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omments1.xml" ContentType="application/vnd.openxmlformats-officedocument.spreadsheetml.comments+xml"/>
  <Override PartName="/xl/charts/chart1.xml" ContentType="application/vnd.openxmlformats-officedocument.drawingml.chart+xml"/>
  <Override PartName="/xl/drawings/drawing4.xml" ContentType="application/vnd.openxmlformats-officedocument.drawing+xml"/>
  <Override PartName="/xl/ctrlProps/ctrlProp9.xml" ContentType="application/vnd.ms-excel.controlproperties+xml"/>
  <Override PartName="/xl/drawings/drawing5.xml" ContentType="application/vnd.openxmlformats-officedocument.drawing+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6.xml" ContentType="application/vnd.openxmlformats-officedocument.drawing+xml"/>
  <Override PartName="/xl/ctrlProps/ctrlProp13.xml" ContentType="application/vnd.ms-excel.controlproperties+xml"/>
  <Override PartName="/xl/comments2.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codeName="{8C4F1C90-05EB-6A55-5F09-09C24B55AC0B}"/>
  <workbookPr codeName="ThisWorkbook" defaultThemeVersion="124226"/>
  <mc:AlternateContent xmlns:mc="http://schemas.openxmlformats.org/markup-compatibility/2006">
    <mc:Choice Requires="x15">
      <x15ac:absPath xmlns:x15ac="http://schemas.microsoft.com/office/spreadsheetml/2010/11/ac" url="C:\Users\hanschmidt\Desktop\"/>
    </mc:Choice>
  </mc:AlternateContent>
  <xr:revisionPtr revIDLastSave="0" documentId="8_{8AB2D64F-FBDF-488D-A9CB-111AFE3D41A6}" xr6:coauthVersionLast="45" xr6:coauthVersionMax="45" xr10:uidLastSave="{00000000-0000-0000-0000-000000000000}"/>
  <workbookProtection workbookPassword="D98F" lockStructure="1"/>
  <bookViews>
    <workbookView xWindow="-120" yWindow="-120" windowWidth="29040" windowHeight="15840" tabRatio="601" activeTab="2" xr2:uid="{00000000-000D-0000-FFFF-FFFF00000000}"/>
  </bookViews>
  <sheets>
    <sheet name="Disclaimer" sheetId="27" r:id="rId1"/>
    <sheet name="Short_Instructions" sheetId="28" r:id="rId2"/>
    <sheet name="LCID" sheetId="16" r:id="rId3"/>
    <sheet name="PNEC" sheetId="18" r:id="rId4"/>
    <sheet name="Inhalation" sheetId="11" state="hidden" r:id="rId5"/>
    <sheet name="unit conversion inhalation" sheetId="21" r:id="rId6"/>
    <sheet name="SCL" sheetId="24" r:id="rId7"/>
    <sheet name="Cutoff" sheetId="17" state="hidden" r:id="rId8"/>
    <sheet name="CC_index (1)" sheetId="15" state="hidden" r:id="rId9"/>
    <sheet name="Instruction" sheetId="8" state="hidden" r:id="rId10"/>
    <sheet name="Print" sheetId="29" state="hidden" r:id="rId11"/>
  </sheets>
  <externalReferences>
    <externalReference r:id="rId12"/>
    <externalReference r:id="rId13"/>
  </externalReferences>
  <definedNames>
    <definedName name="_xlnm._FilterDatabase" localSheetId="8" hidden="1">'CC_index (1)'!$F$11:$F$51</definedName>
    <definedName name="_xlnm._FilterDatabase" localSheetId="2" hidden="1">LCID!$S$21:$S$78</definedName>
    <definedName name="CL_HH" localSheetId="6">SCL!#REF!</definedName>
    <definedName name="CL_HH" localSheetId="1">[1]Cutoff!$A$2:$A$50</definedName>
    <definedName name="CL_HH">Cutoff!$A$2:$A$50</definedName>
    <definedName name="dustiness" localSheetId="8">'CC_index (1)'!$AD$2:$AD$4</definedName>
    <definedName name="dustiness" localSheetId="6">#REF!</definedName>
    <definedName name="dustiness" localSheetId="1">#REF!</definedName>
    <definedName name="dustiness">#REF!</definedName>
    <definedName name="Grouping">LCID!$EI$22:$EI$33</definedName>
    <definedName name="NOEC">LCID!$BJ$9:$BJ$12</definedName>
    <definedName name="TEMPvaptest" localSheetId="8">'CC_index (1)'!$C$18</definedName>
    <definedName name="TEMPvaptest" localSheetId="2">LCID!$Q$27</definedName>
    <definedName name="TEMPvaptest" localSheetId="6">#REF!</definedName>
    <definedName name="TEMPvaptest">#REF!</definedName>
    <definedName name="VPtemp.test" localSheetId="8">'CC_index (1)'!$C$17</definedName>
    <definedName name="VPtemp.test" localSheetId="9">'[2]Reg Breakdown'!#REF!</definedName>
    <definedName name="VPtemp.test" localSheetId="2">LCID!$Q$26</definedName>
    <definedName name="VPtemp.test" localSheetId="6">#REF!</definedName>
    <definedName name="VPtemp.test">#REF!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C60" i="16" l="1"/>
  <c r="IB60" i="16"/>
  <c r="IA60" i="16"/>
  <c r="HZ60" i="16"/>
  <c r="HY60" i="16"/>
  <c r="HX60" i="16"/>
  <c r="HW60" i="16"/>
  <c r="HV60" i="16"/>
  <c r="HU60" i="16"/>
  <c r="HT60" i="16"/>
  <c r="HS60" i="16"/>
  <c r="IC59" i="16"/>
  <c r="IB59" i="16"/>
  <c r="IA59" i="16"/>
  <c r="HZ59" i="16"/>
  <c r="HY59" i="16"/>
  <c r="HX59" i="16"/>
  <c r="HW59" i="16"/>
  <c r="HV59" i="16"/>
  <c r="HU59" i="16"/>
  <c r="HT59" i="16"/>
  <c r="HS59" i="16"/>
  <c r="IC58" i="16"/>
  <c r="IB58" i="16"/>
  <c r="IA58" i="16"/>
  <c r="HZ58" i="16"/>
  <c r="HY58" i="16"/>
  <c r="HX58" i="16"/>
  <c r="HW58" i="16"/>
  <c r="HV58" i="16"/>
  <c r="HU58" i="16"/>
  <c r="HT58" i="16"/>
  <c r="HS58" i="16"/>
  <c r="IC57" i="16"/>
  <c r="IB57" i="16"/>
  <c r="IA57" i="16"/>
  <c r="HZ57" i="16"/>
  <c r="HY57" i="16"/>
  <c r="HX57" i="16"/>
  <c r="HW57" i="16"/>
  <c r="HV57" i="16"/>
  <c r="HU57" i="16"/>
  <c r="HT57" i="16"/>
  <c r="HS57" i="16"/>
  <c r="IC56" i="16"/>
  <c r="IB56" i="16"/>
  <c r="IA56" i="16"/>
  <c r="HZ56" i="16"/>
  <c r="HY56" i="16"/>
  <c r="HX56" i="16"/>
  <c r="HW56" i="16"/>
  <c r="HV56" i="16"/>
  <c r="HU56" i="16"/>
  <c r="HT56" i="16"/>
  <c r="HS56" i="16"/>
  <c r="IC55" i="16"/>
  <c r="IB55" i="16"/>
  <c r="IA55" i="16"/>
  <c r="HZ55" i="16"/>
  <c r="HY55" i="16"/>
  <c r="HX55" i="16"/>
  <c r="HW55" i="16"/>
  <c r="HV55" i="16"/>
  <c r="HU55" i="16"/>
  <c r="HT55" i="16"/>
  <c r="HS55" i="16"/>
  <c r="IC54" i="16"/>
  <c r="IB54" i="16"/>
  <c r="IA54" i="16"/>
  <c r="HZ54" i="16"/>
  <c r="HY54" i="16"/>
  <c r="HX54" i="16"/>
  <c r="HW54" i="16"/>
  <c r="HV54" i="16"/>
  <c r="HU54" i="16"/>
  <c r="HT54" i="16"/>
  <c r="HS54" i="16"/>
  <c r="IC53" i="16"/>
  <c r="IB53" i="16"/>
  <c r="IA53" i="16"/>
  <c r="HZ53" i="16"/>
  <c r="HY53" i="16"/>
  <c r="HX53" i="16"/>
  <c r="HW53" i="16"/>
  <c r="HV53" i="16"/>
  <c r="HU53" i="16"/>
  <c r="HT53" i="16"/>
  <c r="HS53" i="16"/>
  <c r="IC52" i="16"/>
  <c r="IB52" i="16"/>
  <c r="IA52" i="16"/>
  <c r="HZ52" i="16"/>
  <c r="HY52" i="16"/>
  <c r="HX52" i="16"/>
  <c r="HW52" i="16"/>
  <c r="HV52" i="16"/>
  <c r="HU52" i="16"/>
  <c r="HT52" i="16"/>
  <c r="HS52" i="16"/>
  <c r="IC51" i="16"/>
  <c r="IB51" i="16"/>
  <c r="IA51" i="16"/>
  <c r="HZ51" i="16"/>
  <c r="HY51" i="16"/>
  <c r="HX51" i="16"/>
  <c r="HW51" i="16"/>
  <c r="HV51" i="16"/>
  <c r="HU51" i="16"/>
  <c r="HT51" i="16"/>
  <c r="HS51" i="16"/>
  <c r="IC50" i="16"/>
  <c r="IB50" i="16"/>
  <c r="IA50" i="16"/>
  <c r="HZ50" i="16"/>
  <c r="HY50" i="16"/>
  <c r="HX50" i="16"/>
  <c r="HW50" i="16"/>
  <c r="HV50" i="16"/>
  <c r="HU50" i="16"/>
  <c r="HT50" i="16"/>
  <c r="HS50" i="16"/>
  <c r="IC49" i="16"/>
  <c r="IB49" i="16"/>
  <c r="IA49" i="16"/>
  <c r="HZ49" i="16"/>
  <c r="HY49" i="16"/>
  <c r="HX49" i="16"/>
  <c r="HW49" i="16"/>
  <c r="HV49" i="16"/>
  <c r="HU49" i="16"/>
  <c r="HT49" i="16"/>
  <c r="HS49" i="16"/>
  <c r="IC48" i="16"/>
  <c r="IB48" i="16"/>
  <c r="IA48" i="16"/>
  <c r="HZ48" i="16"/>
  <c r="HY48" i="16"/>
  <c r="HX48" i="16"/>
  <c r="HW48" i="16"/>
  <c r="HV48" i="16"/>
  <c r="HU48" i="16"/>
  <c r="HT48" i="16"/>
  <c r="HS48" i="16"/>
  <c r="IC47" i="16"/>
  <c r="IB47" i="16"/>
  <c r="IA47" i="16"/>
  <c r="HZ47" i="16"/>
  <c r="HY47" i="16"/>
  <c r="HX47" i="16"/>
  <c r="HW47" i="16"/>
  <c r="HV47" i="16"/>
  <c r="HU47" i="16"/>
  <c r="HT47" i="16"/>
  <c r="HS47" i="16"/>
  <c r="IC46" i="16"/>
  <c r="IB46" i="16"/>
  <c r="IA46" i="16"/>
  <c r="HZ46" i="16"/>
  <c r="HY46" i="16"/>
  <c r="HX46" i="16"/>
  <c r="HW46" i="16"/>
  <c r="HV46" i="16"/>
  <c r="HU46" i="16"/>
  <c r="HT46" i="16"/>
  <c r="HS46" i="16"/>
  <c r="IC45" i="16"/>
  <c r="IB45" i="16"/>
  <c r="IA45" i="16"/>
  <c r="HZ45" i="16"/>
  <c r="HY45" i="16"/>
  <c r="HX45" i="16"/>
  <c r="HW45" i="16"/>
  <c r="HV45" i="16"/>
  <c r="HU45" i="16"/>
  <c r="HT45" i="16"/>
  <c r="HS45" i="16"/>
  <c r="IC44" i="16"/>
  <c r="IB44" i="16"/>
  <c r="IA44" i="16"/>
  <c r="HZ44" i="16"/>
  <c r="HY44" i="16"/>
  <c r="HX44" i="16"/>
  <c r="HW44" i="16"/>
  <c r="HV44" i="16"/>
  <c r="HU44" i="16"/>
  <c r="HT44" i="16"/>
  <c r="HS44" i="16"/>
  <c r="IC43" i="16"/>
  <c r="IB43" i="16"/>
  <c r="IA43" i="16"/>
  <c r="HZ43" i="16"/>
  <c r="HY43" i="16"/>
  <c r="HX43" i="16"/>
  <c r="HW43" i="16"/>
  <c r="HV43" i="16"/>
  <c r="HU43" i="16"/>
  <c r="HT43" i="16"/>
  <c r="HS43" i="16"/>
  <c r="IC42" i="16"/>
  <c r="IB42" i="16"/>
  <c r="IA42" i="16"/>
  <c r="HZ42" i="16"/>
  <c r="HY42" i="16"/>
  <c r="HX42" i="16"/>
  <c r="HW42" i="16"/>
  <c r="HV42" i="16"/>
  <c r="HU42" i="16"/>
  <c r="HT42" i="16"/>
  <c r="HS42" i="16"/>
  <c r="IC41" i="16"/>
  <c r="IB41" i="16"/>
  <c r="IA41" i="16"/>
  <c r="HZ41" i="16"/>
  <c r="HY41" i="16"/>
  <c r="HX41" i="16"/>
  <c r="HW41" i="16"/>
  <c r="HV41" i="16"/>
  <c r="HU41" i="16"/>
  <c r="HT41" i="16"/>
  <c r="HS41" i="16"/>
  <c r="IC40" i="16"/>
  <c r="IB40" i="16"/>
  <c r="IA40" i="16"/>
  <c r="HZ40" i="16"/>
  <c r="HY40" i="16"/>
  <c r="HX40" i="16"/>
  <c r="HW40" i="16"/>
  <c r="HV40" i="16"/>
  <c r="HU40" i="16"/>
  <c r="HT40" i="16"/>
  <c r="HS40" i="16"/>
  <c r="IC39" i="16"/>
  <c r="IB39" i="16"/>
  <c r="IA39" i="16"/>
  <c r="HZ39" i="16"/>
  <c r="HY39" i="16"/>
  <c r="HX39" i="16"/>
  <c r="HW39" i="16"/>
  <c r="HV39" i="16"/>
  <c r="HU39" i="16"/>
  <c r="HT39" i="16"/>
  <c r="HS39" i="16"/>
  <c r="IC38" i="16"/>
  <c r="IB38" i="16"/>
  <c r="IA38" i="16"/>
  <c r="HZ38" i="16"/>
  <c r="HY38" i="16"/>
  <c r="HX38" i="16"/>
  <c r="HW38" i="16"/>
  <c r="HV38" i="16"/>
  <c r="HU38" i="16"/>
  <c r="HT38" i="16"/>
  <c r="HS38" i="16"/>
  <c r="IC37" i="16"/>
  <c r="IB37" i="16"/>
  <c r="IA37" i="16"/>
  <c r="HZ37" i="16"/>
  <c r="HY37" i="16"/>
  <c r="HX37" i="16"/>
  <c r="HW37" i="16"/>
  <c r="HV37" i="16"/>
  <c r="HU37" i="16"/>
  <c r="HT37" i="16"/>
  <c r="HS37" i="16"/>
  <c r="IC36" i="16"/>
  <c r="IB36" i="16"/>
  <c r="IA36" i="16"/>
  <c r="HZ36" i="16"/>
  <c r="HY36" i="16"/>
  <c r="HX36" i="16"/>
  <c r="HW36" i="16"/>
  <c r="HV36" i="16"/>
  <c r="HU36" i="16"/>
  <c r="HT36" i="16"/>
  <c r="HS36" i="16"/>
  <c r="IC35" i="16"/>
  <c r="IB35" i="16"/>
  <c r="IA35" i="16"/>
  <c r="HZ35" i="16"/>
  <c r="HY35" i="16"/>
  <c r="HX35" i="16"/>
  <c r="HW35" i="16"/>
  <c r="HV35" i="16"/>
  <c r="HU35" i="16"/>
  <c r="HT35" i="16"/>
  <c r="HS35" i="16"/>
  <c r="IC34" i="16"/>
  <c r="IB34" i="16"/>
  <c r="IA34" i="16"/>
  <c r="HZ34" i="16"/>
  <c r="HY34" i="16"/>
  <c r="HX34" i="16"/>
  <c r="HW34" i="16"/>
  <c r="HV34" i="16"/>
  <c r="HU34" i="16"/>
  <c r="HT34" i="16"/>
  <c r="HS34" i="16"/>
  <c r="IC33" i="16"/>
  <c r="IB33" i="16"/>
  <c r="IA33" i="16"/>
  <c r="HZ33" i="16"/>
  <c r="HY33" i="16"/>
  <c r="HX33" i="16"/>
  <c r="HW33" i="16"/>
  <c r="HV33" i="16"/>
  <c r="HU33" i="16"/>
  <c r="HT33" i="16"/>
  <c r="HS33" i="16"/>
  <c r="IC32" i="16"/>
  <c r="IB32" i="16"/>
  <c r="IA32" i="16"/>
  <c r="HZ32" i="16"/>
  <c r="HY32" i="16"/>
  <c r="HX32" i="16"/>
  <c r="HW32" i="16"/>
  <c r="HV32" i="16"/>
  <c r="HU32" i="16"/>
  <c r="HT32" i="16"/>
  <c r="HS32" i="16"/>
  <c r="IC31" i="16"/>
  <c r="IB31" i="16"/>
  <c r="IA31" i="16"/>
  <c r="HZ31" i="16"/>
  <c r="HY31" i="16"/>
  <c r="HX31" i="16"/>
  <c r="HW31" i="16"/>
  <c r="HV31" i="16"/>
  <c r="HU31" i="16"/>
  <c r="HT31" i="16"/>
  <c r="HS31" i="16"/>
  <c r="IC30" i="16"/>
  <c r="IB30" i="16"/>
  <c r="IA30" i="16"/>
  <c r="HZ30" i="16"/>
  <c r="HY30" i="16"/>
  <c r="HX30" i="16"/>
  <c r="HW30" i="16"/>
  <c r="HV30" i="16"/>
  <c r="HU30" i="16"/>
  <c r="HT30" i="16"/>
  <c r="HS30" i="16"/>
  <c r="IC29" i="16"/>
  <c r="IB29" i="16"/>
  <c r="IA29" i="16"/>
  <c r="HZ29" i="16"/>
  <c r="HY29" i="16"/>
  <c r="HX29" i="16"/>
  <c r="HW29" i="16"/>
  <c r="HV29" i="16"/>
  <c r="HU29" i="16"/>
  <c r="HT29" i="16"/>
  <c r="HS29" i="16"/>
  <c r="IC28" i="16"/>
  <c r="IB28" i="16"/>
  <c r="IA28" i="16"/>
  <c r="HZ28" i="16"/>
  <c r="HY28" i="16"/>
  <c r="HX28" i="16"/>
  <c r="HW28" i="16"/>
  <c r="HV28" i="16"/>
  <c r="HU28" i="16"/>
  <c r="HT28" i="16"/>
  <c r="HS28" i="16"/>
  <c r="IC27" i="16"/>
  <c r="IB27" i="16"/>
  <c r="IA27" i="16"/>
  <c r="HZ27" i="16"/>
  <c r="HY27" i="16"/>
  <c r="HX27" i="16"/>
  <c r="HW27" i="16"/>
  <c r="HV27" i="16"/>
  <c r="HU27" i="16"/>
  <c r="HT27" i="16"/>
  <c r="HS27" i="16"/>
  <c r="IC26" i="16"/>
  <c r="IB26" i="16"/>
  <c r="IA26" i="16"/>
  <c r="HZ26" i="16"/>
  <c r="HY26" i="16"/>
  <c r="HX26" i="16"/>
  <c r="HW26" i="16"/>
  <c r="HV26" i="16"/>
  <c r="HU26" i="16"/>
  <c r="HT26" i="16"/>
  <c r="HS26" i="16"/>
  <c r="IC25" i="16"/>
  <c r="IB25" i="16"/>
  <c r="IA25" i="16"/>
  <c r="HZ25" i="16"/>
  <c r="HY25" i="16"/>
  <c r="HX25" i="16"/>
  <c r="HW25" i="16"/>
  <c r="HV25" i="16"/>
  <c r="HU25" i="16"/>
  <c r="HT25" i="16"/>
  <c r="HS25" i="16"/>
  <c r="IC24" i="16"/>
  <c r="IB24" i="16"/>
  <c r="IA24" i="16"/>
  <c r="HZ24" i="16"/>
  <c r="IC23" i="16"/>
  <c r="IB23" i="16"/>
  <c r="IA23" i="16"/>
  <c r="HZ23" i="16"/>
  <c r="HY23" i="16"/>
  <c r="HX23" i="16"/>
  <c r="HW23" i="16"/>
  <c r="IB22" i="16"/>
  <c r="IA22" i="16"/>
  <c r="HZ22" i="16"/>
  <c r="HY22" i="16"/>
  <c r="HX22" i="16"/>
  <c r="HW22" i="16"/>
  <c r="HO60" i="16"/>
  <c r="HN60" i="16"/>
  <c r="HM60" i="16"/>
  <c r="HL60" i="16"/>
  <c r="HK60" i="16"/>
  <c r="HJ60" i="16"/>
  <c r="HI60" i="16"/>
  <c r="HH60" i="16"/>
  <c r="HG60" i="16"/>
  <c r="HF60" i="16"/>
  <c r="HE60" i="16"/>
  <c r="HO59" i="16"/>
  <c r="HN59" i="16"/>
  <c r="HM59" i="16"/>
  <c r="HL59" i="16"/>
  <c r="HK59" i="16"/>
  <c r="HJ59" i="16"/>
  <c r="HI59" i="16"/>
  <c r="HH59" i="16"/>
  <c r="HG59" i="16"/>
  <c r="HF59" i="16"/>
  <c r="HE59" i="16"/>
  <c r="HO58" i="16"/>
  <c r="HN58" i="16"/>
  <c r="HM58" i="16"/>
  <c r="HL58" i="16"/>
  <c r="HK58" i="16"/>
  <c r="HJ58" i="16"/>
  <c r="HI58" i="16"/>
  <c r="HH58" i="16"/>
  <c r="HG58" i="16"/>
  <c r="HF58" i="16"/>
  <c r="HE58" i="16"/>
  <c r="HO57" i="16"/>
  <c r="HN57" i="16"/>
  <c r="HM57" i="16"/>
  <c r="HL57" i="16"/>
  <c r="HK57" i="16"/>
  <c r="HJ57" i="16"/>
  <c r="HI57" i="16"/>
  <c r="HH57" i="16"/>
  <c r="HG57" i="16"/>
  <c r="HF57" i="16"/>
  <c r="HE57" i="16"/>
  <c r="HO56" i="16"/>
  <c r="HN56" i="16"/>
  <c r="HM56" i="16"/>
  <c r="HL56" i="16"/>
  <c r="HK56" i="16"/>
  <c r="HJ56" i="16"/>
  <c r="HI56" i="16"/>
  <c r="HH56" i="16"/>
  <c r="HG56" i="16"/>
  <c r="HF56" i="16"/>
  <c r="HE56" i="16"/>
  <c r="HO55" i="16"/>
  <c r="HN55" i="16"/>
  <c r="HM55" i="16"/>
  <c r="HL55" i="16"/>
  <c r="HK55" i="16"/>
  <c r="HJ55" i="16"/>
  <c r="HI55" i="16"/>
  <c r="HH55" i="16"/>
  <c r="HG55" i="16"/>
  <c r="HF55" i="16"/>
  <c r="HE55" i="16"/>
  <c r="HO54" i="16"/>
  <c r="HN54" i="16"/>
  <c r="HM54" i="16"/>
  <c r="HL54" i="16"/>
  <c r="HK54" i="16"/>
  <c r="HJ54" i="16"/>
  <c r="HI54" i="16"/>
  <c r="HH54" i="16"/>
  <c r="HG54" i="16"/>
  <c r="HF54" i="16"/>
  <c r="HE54" i="16"/>
  <c r="HO53" i="16"/>
  <c r="HN53" i="16"/>
  <c r="HM53" i="16"/>
  <c r="HL53" i="16"/>
  <c r="HK53" i="16"/>
  <c r="HJ53" i="16"/>
  <c r="HI53" i="16"/>
  <c r="HH53" i="16"/>
  <c r="HG53" i="16"/>
  <c r="HF53" i="16"/>
  <c r="HE53" i="16"/>
  <c r="HO52" i="16"/>
  <c r="HN52" i="16"/>
  <c r="HM52" i="16"/>
  <c r="HL52" i="16"/>
  <c r="HK52" i="16"/>
  <c r="HJ52" i="16"/>
  <c r="HI52" i="16"/>
  <c r="HH52" i="16"/>
  <c r="HG52" i="16"/>
  <c r="HF52" i="16"/>
  <c r="HE52" i="16"/>
  <c r="HO51" i="16"/>
  <c r="HN51" i="16"/>
  <c r="HM51" i="16"/>
  <c r="HL51" i="16"/>
  <c r="HK51" i="16"/>
  <c r="HJ51" i="16"/>
  <c r="HI51" i="16"/>
  <c r="HH51" i="16"/>
  <c r="HG51" i="16"/>
  <c r="HF51" i="16"/>
  <c r="HE51" i="16"/>
  <c r="HO50" i="16"/>
  <c r="HN50" i="16"/>
  <c r="HM50" i="16"/>
  <c r="HL50" i="16"/>
  <c r="HK50" i="16"/>
  <c r="HJ50" i="16"/>
  <c r="HI50" i="16"/>
  <c r="HH50" i="16"/>
  <c r="HG50" i="16"/>
  <c r="HF50" i="16"/>
  <c r="HE50" i="16"/>
  <c r="HO49" i="16"/>
  <c r="HN49" i="16"/>
  <c r="HM49" i="16"/>
  <c r="HL49" i="16"/>
  <c r="HK49" i="16"/>
  <c r="HJ49" i="16"/>
  <c r="HI49" i="16"/>
  <c r="HH49" i="16"/>
  <c r="HG49" i="16"/>
  <c r="HF49" i="16"/>
  <c r="HE49" i="16"/>
  <c r="HO48" i="16"/>
  <c r="HN48" i="16"/>
  <c r="HM48" i="16"/>
  <c r="HL48" i="16"/>
  <c r="HK48" i="16"/>
  <c r="HJ48" i="16"/>
  <c r="HI48" i="16"/>
  <c r="HH48" i="16"/>
  <c r="HG48" i="16"/>
  <c r="HF48" i="16"/>
  <c r="HE48" i="16"/>
  <c r="HO47" i="16"/>
  <c r="HN47" i="16"/>
  <c r="HM47" i="16"/>
  <c r="HL47" i="16"/>
  <c r="HK47" i="16"/>
  <c r="HJ47" i="16"/>
  <c r="HI47" i="16"/>
  <c r="HH47" i="16"/>
  <c r="HG47" i="16"/>
  <c r="HF47" i="16"/>
  <c r="HE47" i="16"/>
  <c r="HO46" i="16"/>
  <c r="HN46" i="16"/>
  <c r="HM46" i="16"/>
  <c r="HL46" i="16"/>
  <c r="HK46" i="16"/>
  <c r="HJ46" i="16"/>
  <c r="HI46" i="16"/>
  <c r="HH46" i="16"/>
  <c r="HG46" i="16"/>
  <c r="HF46" i="16"/>
  <c r="HE46" i="16"/>
  <c r="HO45" i="16"/>
  <c r="HN45" i="16"/>
  <c r="HM45" i="16"/>
  <c r="HL45" i="16"/>
  <c r="HK45" i="16"/>
  <c r="HJ45" i="16"/>
  <c r="HI45" i="16"/>
  <c r="HH45" i="16"/>
  <c r="HG45" i="16"/>
  <c r="HF45" i="16"/>
  <c r="HE45" i="16"/>
  <c r="HO44" i="16"/>
  <c r="HN44" i="16"/>
  <c r="HM44" i="16"/>
  <c r="HL44" i="16"/>
  <c r="HK44" i="16"/>
  <c r="HJ44" i="16"/>
  <c r="HI44" i="16"/>
  <c r="HH44" i="16"/>
  <c r="HG44" i="16"/>
  <c r="HF44" i="16"/>
  <c r="HE44" i="16"/>
  <c r="HO43" i="16"/>
  <c r="HN43" i="16"/>
  <c r="HM43" i="16"/>
  <c r="HL43" i="16"/>
  <c r="HK43" i="16"/>
  <c r="HJ43" i="16"/>
  <c r="HI43" i="16"/>
  <c r="HH43" i="16"/>
  <c r="HG43" i="16"/>
  <c r="HF43" i="16"/>
  <c r="HE43" i="16"/>
  <c r="HO42" i="16"/>
  <c r="HN42" i="16"/>
  <c r="HM42" i="16"/>
  <c r="HL42" i="16"/>
  <c r="HK42" i="16"/>
  <c r="HJ42" i="16"/>
  <c r="HI42" i="16"/>
  <c r="HH42" i="16"/>
  <c r="HG42" i="16"/>
  <c r="HF42" i="16"/>
  <c r="HE42" i="16"/>
  <c r="HO41" i="16"/>
  <c r="HN41" i="16"/>
  <c r="HM41" i="16"/>
  <c r="HL41" i="16"/>
  <c r="HK41" i="16"/>
  <c r="HJ41" i="16"/>
  <c r="HI41" i="16"/>
  <c r="HH41" i="16"/>
  <c r="HG41" i="16"/>
  <c r="HF41" i="16"/>
  <c r="HE41" i="16"/>
  <c r="HO40" i="16"/>
  <c r="HN40" i="16"/>
  <c r="HM40" i="16"/>
  <c r="HL40" i="16"/>
  <c r="HK40" i="16"/>
  <c r="HJ40" i="16"/>
  <c r="HI40" i="16"/>
  <c r="HH40" i="16"/>
  <c r="HG40" i="16"/>
  <c r="HF40" i="16"/>
  <c r="HE40" i="16"/>
  <c r="HO39" i="16"/>
  <c r="HN39" i="16"/>
  <c r="HM39" i="16"/>
  <c r="HL39" i="16"/>
  <c r="HK39" i="16"/>
  <c r="HJ39" i="16"/>
  <c r="HI39" i="16"/>
  <c r="HH39" i="16"/>
  <c r="HG39" i="16"/>
  <c r="HF39" i="16"/>
  <c r="HE39" i="16"/>
  <c r="HO38" i="16"/>
  <c r="HN38" i="16"/>
  <c r="HM38" i="16"/>
  <c r="HL38" i="16"/>
  <c r="HK38" i="16"/>
  <c r="HJ38" i="16"/>
  <c r="HI38" i="16"/>
  <c r="HH38" i="16"/>
  <c r="HG38" i="16"/>
  <c r="HF38" i="16"/>
  <c r="HE38" i="16"/>
  <c r="HO37" i="16"/>
  <c r="HN37" i="16"/>
  <c r="HM37" i="16"/>
  <c r="HL37" i="16"/>
  <c r="HK37" i="16"/>
  <c r="HJ37" i="16"/>
  <c r="HI37" i="16"/>
  <c r="HH37" i="16"/>
  <c r="HG37" i="16"/>
  <c r="HF37" i="16"/>
  <c r="HE37" i="16"/>
  <c r="HO36" i="16"/>
  <c r="HN36" i="16"/>
  <c r="HM36" i="16"/>
  <c r="HL36" i="16"/>
  <c r="HK36" i="16"/>
  <c r="HJ36" i="16"/>
  <c r="HI36" i="16"/>
  <c r="HH36" i="16"/>
  <c r="HG36" i="16"/>
  <c r="HF36" i="16"/>
  <c r="HE36" i="16"/>
  <c r="HO35" i="16"/>
  <c r="HN35" i="16"/>
  <c r="HM35" i="16"/>
  <c r="HL35" i="16"/>
  <c r="HK35" i="16"/>
  <c r="HJ35" i="16"/>
  <c r="HI35" i="16"/>
  <c r="HH35" i="16"/>
  <c r="HG35" i="16"/>
  <c r="HF35" i="16"/>
  <c r="HE35" i="16"/>
  <c r="HO34" i="16"/>
  <c r="HN34" i="16"/>
  <c r="HM34" i="16"/>
  <c r="HL34" i="16"/>
  <c r="HK34" i="16"/>
  <c r="HJ34" i="16"/>
  <c r="HI34" i="16"/>
  <c r="HH34" i="16"/>
  <c r="HG34" i="16"/>
  <c r="HF34" i="16"/>
  <c r="HE34" i="16"/>
  <c r="HO33" i="16"/>
  <c r="HN33" i="16"/>
  <c r="HM33" i="16"/>
  <c r="HL33" i="16"/>
  <c r="HK33" i="16"/>
  <c r="HJ33" i="16"/>
  <c r="HI33" i="16"/>
  <c r="HH33" i="16"/>
  <c r="HG33" i="16"/>
  <c r="HF33" i="16"/>
  <c r="HE33" i="16"/>
  <c r="HO32" i="16"/>
  <c r="HN32" i="16"/>
  <c r="HM32" i="16"/>
  <c r="HL32" i="16"/>
  <c r="HK32" i="16"/>
  <c r="HJ32" i="16"/>
  <c r="HI32" i="16"/>
  <c r="HH32" i="16"/>
  <c r="HG32" i="16"/>
  <c r="HF32" i="16"/>
  <c r="HE32" i="16"/>
  <c r="HO31" i="16"/>
  <c r="HN31" i="16"/>
  <c r="HM31" i="16"/>
  <c r="HL31" i="16"/>
  <c r="HK31" i="16"/>
  <c r="HJ31" i="16"/>
  <c r="HI31" i="16"/>
  <c r="HH31" i="16"/>
  <c r="HG31" i="16"/>
  <c r="HF31" i="16"/>
  <c r="HE31" i="16"/>
  <c r="HO30" i="16"/>
  <c r="HN30" i="16"/>
  <c r="HM30" i="16"/>
  <c r="HL30" i="16"/>
  <c r="HK30" i="16"/>
  <c r="HJ30" i="16"/>
  <c r="HI30" i="16"/>
  <c r="HH30" i="16"/>
  <c r="HG30" i="16"/>
  <c r="HF30" i="16"/>
  <c r="HE30" i="16"/>
  <c r="HO29" i="16"/>
  <c r="HN29" i="16"/>
  <c r="HM29" i="16"/>
  <c r="HL29" i="16"/>
  <c r="HK29" i="16"/>
  <c r="HJ29" i="16"/>
  <c r="HI29" i="16"/>
  <c r="HH29" i="16"/>
  <c r="HG29" i="16"/>
  <c r="HF29" i="16"/>
  <c r="HE29" i="16"/>
  <c r="HO28" i="16"/>
  <c r="HN28" i="16"/>
  <c r="HM28" i="16"/>
  <c r="HL28" i="16"/>
  <c r="HK28" i="16"/>
  <c r="HJ28" i="16"/>
  <c r="HI28" i="16"/>
  <c r="HH28" i="16"/>
  <c r="HG28" i="16"/>
  <c r="HF28" i="16"/>
  <c r="HE28" i="16"/>
  <c r="HO27" i="16"/>
  <c r="HN27" i="16"/>
  <c r="HM27" i="16"/>
  <c r="HL27" i="16"/>
  <c r="HK27" i="16"/>
  <c r="HJ27" i="16"/>
  <c r="HI27" i="16"/>
  <c r="HH27" i="16"/>
  <c r="HG27" i="16"/>
  <c r="HF27" i="16"/>
  <c r="HE27" i="16"/>
  <c r="HO26" i="16"/>
  <c r="HN26" i="16"/>
  <c r="HM26" i="16"/>
  <c r="HL26" i="16"/>
  <c r="HK26" i="16"/>
  <c r="HJ26" i="16"/>
  <c r="HI26" i="16"/>
  <c r="HH26" i="16"/>
  <c r="HG26" i="16"/>
  <c r="HF26" i="16"/>
  <c r="HE26" i="16"/>
  <c r="HO25" i="16"/>
  <c r="HN25" i="16"/>
  <c r="HM25" i="16"/>
  <c r="HL25" i="16"/>
  <c r="HK25" i="16"/>
  <c r="HJ25" i="16"/>
  <c r="HI25" i="16"/>
  <c r="HH25" i="16"/>
  <c r="HG25" i="16"/>
  <c r="HF25" i="16"/>
  <c r="HE25" i="16"/>
  <c r="HO24" i="16"/>
  <c r="HN24" i="16"/>
  <c r="HM24" i="16"/>
  <c r="HL24" i="16"/>
  <c r="HO23" i="16"/>
  <c r="HN23" i="16"/>
  <c r="HM23" i="16"/>
  <c r="HL23" i="16"/>
  <c r="HK23" i="16"/>
  <c r="HJ23" i="16"/>
  <c r="HI23" i="16"/>
  <c r="HN22" i="16"/>
  <c r="HM22" i="16"/>
  <c r="HL22" i="16"/>
  <c r="HK22" i="16"/>
  <c r="HJ22" i="16"/>
  <c r="HI22" i="16"/>
  <c r="HA60" i="16"/>
  <c r="GZ60" i="16"/>
  <c r="GY60" i="16"/>
  <c r="GX60" i="16"/>
  <c r="GW60" i="16"/>
  <c r="GV60" i="16"/>
  <c r="GU60" i="16"/>
  <c r="GT60" i="16"/>
  <c r="GS60" i="16"/>
  <c r="GR60" i="16"/>
  <c r="GQ60" i="16"/>
  <c r="HA59" i="16"/>
  <c r="GZ59" i="16"/>
  <c r="GY59" i="16"/>
  <c r="GX59" i="16"/>
  <c r="GW59" i="16"/>
  <c r="GV59" i="16"/>
  <c r="GU59" i="16"/>
  <c r="GT59" i="16"/>
  <c r="GS59" i="16"/>
  <c r="GR59" i="16"/>
  <c r="GQ59" i="16"/>
  <c r="HA58" i="16"/>
  <c r="GZ58" i="16"/>
  <c r="GY58" i="16"/>
  <c r="GX58" i="16"/>
  <c r="GW58" i="16"/>
  <c r="GV58" i="16"/>
  <c r="GU58" i="16"/>
  <c r="GT58" i="16"/>
  <c r="GS58" i="16"/>
  <c r="GR58" i="16"/>
  <c r="GQ58" i="16"/>
  <c r="HA57" i="16"/>
  <c r="GZ57" i="16"/>
  <c r="GY57" i="16"/>
  <c r="GX57" i="16"/>
  <c r="GW57" i="16"/>
  <c r="GV57" i="16"/>
  <c r="GU57" i="16"/>
  <c r="GT57" i="16"/>
  <c r="GS57" i="16"/>
  <c r="GR57" i="16"/>
  <c r="GQ57" i="16"/>
  <c r="HA56" i="16"/>
  <c r="GZ56" i="16"/>
  <c r="GY56" i="16"/>
  <c r="GX56" i="16"/>
  <c r="GW56" i="16"/>
  <c r="GV56" i="16"/>
  <c r="GU56" i="16"/>
  <c r="GT56" i="16"/>
  <c r="GS56" i="16"/>
  <c r="GR56" i="16"/>
  <c r="GQ56" i="16"/>
  <c r="HA55" i="16"/>
  <c r="GZ55" i="16"/>
  <c r="GY55" i="16"/>
  <c r="GX55" i="16"/>
  <c r="GW55" i="16"/>
  <c r="GV55" i="16"/>
  <c r="GU55" i="16"/>
  <c r="GT55" i="16"/>
  <c r="GS55" i="16"/>
  <c r="GR55" i="16"/>
  <c r="GQ55" i="16"/>
  <c r="HA54" i="16"/>
  <c r="GZ54" i="16"/>
  <c r="GY54" i="16"/>
  <c r="GX54" i="16"/>
  <c r="GW54" i="16"/>
  <c r="GV54" i="16"/>
  <c r="GU54" i="16"/>
  <c r="GT54" i="16"/>
  <c r="GS54" i="16"/>
  <c r="GR54" i="16"/>
  <c r="GQ54" i="16"/>
  <c r="HA53" i="16"/>
  <c r="GZ53" i="16"/>
  <c r="GY53" i="16"/>
  <c r="GX53" i="16"/>
  <c r="GW53" i="16"/>
  <c r="GV53" i="16"/>
  <c r="GU53" i="16"/>
  <c r="GT53" i="16"/>
  <c r="GS53" i="16"/>
  <c r="GR53" i="16"/>
  <c r="GQ53" i="16"/>
  <c r="HA52" i="16"/>
  <c r="GZ52" i="16"/>
  <c r="GY52" i="16"/>
  <c r="GX52" i="16"/>
  <c r="GW52" i="16"/>
  <c r="GV52" i="16"/>
  <c r="GU52" i="16"/>
  <c r="GT52" i="16"/>
  <c r="GS52" i="16"/>
  <c r="GR52" i="16"/>
  <c r="GQ52" i="16"/>
  <c r="HA51" i="16"/>
  <c r="GZ51" i="16"/>
  <c r="GY51" i="16"/>
  <c r="GX51" i="16"/>
  <c r="GW51" i="16"/>
  <c r="GV51" i="16"/>
  <c r="GU51" i="16"/>
  <c r="GT51" i="16"/>
  <c r="GS51" i="16"/>
  <c r="GR51" i="16"/>
  <c r="GQ51" i="16"/>
  <c r="HA50" i="16"/>
  <c r="GZ50" i="16"/>
  <c r="GY50" i="16"/>
  <c r="GX50" i="16"/>
  <c r="GW50" i="16"/>
  <c r="GV50" i="16"/>
  <c r="GU50" i="16"/>
  <c r="GT50" i="16"/>
  <c r="GS50" i="16"/>
  <c r="GR50" i="16"/>
  <c r="GQ50" i="16"/>
  <c r="HA49" i="16"/>
  <c r="GZ49" i="16"/>
  <c r="GY49" i="16"/>
  <c r="GX49" i="16"/>
  <c r="GW49" i="16"/>
  <c r="GV49" i="16"/>
  <c r="GU49" i="16"/>
  <c r="GT49" i="16"/>
  <c r="GS49" i="16"/>
  <c r="GR49" i="16"/>
  <c r="GQ49" i="16"/>
  <c r="HA48" i="16"/>
  <c r="GZ48" i="16"/>
  <c r="GY48" i="16"/>
  <c r="GX48" i="16"/>
  <c r="GW48" i="16"/>
  <c r="GV48" i="16"/>
  <c r="GU48" i="16"/>
  <c r="GT48" i="16"/>
  <c r="GS48" i="16"/>
  <c r="GR48" i="16"/>
  <c r="GQ48" i="16"/>
  <c r="HA47" i="16"/>
  <c r="GZ47" i="16"/>
  <c r="GY47" i="16"/>
  <c r="GX47" i="16"/>
  <c r="GW47" i="16"/>
  <c r="GV47" i="16"/>
  <c r="GU47" i="16"/>
  <c r="GT47" i="16"/>
  <c r="GS47" i="16"/>
  <c r="GR47" i="16"/>
  <c r="GQ47" i="16"/>
  <c r="HA46" i="16"/>
  <c r="GZ46" i="16"/>
  <c r="GY46" i="16"/>
  <c r="GX46" i="16"/>
  <c r="GW46" i="16"/>
  <c r="GV46" i="16"/>
  <c r="GU46" i="16"/>
  <c r="GT46" i="16"/>
  <c r="GS46" i="16"/>
  <c r="GR46" i="16"/>
  <c r="GQ46" i="16"/>
  <c r="HA45" i="16"/>
  <c r="GZ45" i="16"/>
  <c r="GY45" i="16"/>
  <c r="GX45" i="16"/>
  <c r="GW45" i="16"/>
  <c r="GV45" i="16"/>
  <c r="GU45" i="16"/>
  <c r="GT45" i="16"/>
  <c r="GS45" i="16"/>
  <c r="GR45" i="16"/>
  <c r="GQ45" i="16"/>
  <c r="HA44" i="16"/>
  <c r="GZ44" i="16"/>
  <c r="GY44" i="16"/>
  <c r="GX44" i="16"/>
  <c r="GW44" i="16"/>
  <c r="GV44" i="16"/>
  <c r="GU44" i="16"/>
  <c r="GT44" i="16"/>
  <c r="GS44" i="16"/>
  <c r="GR44" i="16"/>
  <c r="GQ44" i="16"/>
  <c r="HA43" i="16"/>
  <c r="GZ43" i="16"/>
  <c r="GY43" i="16"/>
  <c r="GX43" i="16"/>
  <c r="GW43" i="16"/>
  <c r="GV43" i="16"/>
  <c r="GU43" i="16"/>
  <c r="GT43" i="16"/>
  <c r="GS43" i="16"/>
  <c r="GR43" i="16"/>
  <c r="GQ43" i="16"/>
  <c r="HA42" i="16"/>
  <c r="GZ42" i="16"/>
  <c r="GY42" i="16"/>
  <c r="GX42" i="16"/>
  <c r="GW42" i="16"/>
  <c r="GV42" i="16"/>
  <c r="GU42" i="16"/>
  <c r="GT42" i="16"/>
  <c r="GS42" i="16"/>
  <c r="GR42" i="16"/>
  <c r="GQ42" i="16"/>
  <c r="HA41" i="16"/>
  <c r="GZ41" i="16"/>
  <c r="GY41" i="16"/>
  <c r="GX41" i="16"/>
  <c r="GW41" i="16"/>
  <c r="GV41" i="16"/>
  <c r="GU41" i="16"/>
  <c r="GT41" i="16"/>
  <c r="GS41" i="16"/>
  <c r="GR41" i="16"/>
  <c r="GQ41" i="16"/>
  <c r="HA40" i="16"/>
  <c r="GZ40" i="16"/>
  <c r="GY40" i="16"/>
  <c r="GX40" i="16"/>
  <c r="GW40" i="16"/>
  <c r="GV40" i="16"/>
  <c r="GU40" i="16"/>
  <c r="GT40" i="16"/>
  <c r="GS40" i="16"/>
  <c r="GR40" i="16"/>
  <c r="GQ40" i="16"/>
  <c r="HA39" i="16"/>
  <c r="GZ39" i="16"/>
  <c r="GY39" i="16"/>
  <c r="GX39" i="16"/>
  <c r="GW39" i="16"/>
  <c r="GV39" i="16"/>
  <c r="GU39" i="16"/>
  <c r="GT39" i="16"/>
  <c r="GS39" i="16"/>
  <c r="GR39" i="16"/>
  <c r="GQ39" i="16"/>
  <c r="HA38" i="16"/>
  <c r="GZ38" i="16"/>
  <c r="GY38" i="16"/>
  <c r="GX38" i="16"/>
  <c r="GW38" i="16"/>
  <c r="GV38" i="16"/>
  <c r="GU38" i="16"/>
  <c r="GT38" i="16"/>
  <c r="GS38" i="16"/>
  <c r="GR38" i="16"/>
  <c r="GQ38" i="16"/>
  <c r="HA37" i="16"/>
  <c r="GZ37" i="16"/>
  <c r="GY37" i="16"/>
  <c r="GX37" i="16"/>
  <c r="GW37" i="16"/>
  <c r="GV37" i="16"/>
  <c r="GU37" i="16"/>
  <c r="GT37" i="16"/>
  <c r="GS37" i="16"/>
  <c r="GR37" i="16"/>
  <c r="GQ37" i="16"/>
  <c r="HA36" i="16"/>
  <c r="GZ36" i="16"/>
  <c r="GY36" i="16"/>
  <c r="GX36" i="16"/>
  <c r="GW36" i="16"/>
  <c r="GV36" i="16"/>
  <c r="GU36" i="16"/>
  <c r="GT36" i="16"/>
  <c r="GS36" i="16"/>
  <c r="GR36" i="16"/>
  <c r="GQ36" i="16"/>
  <c r="HA35" i="16"/>
  <c r="GZ35" i="16"/>
  <c r="GY35" i="16"/>
  <c r="GX35" i="16"/>
  <c r="GW35" i="16"/>
  <c r="GV35" i="16"/>
  <c r="GU35" i="16"/>
  <c r="GT35" i="16"/>
  <c r="GS35" i="16"/>
  <c r="GR35" i="16"/>
  <c r="GQ35" i="16"/>
  <c r="HA34" i="16"/>
  <c r="GZ34" i="16"/>
  <c r="GY34" i="16"/>
  <c r="GX34" i="16"/>
  <c r="GW34" i="16"/>
  <c r="GV34" i="16"/>
  <c r="GU34" i="16"/>
  <c r="GT34" i="16"/>
  <c r="GS34" i="16"/>
  <c r="GR34" i="16"/>
  <c r="GQ34" i="16"/>
  <c r="HA33" i="16"/>
  <c r="GZ33" i="16"/>
  <c r="GY33" i="16"/>
  <c r="GX33" i="16"/>
  <c r="GW33" i="16"/>
  <c r="GV33" i="16"/>
  <c r="GU33" i="16"/>
  <c r="GT33" i="16"/>
  <c r="GS33" i="16"/>
  <c r="GR33" i="16"/>
  <c r="GQ33" i="16"/>
  <c r="HA32" i="16"/>
  <c r="GZ32" i="16"/>
  <c r="GY32" i="16"/>
  <c r="GX32" i="16"/>
  <c r="GW32" i="16"/>
  <c r="GV32" i="16"/>
  <c r="GU32" i="16"/>
  <c r="GT32" i="16"/>
  <c r="GS32" i="16"/>
  <c r="GR32" i="16"/>
  <c r="GQ32" i="16"/>
  <c r="HA31" i="16"/>
  <c r="GZ31" i="16"/>
  <c r="GY31" i="16"/>
  <c r="GX31" i="16"/>
  <c r="GW31" i="16"/>
  <c r="GV31" i="16"/>
  <c r="GU31" i="16"/>
  <c r="GT31" i="16"/>
  <c r="GS31" i="16"/>
  <c r="GR31" i="16"/>
  <c r="GQ31" i="16"/>
  <c r="HA30" i="16"/>
  <c r="GZ30" i="16"/>
  <c r="GY30" i="16"/>
  <c r="GX30" i="16"/>
  <c r="GW30" i="16"/>
  <c r="GV30" i="16"/>
  <c r="GU30" i="16"/>
  <c r="GT30" i="16"/>
  <c r="GS30" i="16"/>
  <c r="GR30" i="16"/>
  <c r="GQ30" i="16"/>
  <c r="HA29" i="16"/>
  <c r="GZ29" i="16"/>
  <c r="GY29" i="16"/>
  <c r="GX29" i="16"/>
  <c r="GW29" i="16"/>
  <c r="GV29" i="16"/>
  <c r="GU29" i="16"/>
  <c r="GT29" i="16"/>
  <c r="GS29" i="16"/>
  <c r="GR29" i="16"/>
  <c r="GQ29" i="16"/>
  <c r="HA28" i="16"/>
  <c r="GZ28" i="16"/>
  <c r="GY28" i="16"/>
  <c r="GX28" i="16"/>
  <c r="GW28" i="16"/>
  <c r="GV28" i="16"/>
  <c r="GU28" i="16"/>
  <c r="GT28" i="16"/>
  <c r="GS28" i="16"/>
  <c r="GR28" i="16"/>
  <c r="GQ28" i="16"/>
  <c r="HA27" i="16"/>
  <c r="GZ27" i="16"/>
  <c r="GY27" i="16"/>
  <c r="GX27" i="16"/>
  <c r="GW27" i="16"/>
  <c r="GV27" i="16"/>
  <c r="GU27" i="16"/>
  <c r="GT27" i="16"/>
  <c r="GS27" i="16"/>
  <c r="GR27" i="16"/>
  <c r="GQ27" i="16"/>
  <c r="HA26" i="16"/>
  <c r="GZ26" i="16"/>
  <c r="GY26" i="16"/>
  <c r="GX26" i="16"/>
  <c r="GW26" i="16"/>
  <c r="GV26" i="16"/>
  <c r="GU26" i="16"/>
  <c r="GT26" i="16"/>
  <c r="GS26" i="16"/>
  <c r="GR26" i="16"/>
  <c r="GQ26" i="16"/>
  <c r="HA25" i="16"/>
  <c r="GZ25" i="16"/>
  <c r="GY25" i="16"/>
  <c r="GX25" i="16"/>
  <c r="GW25" i="16"/>
  <c r="GV25" i="16"/>
  <c r="GU25" i="16"/>
  <c r="GT25" i="16"/>
  <c r="GS25" i="16"/>
  <c r="GR25" i="16"/>
  <c r="GQ25" i="16"/>
  <c r="HA24" i="16"/>
  <c r="GZ24" i="16"/>
  <c r="GY24" i="16"/>
  <c r="GX24" i="16"/>
  <c r="HA23" i="16"/>
  <c r="GZ23" i="16"/>
  <c r="GY23" i="16"/>
  <c r="GX23" i="16"/>
  <c r="GW23" i="16"/>
  <c r="GV23" i="16"/>
  <c r="GU23" i="16"/>
  <c r="GZ22" i="16"/>
  <c r="GY22" i="16"/>
  <c r="GX22" i="16"/>
  <c r="GW22" i="16"/>
  <c r="GV22" i="16"/>
  <c r="GU22" i="16"/>
  <c r="AX60" i="16" l="1"/>
  <c r="AW60" i="16"/>
  <c r="AX59" i="16"/>
  <c r="AW59" i="16"/>
  <c r="AX58" i="16"/>
  <c r="AW58" i="16"/>
  <c r="AX57" i="16"/>
  <c r="AW57" i="16"/>
  <c r="AX56" i="16"/>
  <c r="AW56" i="16"/>
  <c r="AX55" i="16"/>
  <c r="AW55" i="16"/>
  <c r="AX54" i="16"/>
  <c r="AW54" i="16"/>
  <c r="AX53" i="16"/>
  <c r="AW53" i="16"/>
  <c r="AX52" i="16"/>
  <c r="AW52" i="16"/>
  <c r="AX51" i="16"/>
  <c r="AW51" i="16"/>
  <c r="AX50" i="16"/>
  <c r="AW50" i="16"/>
  <c r="AX49" i="16"/>
  <c r="AW49" i="16"/>
  <c r="AX48" i="16"/>
  <c r="AW48" i="16"/>
  <c r="AX47" i="16"/>
  <c r="AW47" i="16"/>
  <c r="AX46" i="16"/>
  <c r="AW46" i="16"/>
  <c r="AX45" i="16"/>
  <c r="AW45" i="16"/>
  <c r="AX44" i="16"/>
  <c r="AW44" i="16"/>
  <c r="AX43" i="16"/>
  <c r="AW43" i="16"/>
  <c r="AX42" i="16"/>
  <c r="AW42" i="16"/>
  <c r="AX41" i="16"/>
  <c r="AW41" i="16"/>
  <c r="AX40" i="16"/>
  <c r="AW40" i="16"/>
  <c r="AX39" i="16"/>
  <c r="AW39" i="16"/>
  <c r="AX38" i="16"/>
  <c r="AW38" i="16"/>
  <c r="AX37" i="16"/>
  <c r="AW37" i="16"/>
  <c r="AX36" i="16"/>
  <c r="AW36" i="16"/>
  <c r="AX35" i="16"/>
  <c r="AW35" i="16"/>
  <c r="AX34" i="16"/>
  <c r="AW34" i="16"/>
  <c r="AX33" i="16"/>
  <c r="AW33" i="16"/>
  <c r="AX32" i="16"/>
  <c r="AW32" i="16"/>
  <c r="AX31" i="16"/>
  <c r="AW31" i="16"/>
  <c r="AX30" i="16"/>
  <c r="AW30" i="16"/>
  <c r="AX29" i="16"/>
  <c r="AW29" i="16"/>
  <c r="AW28" i="16"/>
  <c r="AX28" i="16" s="1"/>
  <c r="AW27" i="16"/>
  <c r="AX27" i="16" s="1"/>
  <c r="AW26" i="16"/>
  <c r="AX26" i="16" s="1"/>
  <c r="AW25" i="16"/>
  <c r="AX25" i="16" s="1"/>
  <c r="AW24" i="16"/>
  <c r="AX24" i="16" s="1"/>
  <c r="AW23" i="16"/>
  <c r="AX23" i="16" s="1"/>
  <c r="AW22" i="16"/>
  <c r="AX22" i="16" s="1"/>
  <c r="EE60" i="16" l="1"/>
  <c r="EE59" i="16"/>
  <c r="EE58" i="16"/>
  <c r="EE57" i="16"/>
  <c r="EE56" i="16"/>
  <c r="EE55" i="16"/>
  <c r="EE54" i="16"/>
  <c r="EE53" i="16"/>
  <c r="EE52" i="16"/>
  <c r="EE51" i="16"/>
  <c r="EE50" i="16"/>
  <c r="EE49" i="16"/>
  <c r="EE48" i="16"/>
  <c r="EE47" i="16"/>
  <c r="EE46" i="16"/>
  <c r="EE45" i="16"/>
  <c r="EE44" i="16"/>
  <c r="EE43" i="16"/>
  <c r="EE42" i="16"/>
  <c r="EE41" i="16"/>
  <c r="EE40" i="16"/>
  <c r="EE39" i="16"/>
  <c r="EE38" i="16"/>
  <c r="EE37" i="16"/>
  <c r="EE36" i="16"/>
  <c r="EE35" i="16"/>
  <c r="EE34" i="16"/>
  <c r="EE33" i="16"/>
  <c r="EE32" i="16"/>
  <c r="EE31" i="16"/>
  <c r="EE30" i="16"/>
  <c r="EE29" i="16"/>
  <c r="EE28" i="16"/>
  <c r="EE27" i="16"/>
  <c r="EE26" i="16"/>
  <c r="EE25" i="16"/>
  <c r="EE24" i="16"/>
  <c r="EE23" i="16"/>
  <c r="EE22" i="16"/>
  <c r="EK23" i="16"/>
  <c r="EK24" i="16" s="1"/>
  <c r="EK25" i="16" s="1"/>
  <c r="EK26" i="16" s="1"/>
  <c r="EK27" i="16" s="1"/>
  <c r="EK28" i="16" s="1"/>
  <c r="EK29" i="16" s="1"/>
  <c r="EK30" i="16" s="1"/>
  <c r="EK31" i="16" s="1"/>
  <c r="EK32" i="16" s="1"/>
  <c r="EK33" i="16" s="1"/>
  <c r="EK34" i="16" s="1"/>
  <c r="EK35" i="16" s="1"/>
  <c r="EK36" i="16" s="1"/>
  <c r="EK37" i="16" s="1"/>
  <c r="EK38" i="16" s="1"/>
  <c r="EK39" i="16" s="1"/>
  <c r="EK40" i="16" s="1"/>
  <c r="EK41" i="16" s="1"/>
  <c r="EK42" i="16" s="1"/>
  <c r="EK43" i="16" s="1"/>
  <c r="EK44" i="16" s="1"/>
  <c r="EK45" i="16" s="1"/>
  <c r="EK46" i="16" s="1"/>
  <c r="EK47" i="16" s="1"/>
  <c r="EK48" i="16" s="1"/>
  <c r="EK49" i="16" s="1"/>
  <c r="EK50" i="16" s="1"/>
  <c r="EK51" i="16" s="1"/>
  <c r="EK52" i="16" s="1"/>
  <c r="EK53" i="16" s="1"/>
  <c r="EK54" i="16" s="1"/>
  <c r="EK55" i="16" s="1"/>
  <c r="EK56" i="16" s="1"/>
  <c r="EK57" i="16" s="1"/>
  <c r="EK58" i="16" s="1"/>
  <c r="EK59" i="16" s="1"/>
  <c r="EK60" i="16" s="1"/>
  <c r="E15" i="16" l="1"/>
  <c r="JU60" i="16" l="1"/>
  <c r="JT60" i="16"/>
  <c r="JS60" i="16"/>
  <c r="JR60" i="16"/>
  <c r="JQ60" i="16"/>
  <c r="JP60" i="16"/>
  <c r="JO60" i="16"/>
  <c r="JN60" i="16"/>
  <c r="JM60" i="16"/>
  <c r="JL60" i="16"/>
  <c r="JK60" i="16"/>
  <c r="JU59" i="16"/>
  <c r="JT59" i="16"/>
  <c r="JS59" i="16"/>
  <c r="JR59" i="16"/>
  <c r="JQ59" i="16"/>
  <c r="JP59" i="16"/>
  <c r="JO59" i="16"/>
  <c r="JN59" i="16"/>
  <c r="JM59" i="16"/>
  <c r="JL59" i="16"/>
  <c r="JK59" i="16"/>
  <c r="JU58" i="16"/>
  <c r="JT58" i="16"/>
  <c r="JS58" i="16"/>
  <c r="JR58" i="16"/>
  <c r="JQ58" i="16"/>
  <c r="JP58" i="16"/>
  <c r="JO58" i="16"/>
  <c r="JN58" i="16"/>
  <c r="JM58" i="16"/>
  <c r="JL58" i="16"/>
  <c r="JK58" i="16"/>
  <c r="JU57" i="16"/>
  <c r="JT57" i="16"/>
  <c r="JS57" i="16"/>
  <c r="JR57" i="16"/>
  <c r="JQ57" i="16"/>
  <c r="JP57" i="16"/>
  <c r="JO57" i="16"/>
  <c r="JN57" i="16"/>
  <c r="JM57" i="16"/>
  <c r="JL57" i="16"/>
  <c r="JK57" i="16"/>
  <c r="JU56" i="16"/>
  <c r="JT56" i="16"/>
  <c r="JS56" i="16"/>
  <c r="JR56" i="16"/>
  <c r="JQ56" i="16"/>
  <c r="JP56" i="16"/>
  <c r="JO56" i="16"/>
  <c r="JN56" i="16"/>
  <c r="JM56" i="16"/>
  <c r="JL56" i="16"/>
  <c r="JK56" i="16"/>
  <c r="JU55" i="16"/>
  <c r="JT55" i="16"/>
  <c r="JS55" i="16"/>
  <c r="JR55" i="16"/>
  <c r="JQ55" i="16"/>
  <c r="JP55" i="16"/>
  <c r="JO55" i="16"/>
  <c r="JN55" i="16"/>
  <c r="JM55" i="16"/>
  <c r="JL55" i="16"/>
  <c r="JK55" i="16"/>
  <c r="JU54" i="16"/>
  <c r="JT54" i="16"/>
  <c r="JS54" i="16"/>
  <c r="JR54" i="16"/>
  <c r="JQ54" i="16"/>
  <c r="JP54" i="16"/>
  <c r="JO54" i="16"/>
  <c r="JN54" i="16"/>
  <c r="JM54" i="16"/>
  <c r="JL54" i="16"/>
  <c r="JK54" i="16"/>
  <c r="JU53" i="16"/>
  <c r="JT53" i="16"/>
  <c r="JS53" i="16"/>
  <c r="JR53" i="16"/>
  <c r="JQ53" i="16"/>
  <c r="JP53" i="16"/>
  <c r="JO53" i="16"/>
  <c r="JN53" i="16"/>
  <c r="JM53" i="16"/>
  <c r="JL53" i="16"/>
  <c r="JK53" i="16"/>
  <c r="JU52" i="16"/>
  <c r="JT52" i="16"/>
  <c r="JS52" i="16"/>
  <c r="JR52" i="16"/>
  <c r="JQ52" i="16"/>
  <c r="JP52" i="16"/>
  <c r="JO52" i="16"/>
  <c r="JN52" i="16"/>
  <c r="JM52" i="16"/>
  <c r="JL52" i="16"/>
  <c r="JK52" i="16"/>
  <c r="JU51" i="16"/>
  <c r="JT51" i="16"/>
  <c r="JS51" i="16"/>
  <c r="JR51" i="16"/>
  <c r="JQ51" i="16"/>
  <c r="JP51" i="16"/>
  <c r="JO51" i="16"/>
  <c r="JN51" i="16"/>
  <c r="JM51" i="16"/>
  <c r="JL51" i="16"/>
  <c r="JK51" i="16"/>
  <c r="JU50" i="16"/>
  <c r="JT50" i="16"/>
  <c r="JS50" i="16"/>
  <c r="JR50" i="16"/>
  <c r="JQ50" i="16"/>
  <c r="JP50" i="16"/>
  <c r="JO50" i="16"/>
  <c r="JN50" i="16"/>
  <c r="JM50" i="16"/>
  <c r="JL50" i="16"/>
  <c r="JK50" i="16"/>
  <c r="JU49" i="16"/>
  <c r="JT49" i="16"/>
  <c r="JS49" i="16"/>
  <c r="JR49" i="16"/>
  <c r="JQ49" i="16"/>
  <c r="JP49" i="16"/>
  <c r="JO49" i="16"/>
  <c r="JN49" i="16"/>
  <c r="JM49" i="16"/>
  <c r="JL49" i="16"/>
  <c r="JK49" i="16"/>
  <c r="JU48" i="16"/>
  <c r="JT48" i="16"/>
  <c r="JS48" i="16"/>
  <c r="JR48" i="16"/>
  <c r="JQ48" i="16"/>
  <c r="JP48" i="16"/>
  <c r="JO48" i="16"/>
  <c r="JN48" i="16"/>
  <c r="JM48" i="16"/>
  <c r="JL48" i="16"/>
  <c r="JK48" i="16"/>
  <c r="JU47" i="16"/>
  <c r="JT47" i="16"/>
  <c r="JS47" i="16"/>
  <c r="JR47" i="16"/>
  <c r="JQ47" i="16"/>
  <c r="JP47" i="16"/>
  <c r="JO47" i="16"/>
  <c r="JN47" i="16"/>
  <c r="JM47" i="16"/>
  <c r="JL47" i="16"/>
  <c r="JK47" i="16"/>
  <c r="JU46" i="16"/>
  <c r="JT46" i="16"/>
  <c r="JS46" i="16"/>
  <c r="JR46" i="16"/>
  <c r="JQ46" i="16"/>
  <c r="JP46" i="16"/>
  <c r="JO46" i="16"/>
  <c r="JN46" i="16"/>
  <c r="JM46" i="16"/>
  <c r="JL46" i="16"/>
  <c r="JK46" i="16"/>
  <c r="JU45" i="16"/>
  <c r="JT45" i="16"/>
  <c r="JS45" i="16"/>
  <c r="JR45" i="16"/>
  <c r="JQ45" i="16"/>
  <c r="JP45" i="16"/>
  <c r="JO45" i="16"/>
  <c r="JN45" i="16"/>
  <c r="JM45" i="16"/>
  <c r="JL45" i="16"/>
  <c r="JK45" i="16"/>
  <c r="JU44" i="16"/>
  <c r="JT44" i="16"/>
  <c r="JS44" i="16"/>
  <c r="JR44" i="16"/>
  <c r="JQ44" i="16"/>
  <c r="JP44" i="16"/>
  <c r="JO44" i="16"/>
  <c r="JN44" i="16"/>
  <c r="JM44" i="16"/>
  <c r="JL44" i="16"/>
  <c r="JK44" i="16"/>
  <c r="JU43" i="16"/>
  <c r="JT43" i="16"/>
  <c r="JS43" i="16"/>
  <c r="JR43" i="16"/>
  <c r="JQ43" i="16"/>
  <c r="JP43" i="16"/>
  <c r="JO43" i="16"/>
  <c r="JN43" i="16"/>
  <c r="JM43" i="16"/>
  <c r="JL43" i="16"/>
  <c r="JK43" i="16"/>
  <c r="JU42" i="16"/>
  <c r="JT42" i="16"/>
  <c r="JS42" i="16"/>
  <c r="JR42" i="16"/>
  <c r="JQ42" i="16"/>
  <c r="JP42" i="16"/>
  <c r="JO42" i="16"/>
  <c r="JN42" i="16"/>
  <c r="JM42" i="16"/>
  <c r="JL42" i="16"/>
  <c r="JK42" i="16"/>
  <c r="JU41" i="16"/>
  <c r="JT41" i="16"/>
  <c r="JS41" i="16"/>
  <c r="JR41" i="16"/>
  <c r="JQ41" i="16"/>
  <c r="JP41" i="16"/>
  <c r="JO41" i="16"/>
  <c r="JN41" i="16"/>
  <c r="JM41" i="16"/>
  <c r="JL41" i="16"/>
  <c r="JK41" i="16"/>
  <c r="JU40" i="16"/>
  <c r="JT40" i="16"/>
  <c r="JS40" i="16"/>
  <c r="JR40" i="16"/>
  <c r="JQ40" i="16"/>
  <c r="JP40" i="16"/>
  <c r="JO40" i="16"/>
  <c r="JN40" i="16"/>
  <c r="JM40" i="16"/>
  <c r="JL40" i="16"/>
  <c r="JK40" i="16"/>
  <c r="JU39" i="16"/>
  <c r="JT39" i="16"/>
  <c r="JS39" i="16"/>
  <c r="JR39" i="16"/>
  <c r="JQ39" i="16"/>
  <c r="JP39" i="16"/>
  <c r="JO39" i="16"/>
  <c r="JN39" i="16"/>
  <c r="JM39" i="16"/>
  <c r="JL39" i="16"/>
  <c r="JK39" i="16"/>
  <c r="JU38" i="16"/>
  <c r="JT38" i="16"/>
  <c r="JS38" i="16"/>
  <c r="JR38" i="16"/>
  <c r="JQ38" i="16"/>
  <c r="JP38" i="16"/>
  <c r="JO38" i="16"/>
  <c r="JN38" i="16"/>
  <c r="JM38" i="16"/>
  <c r="JL38" i="16"/>
  <c r="JK38" i="16"/>
  <c r="JU37" i="16"/>
  <c r="JT37" i="16"/>
  <c r="JS37" i="16"/>
  <c r="JR37" i="16"/>
  <c r="JQ37" i="16"/>
  <c r="JP37" i="16"/>
  <c r="JO37" i="16"/>
  <c r="JN37" i="16"/>
  <c r="JM37" i="16"/>
  <c r="JL37" i="16"/>
  <c r="JK37" i="16"/>
  <c r="JU36" i="16"/>
  <c r="JT36" i="16"/>
  <c r="JS36" i="16"/>
  <c r="JR36" i="16"/>
  <c r="JQ36" i="16"/>
  <c r="JP36" i="16"/>
  <c r="JO36" i="16"/>
  <c r="JN36" i="16"/>
  <c r="JM36" i="16"/>
  <c r="JL36" i="16"/>
  <c r="JK36" i="16"/>
  <c r="JU35" i="16"/>
  <c r="JT35" i="16"/>
  <c r="JS35" i="16"/>
  <c r="JR35" i="16"/>
  <c r="JQ35" i="16"/>
  <c r="JP35" i="16"/>
  <c r="JO35" i="16"/>
  <c r="JN35" i="16"/>
  <c r="JM35" i="16"/>
  <c r="JL35" i="16"/>
  <c r="JK35" i="16"/>
  <c r="JU34" i="16"/>
  <c r="JT34" i="16"/>
  <c r="JS34" i="16"/>
  <c r="JR34" i="16"/>
  <c r="JQ34" i="16"/>
  <c r="JP34" i="16"/>
  <c r="JO34" i="16"/>
  <c r="JN34" i="16"/>
  <c r="JM34" i="16"/>
  <c r="JL34" i="16"/>
  <c r="JK34" i="16"/>
  <c r="JU33" i="16"/>
  <c r="JT33" i="16"/>
  <c r="JS33" i="16"/>
  <c r="JR33" i="16"/>
  <c r="JQ33" i="16"/>
  <c r="JP33" i="16"/>
  <c r="JO33" i="16"/>
  <c r="JN33" i="16"/>
  <c r="JM33" i="16"/>
  <c r="JL33" i="16"/>
  <c r="JK33" i="16"/>
  <c r="JU32" i="16"/>
  <c r="JT32" i="16"/>
  <c r="JS32" i="16"/>
  <c r="JR32" i="16"/>
  <c r="JQ32" i="16"/>
  <c r="JP32" i="16"/>
  <c r="JO32" i="16"/>
  <c r="JN32" i="16"/>
  <c r="JM32" i="16"/>
  <c r="JL32" i="16"/>
  <c r="JK32" i="16"/>
  <c r="JU31" i="16"/>
  <c r="JT31" i="16"/>
  <c r="JS31" i="16"/>
  <c r="JR31" i="16"/>
  <c r="JQ31" i="16"/>
  <c r="JP31" i="16"/>
  <c r="JO31" i="16"/>
  <c r="JN31" i="16"/>
  <c r="JM31" i="16"/>
  <c r="JL31" i="16"/>
  <c r="JK31" i="16"/>
  <c r="JU30" i="16"/>
  <c r="JT30" i="16"/>
  <c r="JS30" i="16"/>
  <c r="JR30" i="16"/>
  <c r="JQ30" i="16"/>
  <c r="JP30" i="16"/>
  <c r="JO30" i="16"/>
  <c r="JN30" i="16"/>
  <c r="JM30" i="16"/>
  <c r="JL30" i="16"/>
  <c r="JK30" i="16"/>
  <c r="JU29" i="16"/>
  <c r="JT29" i="16"/>
  <c r="JS29" i="16"/>
  <c r="JR29" i="16"/>
  <c r="JQ29" i="16"/>
  <c r="JP29" i="16"/>
  <c r="JO29" i="16"/>
  <c r="JN29" i="16"/>
  <c r="JM29" i="16"/>
  <c r="JL29" i="16"/>
  <c r="JK29" i="16"/>
  <c r="JU28" i="16"/>
  <c r="JT28" i="16"/>
  <c r="JS28" i="16"/>
  <c r="JR28" i="16"/>
  <c r="JQ28" i="16"/>
  <c r="JP28" i="16"/>
  <c r="JO28" i="16"/>
  <c r="JN28" i="16"/>
  <c r="JM28" i="16"/>
  <c r="JL28" i="16"/>
  <c r="JU27" i="16"/>
  <c r="JT27" i="16"/>
  <c r="JS27" i="16"/>
  <c r="JR27" i="16"/>
  <c r="JQ27" i="16"/>
  <c r="JP27" i="16"/>
  <c r="JO27" i="16"/>
  <c r="JN27" i="16"/>
  <c r="JM27" i="16"/>
  <c r="JL27" i="16"/>
  <c r="JU26" i="16"/>
  <c r="JT26" i="16"/>
  <c r="JS26" i="16"/>
  <c r="JR26" i="16"/>
  <c r="JQ26" i="16"/>
  <c r="JP26" i="16"/>
  <c r="JO26" i="16"/>
  <c r="JN26" i="16"/>
  <c r="JM26" i="16"/>
  <c r="JL26" i="16"/>
  <c r="JU25" i="16"/>
  <c r="JT25" i="16"/>
  <c r="JS25" i="16"/>
  <c r="JR25" i="16"/>
  <c r="JQ25" i="16"/>
  <c r="JP25" i="16"/>
  <c r="JO25" i="16"/>
  <c r="JN25" i="16"/>
  <c r="JM25" i="16"/>
  <c r="JL25" i="16"/>
  <c r="JF60" i="16"/>
  <c r="JE60" i="16"/>
  <c r="JD60" i="16"/>
  <c r="JC60" i="16"/>
  <c r="JB60" i="16"/>
  <c r="JA60" i="16"/>
  <c r="IZ60" i="16"/>
  <c r="IY60" i="16"/>
  <c r="IX60" i="16"/>
  <c r="IW60" i="16"/>
  <c r="IV60" i="16"/>
  <c r="JF59" i="16"/>
  <c r="JE59" i="16"/>
  <c r="JD59" i="16"/>
  <c r="JC59" i="16"/>
  <c r="JB59" i="16"/>
  <c r="JA59" i="16"/>
  <c r="IZ59" i="16"/>
  <c r="IY59" i="16"/>
  <c r="IX59" i="16"/>
  <c r="IW59" i="16"/>
  <c r="IV59" i="16"/>
  <c r="JF58" i="16"/>
  <c r="JE58" i="16"/>
  <c r="JD58" i="16"/>
  <c r="JC58" i="16"/>
  <c r="JB58" i="16"/>
  <c r="JA58" i="16"/>
  <c r="IZ58" i="16"/>
  <c r="IY58" i="16"/>
  <c r="IX58" i="16"/>
  <c r="IW58" i="16"/>
  <c r="IV58" i="16"/>
  <c r="JF57" i="16"/>
  <c r="JE57" i="16"/>
  <c r="JD57" i="16"/>
  <c r="JC57" i="16"/>
  <c r="JB57" i="16"/>
  <c r="JA57" i="16"/>
  <c r="IZ57" i="16"/>
  <c r="IY57" i="16"/>
  <c r="IX57" i="16"/>
  <c r="IW57" i="16"/>
  <c r="IV57" i="16"/>
  <c r="JF56" i="16"/>
  <c r="JE56" i="16"/>
  <c r="JD56" i="16"/>
  <c r="JC56" i="16"/>
  <c r="JB56" i="16"/>
  <c r="JA56" i="16"/>
  <c r="IZ56" i="16"/>
  <c r="IY56" i="16"/>
  <c r="IX56" i="16"/>
  <c r="IW56" i="16"/>
  <c r="IV56" i="16"/>
  <c r="JF55" i="16"/>
  <c r="JE55" i="16"/>
  <c r="JD55" i="16"/>
  <c r="JC55" i="16"/>
  <c r="JB55" i="16"/>
  <c r="JA55" i="16"/>
  <c r="IZ55" i="16"/>
  <c r="IY55" i="16"/>
  <c r="IX55" i="16"/>
  <c r="IW55" i="16"/>
  <c r="IV55" i="16"/>
  <c r="JF54" i="16"/>
  <c r="JE54" i="16"/>
  <c r="JD54" i="16"/>
  <c r="JC54" i="16"/>
  <c r="JB54" i="16"/>
  <c r="JA54" i="16"/>
  <c r="IZ54" i="16"/>
  <c r="IY54" i="16"/>
  <c r="IX54" i="16"/>
  <c r="IW54" i="16"/>
  <c r="IV54" i="16"/>
  <c r="JF53" i="16"/>
  <c r="JE53" i="16"/>
  <c r="JD53" i="16"/>
  <c r="JC53" i="16"/>
  <c r="JB53" i="16"/>
  <c r="JA53" i="16"/>
  <c r="IZ53" i="16"/>
  <c r="IY53" i="16"/>
  <c r="IX53" i="16"/>
  <c r="IW53" i="16"/>
  <c r="IV53" i="16"/>
  <c r="JF52" i="16"/>
  <c r="JE52" i="16"/>
  <c r="JD52" i="16"/>
  <c r="JC52" i="16"/>
  <c r="JB52" i="16"/>
  <c r="JA52" i="16"/>
  <c r="IZ52" i="16"/>
  <c r="IY52" i="16"/>
  <c r="IX52" i="16"/>
  <c r="IW52" i="16"/>
  <c r="IV52" i="16"/>
  <c r="JF51" i="16"/>
  <c r="JE51" i="16"/>
  <c r="JD51" i="16"/>
  <c r="JC51" i="16"/>
  <c r="JB51" i="16"/>
  <c r="JA51" i="16"/>
  <c r="IZ51" i="16"/>
  <c r="IY51" i="16"/>
  <c r="IX51" i="16"/>
  <c r="IW51" i="16"/>
  <c r="IV51" i="16"/>
  <c r="JF50" i="16"/>
  <c r="JE50" i="16"/>
  <c r="JD50" i="16"/>
  <c r="JC50" i="16"/>
  <c r="JB50" i="16"/>
  <c r="JA50" i="16"/>
  <c r="IZ50" i="16"/>
  <c r="IY50" i="16"/>
  <c r="IX50" i="16"/>
  <c r="IW50" i="16"/>
  <c r="IV50" i="16"/>
  <c r="JF49" i="16"/>
  <c r="JE49" i="16"/>
  <c r="JD49" i="16"/>
  <c r="JC49" i="16"/>
  <c r="JB49" i="16"/>
  <c r="JA49" i="16"/>
  <c r="IZ49" i="16"/>
  <c r="IY49" i="16"/>
  <c r="IX49" i="16"/>
  <c r="IW49" i="16"/>
  <c r="IV49" i="16"/>
  <c r="JF48" i="16"/>
  <c r="JE48" i="16"/>
  <c r="JD48" i="16"/>
  <c r="JC48" i="16"/>
  <c r="JB48" i="16"/>
  <c r="JA48" i="16"/>
  <c r="IZ48" i="16"/>
  <c r="IY48" i="16"/>
  <c r="IX48" i="16"/>
  <c r="IW48" i="16"/>
  <c r="IV48" i="16"/>
  <c r="JF47" i="16"/>
  <c r="JE47" i="16"/>
  <c r="JD47" i="16"/>
  <c r="JC47" i="16"/>
  <c r="JB47" i="16"/>
  <c r="JA47" i="16"/>
  <c r="IZ47" i="16"/>
  <c r="IY47" i="16"/>
  <c r="IX47" i="16"/>
  <c r="IW47" i="16"/>
  <c r="IV47" i="16"/>
  <c r="JF46" i="16"/>
  <c r="JE46" i="16"/>
  <c r="JD46" i="16"/>
  <c r="JC46" i="16"/>
  <c r="JB46" i="16"/>
  <c r="JA46" i="16"/>
  <c r="IZ46" i="16"/>
  <c r="IY46" i="16"/>
  <c r="IX46" i="16"/>
  <c r="IW46" i="16"/>
  <c r="IV46" i="16"/>
  <c r="JF45" i="16"/>
  <c r="JE45" i="16"/>
  <c r="JD45" i="16"/>
  <c r="JC45" i="16"/>
  <c r="JB45" i="16"/>
  <c r="JA45" i="16"/>
  <c r="IZ45" i="16"/>
  <c r="IY45" i="16"/>
  <c r="IX45" i="16"/>
  <c r="IW45" i="16"/>
  <c r="IV45" i="16"/>
  <c r="JF44" i="16"/>
  <c r="JE44" i="16"/>
  <c r="JD44" i="16"/>
  <c r="JC44" i="16"/>
  <c r="JB44" i="16"/>
  <c r="JA44" i="16"/>
  <c r="IZ44" i="16"/>
  <c r="IY44" i="16"/>
  <c r="IX44" i="16"/>
  <c r="IW44" i="16"/>
  <c r="IV44" i="16"/>
  <c r="JF43" i="16"/>
  <c r="JE43" i="16"/>
  <c r="JD43" i="16"/>
  <c r="JC43" i="16"/>
  <c r="JB43" i="16"/>
  <c r="JA43" i="16"/>
  <c r="IZ43" i="16"/>
  <c r="IY43" i="16"/>
  <c r="IX43" i="16"/>
  <c r="IW43" i="16"/>
  <c r="IV43" i="16"/>
  <c r="JF42" i="16"/>
  <c r="JE42" i="16"/>
  <c r="JD42" i="16"/>
  <c r="JC42" i="16"/>
  <c r="JB42" i="16"/>
  <c r="JA42" i="16"/>
  <c r="IZ42" i="16"/>
  <c r="IY42" i="16"/>
  <c r="IX42" i="16"/>
  <c r="IW42" i="16"/>
  <c r="IV42" i="16"/>
  <c r="JF41" i="16"/>
  <c r="JE41" i="16"/>
  <c r="JD41" i="16"/>
  <c r="JC41" i="16"/>
  <c r="JB41" i="16"/>
  <c r="JA41" i="16"/>
  <c r="IZ41" i="16"/>
  <c r="IY41" i="16"/>
  <c r="IX41" i="16"/>
  <c r="IW41" i="16"/>
  <c r="IV41" i="16"/>
  <c r="JF40" i="16"/>
  <c r="JE40" i="16"/>
  <c r="JD40" i="16"/>
  <c r="JC40" i="16"/>
  <c r="JB40" i="16"/>
  <c r="JA40" i="16"/>
  <c r="IZ40" i="16"/>
  <c r="IY40" i="16"/>
  <c r="IX40" i="16"/>
  <c r="IW40" i="16"/>
  <c r="IV40" i="16"/>
  <c r="JF39" i="16"/>
  <c r="JE39" i="16"/>
  <c r="JD39" i="16"/>
  <c r="JC39" i="16"/>
  <c r="JB39" i="16"/>
  <c r="JA39" i="16"/>
  <c r="IZ39" i="16"/>
  <c r="IY39" i="16"/>
  <c r="IX39" i="16"/>
  <c r="IW39" i="16"/>
  <c r="IV39" i="16"/>
  <c r="JF38" i="16"/>
  <c r="JE38" i="16"/>
  <c r="JD38" i="16"/>
  <c r="JC38" i="16"/>
  <c r="JB38" i="16"/>
  <c r="JA38" i="16"/>
  <c r="IZ38" i="16"/>
  <c r="IY38" i="16"/>
  <c r="IX38" i="16"/>
  <c r="IW38" i="16"/>
  <c r="IV38" i="16"/>
  <c r="JF37" i="16"/>
  <c r="JE37" i="16"/>
  <c r="JD37" i="16"/>
  <c r="JC37" i="16"/>
  <c r="JB37" i="16"/>
  <c r="JA37" i="16"/>
  <c r="IZ37" i="16"/>
  <c r="IY37" i="16"/>
  <c r="IX37" i="16"/>
  <c r="IW37" i="16"/>
  <c r="IV37" i="16"/>
  <c r="JF36" i="16"/>
  <c r="JE36" i="16"/>
  <c r="JD36" i="16"/>
  <c r="JC36" i="16"/>
  <c r="JB36" i="16"/>
  <c r="JA36" i="16"/>
  <c r="IZ36" i="16"/>
  <c r="IY36" i="16"/>
  <c r="IX36" i="16"/>
  <c r="IW36" i="16"/>
  <c r="IV36" i="16"/>
  <c r="JF35" i="16"/>
  <c r="JE35" i="16"/>
  <c r="JD35" i="16"/>
  <c r="JC35" i="16"/>
  <c r="JB35" i="16"/>
  <c r="JA35" i="16"/>
  <c r="IZ35" i="16"/>
  <c r="IY35" i="16"/>
  <c r="IX35" i="16"/>
  <c r="IW35" i="16"/>
  <c r="IV35" i="16"/>
  <c r="JF34" i="16"/>
  <c r="JE34" i="16"/>
  <c r="JD34" i="16"/>
  <c r="JC34" i="16"/>
  <c r="JB34" i="16"/>
  <c r="JA34" i="16"/>
  <c r="IZ34" i="16"/>
  <c r="IY34" i="16"/>
  <c r="IX34" i="16"/>
  <c r="IW34" i="16"/>
  <c r="IV34" i="16"/>
  <c r="JF33" i="16"/>
  <c r="JE33" i="16"/>
  <c r="JD33" i="16"/>
  <c r="JC33" i="16"/>
  <c r="JB33" i="16"/>
  <c r="JA33" i="16"/>
  <c r="IZ33" i="16"/>
  <c r="IY33" i="16"/>
  <c r="IX33" i="16"/>
  <c r="IW33" i="16"/>
  <c r="IV33" i="16"/>
  <c r="JF32" i="16"/>
  <c r="JE32" i="16"/>
  <c r="JD32" i="16"/>
  <c r="JC32" i="16"/>
  <c r="JB32" i="16"/>
  <c r="JA32" i="16"/>
  <c r="IZ32" i="16"/>
  <c r="IY32" i="16"/>
  <c r="IX32" i="16"/>
  <c r="IW32" i="16"/>
  <c r="IV32" i="16"/>
  <c r="JF31" i="16"/>
  <c r="JE31" i="16"/>
  <c r="JD31" i="16"/>
  <c r="JC31" i="16"/>
  <c r="JB31" i="16"/>
  <c r="JA31" i="16"/>
  <c r="IZ31" i="16"/>
  <c r="IY31" i="16"/>
  <c r="IX31" i="16"/>
  <c r="IW31" i="16"/>
  <c r="IV31" i="16"/>
  <c r="JF30" i="16"/>
  <c r="JE30" i="16"/>
  <c r="JD30" i="16"/>
  <c r="JC30" i="16"/>
  <c r="JB30" i="16"/>
  <c r="JA30" i="16"/>
  <c r="IZ30" i="16"/>
  <c r="IY30" i="16"/>
  <c r="IX30" i="16"/>
  <c r="IW30" i="16"/>
  <c r="IV30" i="16"/>
  <c r="JF29" i="16"/>
  <c r="JE29" i="16"/>
  <c r="JD29" i="16"/>
  <c r="JC29" i="16"/>
  <c r="JB29" i="16"/>
  <c r="JA29" i="16"/>
  <c r="IZ29" i="16"/>
  <c r="IY29" i="16"/>
  <c r="IX29" i="16"/>
  <c r="IW29" i="16"/>
  <c r="IV29" i="16"/>
  <c r="JF28" i="16"/>
  <c r="JE28" i="16"/>
  <c r="JD28" i="16"/>
  <c r="JC28" i="16"/>
  <c r="JB28" i="16"/>
  <c r="JA28" i="16"/>
  <c r="IZ28" i="16"/>
  <c r="IY28" i="16"/>
  <c r="IX28" i="16"/>
  <c r="IW28" i="16"/>
  <c r="JF27" i="16"/>
  <c r="JE27" i="16"/>
  <c r="JD27" i="16"/>
  <c r="JC27" i="16"/>
  <c r="JB27" i="16"/>
  <c r="JA27" i="16"/>
  <c r="IZ27" i="16"/>
  <c r="IY27" i="16"/>
  <c r="IX27" i="16"/>
  <c r="IW27" i="16"/>
  <c r="JF26" i="16"/>
  <c r="JE26" i="16"/>
  <c r="JD26" i="16"/>
  <c r="JC26" i="16"/>
  <c r="JB26" i="16"/>
  <c r="JA26" i="16"/>
  <c r="IZ26" i="16"/>
  <c r="IY26" i="16"/>
  <c r="IX26" i="16"/>
  <c r="IW26" i="16"/>
  <c r="JF25" i="16"/>
  <c r="JE25" i="16"/>
  <c r="JD25" i="16"/>
  <c r="JC25" i="16"/>
  <c r="JB25" i="16"/>
  <c r="JA25" i="16"/>
  <c r="IZ25" i="16"/>
  <c r="IY25" i="16"/>
  <c r="IX25" i="16"/>
  <c r="IW25" i="16"/>
  <c r="EN60" i="16" l="1"/>
  <c r="EM60" i="16"/>
  <c r="EL60" i="16"/>
  <c r="EN59" i="16"/>
  <c r="EM59" i="16"/>
  <c r="EL59" i="16"/>
  <c r="EN58" i="16"/>
  <c r="EM58" i="16"/>
  <c r="EL58" i="16"/>
  <c r="EN57" i="16"/>
  <c r="EM57" i="16"/>
  <c r="EL57" i="16"/>
  <c r="EN56" i="16"/>
  <c r="EM56" i="16"/>
  <c r="EL56" i="16"/>
  <c r="EN55" i="16"/>
  <c r="EM55" i="16"/>
  <c r="EL55" i="16"/>
  <c r="EN54" i="16"/>
  <c r="EM54" i="16"/>
  <c r="EL54" i="16"/>
  <c r="EN53" i="16"/>
  <c r="EM53" i="16"/>
  <c r="EL53" i="16"/>
  <c r="EN52" i="16"/>
  <c r="EM52" i="16"/>
  <c r="EL52" i="16"/>
  <c r="EN51" i="16"/>
  <c r="EM51" i="16"/>
  <c r="EL51" i="16"/>
  <c r="EN50" i="16"/>
  <c r="EM50" i="16"/>
  <c r="EL50" i="16"/>
  <c r="EN49" i="16"/>
  <c r="EM49" i="16"/>
  <c r="EL49" i="16"/>
  <c r="EN48" i="16"/>
  <c r="EM48" i="16"/>
  <c r="EL48" i="16"/>
  <c r="EN47" i="16"/>
  <c r="EM47" i="16"/>
  <c r="EL47" i="16"/>
  <c r="EN46" i="16"/>
  <c r="EM46" i="16"/>
  <c r="EL46" i="16"/>
  <c r="EN45" i="16"/>
  <c r="EM45" i="16"/>
  <c r="EL45" i="16"/>
  <c r="EN44" i="16"/>
  <c r="EM44" i="16"/>
  <c r="EL44" i="16"/>
  <c r="EN43" i="16"/>
  <c r="EM43" i="16"/>
  <c r="EL43" i="16"/>
  <c r="EN42" i="16"/>
  <c r="EM42" i="16"/>
  <c r="EL42" i="16"/>
  <c r="EN41" i="16"/>
  <c r="EM41" i="16"/>
  <c r="EL41" i="16"/>
  <c r="EN40" i="16"/>
  <c r="EM40" i="16"/>
  <c r="EL40" i="16"/>
  <c r="EN39" i="16"/>
  <c r="EM39" i="16"/>
  <c r="EL39" i="16"/>
  <c r="EN38" i="16"/>
  <c r="EM38" i="16"/>
  <c r="EL38" i="16"/>
  <c r="EN37" i="16"/>
  <c r="EM37" i="16"/>
  <c r="EL37" i="16"/>
  <c r="EN36" i="16"/>
  <c r="EM36" i="16"/>
  <c r="EL36" i="16"/>
  <c r="EN35" i="16"/>
  <c r="EM35" i="16"/>
  <c r="EL35" i="16"/>
  <c r="EN34" i="16"/>
  <c r="EM34" i="16"/>
  <c r="EL34" i="16"/>
  <c r="EN33" i="16"/>
  <c r="EM33" i="16"/>
  <c r="EL33" i="16"/>
  <c r="EN32" i="16"/>
  <c r="EM32" i="16"/>
  <c r="EL32" i="16"/>
  <c r="EN31" i="16"/>
  <c r="EM31" i="16"/>
  <c r="EL31" i="16"/>
  <c r="EN30" i="16"/>
  <c r="EM30" i="16"/>
  <c r="EL30" i="16"/>
  <c r="EN29" i="16"/>
  <c r="EM29" i="16"/>
  <c r="EL29" i="16"/>
  <c r="EN28" i="16"/>
  <c r="EM28" i="16"/>
  <c r="EL28" i="16"/>
  <c r="EN27" i="16"/>
  <c r="EM27" i="16"/>
  <c r="EL27" i="16"/>
  <c r="EN26" i="16"/>
  <c r="EM26" i="16"/>
  <c r="EL26" i="16"/>
  <c r="EN25" i="16"/>
  <c r="EM25" i="16"/>
  <c r="EL25" i="16"/>
  <c r="EN24" i="16"/>
  <c r="EM24" i="16"/>
  <c r="EL24" i="16"/>
  <c r="EN23" i="16"/>
  <c r="EM23" i="16"/>
  <c r="EL23" i="16"/>
  <c r="EN22" i="16"/>
  <c r="EM22" i="16"/>
  <c r="EL22" i="16"/>
  <c r="AL22" i="16"/>
  <c r="AM22" i="16"/>
  <c r="EM61" i="16" l="1"/>
  <c r="EN61" i="16"/>
  <c r="EL61" i="16"/>
  <c r="JV33" i="16" l="1"/>
  <c r="JW33" i="16" s="1"/>
  <c r="JV37" i="16"/>
  <c r="JW37" i="16" s="1"/>
  <c r="JV41" i="16"/>
  <c r="JW41" i="16" s="1"/>
  <c r="JV45" i="16"/>
  <c r="JW45" i="16" s="1"/>
  <c r="JV49" i="16"/>
  <c r="JW49" i="16" s="1"/>
  <c r="JV53" i="16"/>
  <c r="JW53" i="16" s="1"/>
  <c r="JV57" i="16"/>
  <c r="JW57" i="16" s="1"/>
  <c r="JV31" i="16"/>
  <c r="JW31" i="16" s="1"/>
  <c r="JV32" i="16"/>
  <c r="JW32" i="16" s="1"/>
  <c r="JV35" i="16"/>
  <c r="JW35" i="16" s="1"/>
  <c r="JV36" i="16"/>
  <c r="JW36" i="16" s="1"/>
  <c r="JV39" i="16"/>
  <c r="JW39" i="16" s="1"/>
  <c r="JV40" i="16"/>
  <c r="JW40" i="16" s="1"/>
  <c r="JV43" i="16"/>
  <c r="JW43" i="16" s="1"/>
  <c r="JV44" i="16"/>
  <c r="JW44" i="16" s="1"/>
  <c r="JV47" i="16"/>
  <c r="JW47" i="16" s="1"/>
  <c r="JV48" i="16"/>
  <c r="JW48" i="16" s="1"/>
  <c r="JV51" i="16"/>
  <c r="JW51" i="16" s="1"/>
  <c r="JV52" i="16"/>
  <c r="JW52" i="16" s="1"/>
  <c r="JV55" i="16"/>
  <c r="JW55" i="16" s="1"/>
  <c r="JV56" i="16"/>
  <c r="JW56" i="16" s="1"/>
  <c r="JV59" i="16"/>
  <c r="JW59" i="16" s="1"/>
  <c r="JV60" i="16"/>
  <c r="JW60" i="16" s="1"/>
  <c r="JG31" i="16"/>
  <c r="JH31" i="16" s="1"/>
  <c r="JG35" i="16"/>
  <c r="JH35" i="16" s="1"/>
  <c r="JG39" i="16"/>
  <c r="JH39" i="16" s="1"/>
  <c r="JG43" i="16"/>
  <c r="JH43" i="16" s="1"/>
  <c r="JG47" i="16"/>
  <c r="JH47" i="16" s="1"/>
  <c r="JG51" i="16"/>
  <c r="JH51" i="16" s="1"/>
  <c r="JG55" i="16"/>
  <c r="JH55" i="16" s="1"/>
  <c r="JG59" i="16"/>
  <c r="JH59" i="16" s="1"/>
  <c r="JV34" i="16"/>
  <c r="JW34" i="16" s="1"/>
  <c r="JV38" i="16"/>
  <c r="JW38" i="16" s="1"/>
  <c r="JV42" i="16"/>
  <c r="JW42" i="16" s="1"/>
  <c r="JV46" i="16"/>
  <c r="JW46" i="16" s="1"/>
  <c r="JV50" i="16"/>
  <c r="JW50" i="16" s="1"/>
  <c r="JV54" i="16"/>
  <c r="JW54" i="16" s="1"/>
  <c r="JV58" i="16"/>
  <c r="JW58" i="16" s="1"/>
  <c r="JG32" i="16"/>
  <c r="JH32" i="16" s="1"/>
  <c r="JG33" i="16"/>
  <c r="JH33" i="16" s="1"/>
  <c r="JG34" i="16"/>
  <c r="JH34" i="16" s="1"/>
  <c r="JG36" i="16"/>
  <c r="JH36" i="16" s="1"/>
  <c r="JG37" i="16"/>
  <c r="JH37" i="16" s="1"/>
  <c r="JG38" i="16"/>
  <c r="JH38" i="16" s="1"/>
  <c r="JG40" i="16"/>
  <c r="JH40" i="16" s="1"/>
  <c r="JG41" i="16"/>
  <c r="JH41" i="16" s="1"/>
  <c r="JG42" i="16"/>
  <c r="JH42" i="16" s="1"/>
  <c r="JG44" i="16"/>
  <c r="JH44" i="16" s="1"/>
  <c r="JG45" i="16"/>
  <c r="JH45" i="16" s="1"/>
  <c r="JG46" i="16"/>
  <c r="JH46" i="16" s="1"/>
  <c r="JG48" i="16"/>
  <c r="JH48" i="16" s="1"/>
  <c r="JG49" i="16"/>
  <c r="JH49" i="16" s="1"/>
  <c r="JG50" i="16"/>
  <c r="JH50" i="16" s="1"/>
  <c r="JG52" i="16"/>
  <c r="JH52" i="16" s="1"/>
  <c r="JG53" i="16"/>
  <c r="JH53" i="16" s="1"/>
  <c r="JG54" i="16"/>
  <c r="JH54" i="16" s="1"/>
  <c r="JG56" i="16"/>
  <c r="JH56" i="16" s="1"/>
  <c r="JG57" i="16"/>
  <c r="JH57" i="16" s="1"/>
  <c r="JG58" i="16"/>
  <c r="JH58" i="16" s="1"/>
  <c r="JG60" i="16"/>
  <c r="JH60" i="16" s="1"/>
  <c r="FU60" i="16"/>
  <c r="FU59" i="16"/>
  <c r="FU58" i="16"/>
  <c r="FU57" i="16"/>
  <c r="FU56" i="16"/>
  <c r="FU55" i="16"/>
  <c r="FU54" i="16"/>
  <c r="FU53" i="16"/>
  <c r="FU52" i="16"/>
  <c r="FU51" i="16"/>
  <c r="FU50" i="16"/>
  <c r="FU49" i="16"/>
  <c r="FU48" i="16"/>
  <c r="FU47" i="16"/>
  <c r="FU46" i="16"/>
  <c r="FU45" i="16"/>
  <c r="FU44" i="16"/>
  <c r="FU43" i="16"/>
  <c r="FU42" i="16"/>
  <c r="FU41" i="16"/>
  <c r="FU40" i="16"/>
  <c r="FU39" i="16"/>
  <c r="FU38" i="16"/>
  <c r="FU37" i="16"/>
  <c r="FU36" i="16"/>
  <c r="FU35" i="16"/>
  <c r="FU34" i="16"/>
  <c r="FU33" i="16"/>
  <c r="FU32" i="16"/>
  <c r="FU31" i="16"/>
  <c r="GL60" i="16" l="1"/>
  <c r="GK60" i="16"/>
  <c r="GJ60" i="16"/>
  <c r="GI60" i="16"/>
  <c r="GH60" i="16"/>
  <c r="GG60" i="16"/>
  <c r="GF60" i="16"/>
  <c r="GE60" i="16"/>
  <c r="GD60" i="16"/>
  <c r="GC60" i="16"/>
  <c r="GB60" i="16"/>
  <c r="GL59" i="16"/>
  <c r="GK59" i="16"/>
  <c r="GJ59" i="16"/>
  <c r="GI59" i="16"/>
  <c r="GH59" i="16"/>
  <c r="GG59" i="16"/>
  <c r="GF59" i="16"/>
  <c r="GE59" i="16"/>
  <c r="GD59" i="16"/>
  <c r="GC59" i="16"/>
  <c r="GB59" i="16"/>
  <c r="GL58" i="16"/>
  <c r="GK58" i="16"/>
  <c r="GJ58" i="16"/>
  <c r="GI58" i="16"/>
  <c r="GH58" i="16"/>
  <c r="GG58" i="16"/>
  <c r="GF58" i="16"/>
  <c r="GE58" i="16"/>
  <c r="GD58" i="16"/>
  <c r="GC58" i="16"/>
  <c r="GB58" i="16"/>
  <c r="GL57" i="16"/>
  <c r="GK57" i="16"/>
  <c r="GJ57" i="16"/>
  <c r="GI57" i="16"/>
  <c r="GH57" i="16"/>
  <c r="GG57" i="16"/>
  <c r="GF57" i="16"/>
  <c r="GE57" i="16"/>
  <c r="GD57" i="16"/>
  <c r="GC57" i="16"/>
  <c r="GB57" i="16"/>
  <c r="GL56" i="16"/>
  <c r="GK56" i="16"/>
  <c r="GJ56" i="16"/>
  <c r="GI56" i="16"/>
  <c r="GH56" i="16"/>
  <c r="GG56" i="16"/>
  <c r="GF56" i="16"/>
  <c r="GE56" i="16"/>
  <c r="GD56" i="16"/>
  <c r="GC56" i="16"/>
  <c r="GB56" i="16"/>
  <c r="GL55" i="16"/>
  <c r="GK55" i="16"/>
  <c r="GJ55" i="16"/>
  <c r="GI55" i="16"/>
  <c r="GH55" i="16"/>
  <c r="GG55" i="16"/>
  <c r="GF55" i="16"/>
  <c r="GE55" i="16"/>
  <c r="GD55" i="16"/>
  <c r="GC55" i="16"/>
  <c r="GB55" i="16"/>
  <c r="GL54" i="16"/>
  <c r="GK54" i="16"/>
  <c r="GJ54" i="16"/>
  <c r="GI54" i="16"/>
  <c r="GH54" i="16"/>
  <c r="GG54" i="16"/>
  <c r="GF54" i="16"/>
  <c r="GE54" i="16"/>
  <c r="GD54" i="16"/>
  <c r="GC54" i="16"/>
  <c r="GB54" i="16"/>
  <c r="GL53" i="16"/>
  <c r="GK53" i="16"/>
  <c r="GJ53" i="16"/>
  <c r="GI53" i="16"/>
  <c r="GH53" i="16"/>
  <c r="GG53" i="16"/>
  <c r="GF53" i="16"/>
  <c r="GE53" i="16"/>
  <c r="GD53" i="16"/>
  <c r="GC53" i="16"/>
  <c r="GB53" i="16"/>
  <c r="GL52" i="16"/>
  <c r="GK52" i="16"/>
  <c r="GJ52" i="16"/>
  <c r="GI52" i="16"/>
  <c r="GH52" i="16"/>
  <c r="GG52" i="16"/>
  <c r="GF52" i="16"/>
  <c r="GE52" i="16"/>
  <c r="GD52" i="16"/>
  <c r="GC52" i="16"/>
  <c r="GB52" i="16"/>
  <c r="GL51" i="16"/>
  <c r="GK51" i="16"/>
  <c r="GJ51" i="16"/>
  <c r="GI51" i="16"/>
  <c r="GH51" i="16"/>
  <c r="GG51" i="16"/>
  <c r="GF51" i="16"/>
  <c r="GE51" i="16"/>
  <c r="GD51" i="16"/>
  <c r="GC51" i="16"/>
  <c r="GB51" i="16"/>
  <c r="GL50" i="16"/>
  <c r="GK50" i="16"/>
  <c r="GJ50" i="16"/>
  <c r="GI50" i="16"/>
  <c r="GH50" i="16"/>
  <c r="GG50" i="16"/>
  <c r="GF50" i="16"/>
  <c r="GE50" i="16"/>
  <c r="GD50" i="16"/>
  <c r="GC50" i="16"/>
  <c r="GB50" i="16"/>
  <c r="GL49" i="16"/>
  <c r="GK49" i="16"/>
  <c r="GJ49" i="16"/>
  <c r="GI49" i="16"/>
  <c r="GH49" i="16"/>
  <c r="GG49" i="16"/>
  <c r="GF49" i="16"/>
  <c r="GE49" i="16"/>
  <c r="GD49" i="16"/>
  <c r="GC49" i="16"/>
  <c r="GB49" i="16"/>
  <c r="GL48" i="16"/>
  <c r="GK48" i="16"/>
  <c r="GJ48" i="16"/>
  <c r="GI48" i="16"/>
  <c r="GH48" i="16"/>
  <c r="GG48" i="16"/>
  <c r="GF48" i="16"/>
  <c r="GE48" i="16"/>
  <c r="GD48" i="16"/>
  <c r="GC48" i="16"/>
  <c r="GB48" i="16"/>
  <c r="GL47" i="16"/>
  <c r="GK47" i="16"/>
  <c r="GJ47" i="16"/>
  <c r="GI47" i="16"/>
  <c r="GH47" i="16"/>
  <c r="GG47" i="16"/>
  <c r="GF47" i="16"/>
  <c r="GE47" i="16"/>
  <c r="GD47" i="16"/>
  <c r="GC47" i="16"/>
  <c r="GB47" i="16"/>
  <c r="GL46" i="16"/>
  <c r="GK46" i="16"/>
  <c r="GJ46" i="16"/>
  <c r="GI46" i="16"/>
  <c r="GH46" i="16"/>
  <c r="GG46" i="16"/>
  <c r="GF46" i="16"/>
  <c r="GE46" i="16"/>
  <c r="GD46" i="16"/>
  <c r="GC46" i="16"/>
  <c r="GB46" i="16"/>
  <c r="GL45" i="16"/>
  <c r="GK45" i="16"/>
  <c r="GJ45" i="16"/>
  <c r="GI45" i="16"/>
  <c r="GH45" i="16"/>
  <c r="GG45" i="16"/>
  <c r="GF45" i="16"/>
  <c r="GE45" i="16"/>
  <c r="GD45" i="16"/>
  <c r="GC45" i="16"/>
  <c r="GB45" i="16"/>
  <c r="GL44" i="16"/>
  <c r="GK44" i="16"/>
  <c r="GJ44" i="16"/>
  <c r="GI44" i="16"/>
  <c r="GH44" i="16"/>
  <c r="GG44" i="16"/>
  <c r="GF44" i="16"/>
  <c r="GE44" i="16"/>
  <c r="GD44" i="16"/>
  <c r="GC44" i="16"/>
  <c r="GB44" i="16"/>
  <c r="GL43" i="16"/>
  <c r="GK43" i="16"/>
  <c r="GJ43" i="16"/>
  <c r="GI43" i="16"/>
  <c r="GH43" i="16"/>
  <c r="GG43" i="16"/>
  <c r="GF43" i="16"/>
  <c r="GE43" i="16"/>
  <c r="GD43" i="16"/>
  <c r="GC43" i="16"/>
  <c r="GB43" i="16"/>
  <c r="GL42" i="16"/>
  <c r="GK42" i="16"/>
  <c r="GJ42" i="16"/>
  <c r="GI42" i="16"/>
  <c r="GH42" i="16"/>
  <c r="GG42" i="16"/>
  <c r="GF42" i="16"/>
  <c r="GE42" i="16"/>
  <c r="GD42" i="16"/>
  <c r="GC42" i="16"/>
  <c r="GB42" i="16"/>
  <c r="GL41" i="16"/>
  <c r="GK41" i="16"/>
  <c r="GJ41" i="16"/>
  <c r="GI41" i="16"/>
  <c r="GH41" i="16"/>
  <c r="GG41" i="16"/>
  <c r="GF41" i="16"/>
  <c r="GE41" i="16"/>
  <c r="GD41" i="16"/>
  <c r="GC41" i="16"/>
  <c r="GB41" i="16"/>
  <c r="GL40" i="16"/>
  <c r="GK40" i="16"/>
  <c r="GJ40" i="16"/>
  <c r="GI40" i="16"/>
  <c r="GH40" i="16"/>
  <c r="GG40" i="16"/>
  <c r="GF40" i="16"/>
  <c r="GE40" i="16"/>
  <c r="GD40" i="16"/>
  <c r="GC40" i="16"/>
  <c r="GB40" i="16"/>
  <c r="GL39" i="16"/>
  <c r="GK39" i="16"/>
  <c r="GJ39" i="16"/>
  <c r="GI39" i="16"/>
  <c r="GH39" i="16"/>
  <c r="GG39" i="16"/>
  <c r="GF39" i="16"/>
  <c r="GE39" i="16"/>
  <c r="GD39" i="16"/>
  <c r="GC39" i="16"/>
  <c r="GB39" i="16"/>
  <c r="GL38" i="16"/>
  <c r="GK38" i="16"/>
  <c r="GJ38" i="16"/>
  <c r="GI38" i="16"/>
  <c r="GH38" i="16"/>
  <c r="GG38" i="16"/>
  <c r="GF38" i="16"/>
  <c r="GE38" i="16"/>
  <c r="GD38" i="16"/>
  <c r="GC38" i="16"/>
  <c r="GB38" i="16"/>
  <c r="GL37" i="16"/>
  <c r="GK37" i="16"/>
  <c r="GJ37" i="16"/>
  <c r="GI37" i="16"/>
  <c r="GH37" i="16"/>
  <c r="GG37" i="16"/>
  <c r="GF37" i="16"/>
  <c r="GE37" i="16"/>
  <c r="GD37" i="16"/>
  <c r="GC37" i="16"/>
  <c r="GB37" i="16"/>
  <c r="GL36" i="16"/>
  <c r="GK36" i="16"/>
  <c r="GJ36" i="16"/>
  <c r="GI36" i="16"/>
  <c r="GH36" i="16"/>
  <c r="GG36" i="16"/>
  <c r="GF36" i="16"/>
  <c r="GE36" i="16"/>
  <c r="GD36" i="16"/>
  <c r="GC36" i="16"/>
  <c r="GB36" i="16"/>
  <c r="GL35" i="16"/>
  <c r="GK35" i="16"/>
  <c r="GJ35" i="16"/>
  <c r="GI35" i="16"/>
  <c r="GH35" i="16"/>
  <c r="GG35" i="16"/>
  <c r="GF35" i="16"/>
  <c r="GE35" i="16"/>
  <c r="GD35" i="16"/>
  <c r="GC35" i="16"/>
  <c r="GB35" i="16"/>
  <c r="GL34" i="16"/>
  <c r="GK34" i="16"/>
  <c r="GJ34" i="16"/>
  <c r="GI34" i="16"/>
  <c r="GH34" i="16"/>
  <c r="GG34" i="16"/>
  <c r="GF34" i="16"/>
  <c r="GE34" i="16"/>
  <c r="GD34" i="16"/>
  <c r="GC34" i="16"/>
  <c r="GB34" i="16"/>
  <c r="GL33" i="16"/>
  <c r="GK33" i="16"/>
  <c r="GJ33" i="16"/>
  <c r="GI33" i="16"/>
  <c r="GH33" i="16"/>
  <c r="GG33" i="16"/>
  <c r="GF33" i="16"/>
  <c r="GE33" i="16"/>
  <c r="GD33" i="16"/>
  <c r="GC33" i="16"/>
  <c r="GB33" i="16"/>
  <c r="GL32" i="16"/>
  <c r="GK32" i="16"/>
  <c r="GJ32" i="16"/>
  <c r="GI32" i="16"/>
  <c r="GH32" i="16"/>
  <c r="GG32" i="16"/>
  <c r="GF32" i="16"/>
  <c r="GE32" i="16"/>
  <c r="GD32" i="16"/>
  <c r="GC32" i="16"/>
  <c r="GB32" i="16"/>
  <c r="GL31" i="16"/>
  <c r="GK31" i="16"/>
  <c r="GJ31" i="16"/>
  <c r="GI31" i="16"/>
  <c r="GH31" i="16"/>
  <c r="GG31" i="16"/>
  <c r="GF31" i="16"/>
  <c r="GE31" i="16"/>
  <c r="GD31" i="16"/>
  <c r="GC31" i="16"/>
  <c r="GB31" i="16"/>
  <c r="GL30" i="16"/>
  <c r="GK30" i="16"/>
  <c r="GJ30" i="16"/>
  <c r="GI30" i="16"/>
  <c r="GH30" i="16"/>
  <c r="GG30" i="16"/>
  <c r="GF30" i="16"/>
  <c r="GE30" i="16"/>
  <c r="GD30" i="16"/>
  <c r="GC30" i="16"/>
  <c r="GB30" i="16"/>
  <c r="GL29" i="16"/>
  <c r="GK29" i="16"/>
  <c r="GJ29" i="16"/>
  <c r="GI29" i="16"/>
  <c r="GH29" i="16"/>
  <c r="GG29" i="16"/>
  <c r="GF29" i="16"/>
  <c r="GE29" i="16"/>
  <c r="GD29" i="16"/>
  <c r="GC29" i="16"/>
  <c r="GB29" i="16"/>
  <c r="GL28" i="16"/>
  <c r="GK28" i="16"/>
  <c r="GJ28" i="16"/>
  <c r="GI28" i="16"/>
  <c r="GH28" i="16"/>
  <c r="GG28" i="16"/>
  <c r="GF28" i="16"/>
  <c r="GE28" i="16"/>
  <c r="GD28" i="16"/>
  <c r="GC28" i="16"/>
  <c r="GB28" i="16"/>
  <c r="GL27" i="16"/>
  <c r="GK27" i="16"/>
  <c r="GJ27" i="16"/>
  <c r="GI27" i="16"/>
  <c r="GH27" i="16"/>
  <c r="GG27" i="16"/>
  <c r="GF27" i="16"/>
  <c r="GE27" i="16"/>
  <c r="GD27" i="16"/>
  <c r="GC27" i="16"/>
  <c r="GB27" i="16"/>
  <c r="GL26" i="16"/>
  <c r="GK26" i="16"/>
  <c r="GJ26" i="16"/>
  <c r="GI26" i="16"/>
  <c r="GH26" i="16"/>
  <c r="GG26" i="16"/>
  <c r="GF26" i="16"/>
  <c r="GE26" i="16"/>
  <c r="GD26" i="16"/>
  <c r="GC26" i="16"/>
  <c r="GB26" i="16"/>
  <c r="GL25" i="16"/>
  <c r="GK25" i="16"/>
  <c r="GJ25" i="16"/>
  <c r="GI25" i="16"/>
  <c r="GH25" i="16"/>
  <c r="GG25" i="16"/>
  <c r="GF25" i="16"/>
  <c r="GE25" i="16"/>
  <c r="GD25" i="16"/>
  <c r="GC25" i="16"/>
  <c r="GB25" i="16"/>
  <c r="GL24" i="16"/>
  <c r="GK24" i="16"/>
  <c r="GJ24" i="16"/>
  <c r="GI24" i="16"/>
  <c r="GH24" i="16"/>
  <c r="GG24" i="16"/>
  <c r="GF24" i="16"/>
  <c r="GE24" i="16"/>
  <c r="GD24" i="16"/>
  <c r="GC24" i="16"/>
  <c r="GB24" i="16"/>
  <c r="GL23" i="16"/>
  <c r="GK23" i="16"/>
  <c r="GJ23" i="16"/>
  <c r="GI23" i="16"/>
  <c r="GH23" i="16"/>
  <c r="GG23" i="16"/>
  <c r="GF23" i="16"/>
  <c r="GE23" i="16"/>
  <c r="GD23" i="16"/>
  <c r="GC23" i="16"/>
  <c r="GB23" i="16"/>
  <c r="GL22" i="16"/>
  <c r="GK22" i="16"/>
  <c r="GJ22" i="16"/>
  <c r="GI22" i="16"/>
  <c r="GH22" i="16"/>
  <c r="GG22" i="16"/>
  <c r="GF22" i="16"/>
  <c r="GE22" i="16"/>
  <c r="GD22" i="16"/>
  <c r="GC22" i="16"/>
  <c r="GB22" i="16"/>
  <c r="IF60" i="16" l="1"/>
  <c r="IF59" i="16"/>
  <c r="IF58" i="16"/>
  <c r="IF57" i="16"/>
  <c r="IF56" i="16"/>
  <c r="IF55" i="16"/>
  <c r="IF54" i="16"/>
  <c r="IF53" i="16"/>
  <c r="IF52" i="16"/>
  <c r="IF51" i="16"/>
  <c r="IF50" i="16"/>
  <c r="IF49" i="16"/>
  <c r="IF48" i="16"/>
  <c r="IF47" i="16"/>
  <c r="IF46" i="16"/>
  <c r="IF45" i="16"/>
  <c r="IF44" i="16"/>
  <c r="IF43" i="16"/>
  <c r="IF42" i="16"/>
  <c r="IF41" i="16"/>
  <c r="IF40" i="16"/>
  <c r="IF39" i="16"/>
  <c r="IF38" i="16"/>
  <c r="IF37" i="16"/>
  <c r="IF36" i="16"/>
  <c r="IF35" i="16"/>
  <c r="IF34" i="16"/>
  <c r="IF33" i="16"/>
  <c r="IF32" i="16"/>
  <c r="IF31" i="16"/>
  <c r="HR60" i="16"/>
  <c r="HR59" i="16"/>
  <c r="HR58" i="16"/>
  <c r="HR57" i="16"/>
  <c r="HR56" i="16"/>
  <c r="HR55" i="16"/>
  <c r="HR54" i="16"/>
  <c r="HR53" i="16"/>
  <c r="HR52" i="16"/>
  <c r="HR51" i="16"/>
  <c r="HR50" i="16"/>
  <c r="HR49" i="16"/>
  <c r="HR48" i="16"/>
  <c r="HR47" i="16"/>
  <c r="HR46" i="16"/>
  <c r="HR45" i="16"/>
  <c r="HR44" i="16"/>
  <c r="HR43" i="16"/>
  <c r="HR42" i="16"/>
  <c r="HR41" i="16"/>
  <c r="HR40" i="16"/>
  <c r="HR39" i="16"/>
  <c r="HR38" i="16"/>
  <c r="HR37" i="16"/>
  <c r="HR36" i="16"/>
  <c r="HR35" i="16"/>
  <c r="HR34" i="16"/>
  <c r="HR33" i="16"/>
  <c r="HR32" i="16"/>
  <c r="HR31" i="16"/>
  <c r="DB60" i="16"/>
  <c r="DA60" i="16"/>
  <c r="CZ60" i="16"/>
  <c r="CY60" i="16"/>
  <c r="CX60" i="16"/>
  <c r="CW60" i="16"/>
  <c r="CV60" i="16"/>
  <c r="CU60" i="16"/>
  <c r="CT60" i="16"/>
  <c r="DC59" i="16"/>
  <c r="DB59" i="16"/>
  <c r="DA59" i="16"/>
  <c r="CZ59" i="16"/>
  <c r="CY59" i="16"/>
  <c r="CX59" i="16"/>
  <c r="CW59" i="16"/>
  <c r="CV59" i="16"/>
  <c r="CU59" i="16"/>
  <c r="CT59" i="16"/>
  <c r="DC58" i="16"/>
  <c r="DB58" i="16"/>
  <c r="DA58" i="16"/>
  <c r="CZ58" i="16"/>
  <c r="CY58" i="16"/>
  <c r="CX58" i="16"/>
  <c r="CW58" i="16"/>
  <c r="CV58" i="16"/>
  <c r="CU58" i="16"/>
  <c r="CT58" i="16"/>
  <c r="DC57" i="16"/>
  <c r="DB57" i="16"/>
  <c r="DA57" i="16"/>
  <c r="CZ57" i="16"/>
  <c r="CY57" i="16"/>
  <c r="CX57" i="16"/>
  <c r="CW57" i="16"/>
  <c r="CV57" i="16"/>
  <c r="CU57" i="16"/>
  <c r="CT57" i="16"/>
  <c r="DC56" i="16"/>
  <c r="DB56" i="16"/>
  <c r="DA56" i="16"/>
  <c r="CZ56" i="16"/>
  <c r="CY56" i="16"/>
  <c r="CX56" i="16"/>
  <c r="CW56" i="16"/>
  <c r="CV56" i="16"/>
  <c r="CU56" i="16"/>
  <c r="CT56" i="16"/>
  <c r="DC55" i="16"/>
  <c r="DB55" i="16"/>
  <c r="DA55" i="16"/>
  <c r="CZ55" i="16"/>
  <c r="CY55" i="16"/>
  <c r="CX55" i="16"/>
  <c r="CW55" i="16"/>
  <c r="CV55" i="16"/>
  <c r="CU55" i="16"/>
  <c r="CT55" i="16"/>
  <c r="DC54" i="16"/>
  <c r="DB54" i="16"/>
  <c r="DA54" i="16"/>
  <c r="CZ54" i="16"/>
  <c r="CY54" i="16"/>
  <c r="CX54" i="16"/>
  <c r="CW54" i="16"/>
  <c r="CV54" i="16"/>
  <c r="CU54" i="16"/>
  <c r="CT54" i="16"/>
  <c r="DC53" i="16"/>
  <c r="DB53" i="16"/>
  <c r="DA53" i="16"/>
  <c r="CZ53" i="16"/>
  <c r="CY53" i="16"/>
  <c r="CX53" i="16"/>
  <c r="CW53" i="16"/>
  <c r="CV53" i="16"/>
  <c r="CU53" i="16"/>
  <c r="CT53" i="16"/>
  <c r="DC52" i="16"/>
  <c r="DB52" i="16"/>
  <c r="DA52" i="16"/>
  <c r="CZ52" i="16"/>
  <c r="CY52" i="16"/>
  <c r="CX52" i="16"/>
  <c r="CW52" i="16"/>
  <c r="CV52" i="16"/>
  <c r="CU52" i="16"/>
  <c r="CT52" i="16"/>
  <c r="DC51" i="16"/>
  <c r="DB51" i="16"/>
  <c r="DA51" i="16"/>
  <c r="CZ51" i="16"/>
  <c r="CY51" i="16"/>
  <c r="CX51" i="16"/>
  <c r="CW51" i="16"/>
  <c r="CV51" i="16"/>
  <c r="CU51" i="16"/>
  <c r="CT51" i="16"/>
  <c r="DC50" i="16"/>
  <c r="DB50" i="16"/>
  <c r="DA50" i="16"/>
  <c r="CZ50" i="16"/>
  <c r="CY50" i="16"/>
  <c r="CX50" i="16"/>
  <c r="CW50" i="16"/>
  <c r="CV50" i="16"/>
  <c r="CU50" i="16"/>
  <c r="CT50" i="16"/>
  <c r="DC49" i="16"/>
  <c r="DB49" i="16"/>
  <c r="DA49" i="16"/>
  <c r="CZ49" i="16"/>
  <c r="CY49" i="16"/>
  <c r="CX49" i="16"/>
  <c r="CW49" i="16"/>
  <c r="CV49" i="16"/>
  <c r="CU49" i="16"/>
  <c r="CT49" i="16"/>
  <c r="DC48" i="16"/>
  <c r="DB48" i="16"/>
  <c r="DA48" i="16"/>
  <c r="CZ48" i="16"/>
  <c r="CY48" i="16"/>
  <c r="CX48" i="16"/>
  <c r="CW48" i="16"/>
  <c r="CV48" i="16"/>
  <c r="CU48" i="16"/>
  <c r="CT48" i="16"/>
  <c r="DC47" i="16"/>
  <c r="DB47" i="16"/>
  <c r="DA47" i="16"/>
  <c r="CZ47" i="16"/>
  <c r="CY47" i="16"/>
  <c r="CX47" i="16"/>
  <c r="CW47" i="16"/>
  <c r="CV47" i="16"/>
  <c r="CU47" i="16"/>
  <c r="CT47" i="16"/>
  <c r="DC46" i="16"/>
  <c r="DB46" i="16"/>
  <c r="DA46" i="16"/>
  <c r="CZ46" i="16"/>
  <c r="CY46" i="16"/>
  <c r="CX46" i="16"/>
  <c r="CW46" i="16"/>
  <c r="CV46" i="16"/>
  <c r="CU46" i="16"/>
  <c r="CT46" i="16"/>
  <c r="DC45" i="16"/>
  <c r="DB45" i="16"/>
  <c r="DA45" i="16"/>
  <c r="CZ45" i="16"/>
  <c r="CY45" i="16"/>
  <c r="CX45" i="16"/>
  <c r="CW45" i="16"/>
  <c r="CV45" i="16"/>
  <c r="CU45" i="16"/>
  <c r="CT45" i="16"/>
  <c r="DC44" i="16"/>
  <c r="DB44" i="16"/>
  <c r="DA44" i="16"/>
  <c r="CZ44" i="16"/>
  <c r="CY44" i="16"/>
  <c r="CX44" i="16"/>
  <c r="CW44" i="16"/>
  <c r="CV44" i="16"/>
  <c r="CU44" i="16"/>
  <c r="CT44" i="16"/>
  <c r="DC43" i="16"/>
  <c r="DB43" i="16"/>
  <c r="DA43" i="16"/>
  <c r="CZ43" i="16"/>
  <c r="CY43" i="16"/>
  <c r="CX43" i="16"/>
  <c r="CW43" i="16"/>
  <c r="CV43" i="16"/>
  <c r="CU43" i="16"/>
  <c r="CT43" i="16"/>
  <c r="DC42" i="16"/>
  <c r="DB42" i="16"/>
  <c r="DA42" i="16"/>
  <c r="CZ42" i="16"/>
  <c r="CY42" i="16"/>
  <c r="CX42" i="16"/>
  <c r="CW42" i="16"/>
  <c r="CV42" i="16"/>
  <c r="CU42" i="16"/>
  <c r="CT42" i="16"/>
  <c r="DC41" i="16"/>
  <c r="DB41" i="16"/>
  <c r="DA41" i="16"/>
  <c r="CZ41" i="16"/>
  <c r="CY41" i="16"/>
  <c r="CX41" i="16"/>
  <c r="CW41" i="16"/>
  <c r="CV41" i="16"/>
  <c r="CU41" i="16"/>
  <c r="CT41" i="16"/>
  <c r="DC40" i="16"/>
  <c r="DB40" i="16"/>
  <c r="DA40" i="16"/>
  <c r="CZ40" i="16"/>
  <c r="CY40" i="16"/>
  <c r="CX40" i="16"/>
  <c r="CW40" i="16"/>
  <c r="CV40" i="16"/>
  <c r="CU40" i="16"/>
  <c r="CT40" i="16"/>
  <c r="DC39" i="16"/>
  <c r="DB39" i="16"/>
  <c r="DA39" i="16"/>
  <c r="CZ39" i="16"/>
  <c r="CY39" i="16"/>
  <c r="CX39" i="16"/>
  <c r="CW39" i="16"/>
  <c r="CV39" i="16"/>
  <c r="CU39" i="16"/>
  <c r="CT39" i="16"/>
  <c r="DC38" i="16"/>
  <c r="DB38" i="16"/>
  <c r="DA38" i="16"/>
  <c r="CZ38" i="16"/>
  <c r="CY38" i="16"/>
  <c r="CX38" i="16"/>
  <c r="CW38" i="16"/>
  <c r="CV38" i="16"/>
  <c r="CU38" i="16"/>
  <c r="CT38" i="16"/>
  <c r="DC37" i="16"/>
  <c r="DB37" i="16"/>
  <c r="DA37" i="16"/>
  <c r="CZ37" i="16"/>
  <c r="CY37" i="16"/>
  <c r="CX37" i="16"/>
  <c r="CW37" i="16"/>
  <c r="CV37" i="16"/>
  <c r="CU37" i="16"/>
  <c r="CT37" i="16"/>
  <c r="DC36" i="16"/>
  <c r="DB36" i="16"/>
  <c r="DA36" i="16"/>
  <c r="CZ36" i="16"/>
  <c r="CY36" i="16"/>
  <c r="CX36" i="16"/>
  <c r="CW36" i="16"/>
  <c r="CV36" i="16"/>
  <c r="CU36" i="16"/>
  <c r="CT36" i="16"/>
  <c r="DC35" i="16"/>
  <c r="DB35" i="16"/>
  <c r="DA35" i="16"/>
  <c r="CZ35" i="16"/>
  <c r="CY35" i="16"/>
  <c r="CX35" i="16"/>
  <c r="CW35" i="16"/>
  <c r="CV35" i="16"/>
  <c r="CU35" i="16"/>
  <c r="CT35" i="16"/>
  <c r="DC34" i="16"/>
  <c r="DB34" i="16"/>
  <c r="DA34" i="16"/>
  <c r="CZ34" i="16"/>
  <c r="CY34" i="16"/>
  <c r="CX34" i="16"/>
  <c r="CW34" i="16"/>
  <c r="CV34" i="16"/>
  <c r="CU34" i="16"/>
  <c r="CT34" i="16"/>
  <c r="DC33" i="16"/>
  <c r="DB33" i="16"/>
  <c r="DA33" i="16"/>
  <c r="CZ33" i="16"/>
  <c r="CY33" i="16"/>
  <c r="CX33" i="16"/>
  <c r="CW33" i="16"/>
  <c r="CV33" i="16"/>
  <c r="CU33" i="16"/>
  <c r="CT33" i="16"/>
  <c r="DC32" i="16"/>
  <c r="DB32" i="16"/>
  <c r="DA32" i="16"/>
  <c r="CZ32" i="16"/>
  <c r="CY32" i="16"/>
  <c r="CX32" i="16"/>
  <c r="CW32" i="16"/>
  <c r="CV32" i="16"/>
  <c r="CU32" i="16"/>
  <c r="CT32" i="16"/>
  <c r="DC31" i="16"/>
  <c r="DB31" i="16"/>
  <c r="DA31" i="16"/>
  <c r="CZ31" i="16"/>
  <c r="CY31" i="16"/>
  <c r="CX31" i="16"/>
  <c r="CW31" i="16"/>
  <c r="CV31" i="16"/>
  <c r="CU31" i="16"/>
  <c r="CT31" i="16"/>
  <c r="DC30" i="16"/>
  <c r="DB30" i="16"/>
  <c r="DA30" i="16"/>
  <c r="CZ30" i="16"/>
  <c r="CY30" i="16"/>
  <c r="CX30" i="16"/>
  <c r="CW30" i="16"/>
  <c r="CV30" i="16"/>
  <c r="CU30" i="16"/>
  <c r="CT30" i="16"/>
  <c r="DC29" i="16"/>
  <c r="DB29" i="16"/>
  <c r="DA29" i="16"/>
  <c r="CZ29" i="16"/>
  <c r="CY29" i="16"/>
  <c r="CX29" i="16"/>
  <c r="CW29" i="16"/>
  <c r="DC28" i="16"/>
  <c r="DB28" i="16"/>
  <c r="DA28" i="16"/>
  <c r="CZ28" i="16"/>
  <c r="CY28" i="16"/>
  <c r="CX28" i="16"/>
  <c r="DC27" i="16"/>
  <c r="DB27" i="16"/>
  <c r="DA27" i="16"/>
  <c r="CZ27" i="16"/>
  <c r="CY27" i="16"/>
  <c r="CX27" i="16"/>
  <c r="DC26" i="16"/>
  <c r="DB26" i="16"/>
  <c r="DA26" i="16"/>
  <c r="CZ26" i="16"/>
  <c r="CY26" i="16"/>
  <c r="CX26" i="16"/>
  <c r="CW26" i="16"/>
  <c r="CV26" i="16"/>
  <c r="DC25" i="16"/>
  <c r="DB25" i="16"/>
  <c r="DA25" i="16"/>
  <c r="CZ25" i="16"/>
  <c r="CY25" i="16"/>
  <c r="CX25" i="16"/>
  <c r="CW25" i="16"/>
  <c r="CV25" i="16"/>
  <c r="DC24" i="16"/>
  <c r="DB24" i="16"/>
  <c r="DA24" i="16"/>
  <c r="CZ24" i="16"/>
  <c r="DB22" i="16"/>
  <c r="DA22" i="16"/>
  <c r="CZ22" i="16"/>
  <c r="CW22" i="16"/>
  <c r="DC23" i="16"/>
  <c r="DB23" i="16"/>
  <c r="DA23" i="16"/>
  <c r="CZ23" i="16"/>
  <c r="CY23" i="16"/>
  <c r="DE31" i="16"/>
  <c r="DE32" i="16"/>
  <c r="DE33" i="16"/>
  <c r="DE34" i="16"/>
  <c r="DE35" i="16"/>
  <c r="DE36" i="16"/>
  <c r="DE37" i="16"/>
  <c r="DE38" i="16"/>
  <c r="DE39" i="16"/>
  <c r="DE40" i="16"/>
  <c r="DE41" i="16"/>
  <c r="DE42" i="16"/>
  <c r="DE43" i="16"/>
  <c r="DE44" i="16"/>
  <c r="DE45" i="16"/>
  <c r="DE46" i="16"/>
  <c r="DE47" i="16"/>
  <c r="DE48" i="16"/>
  <c r="DE49" i="16"/>
  <c r="DE50" i="16"/>
  <c r="DE51" i="16"/>
  <c r="DE52" i="16"/>
  <c r="DE53" i="16"/>
  <c r="DE54" i="16"/>
  <c r="DE55" i="16"/>
  <c r="DE56" i="16"/>
  <c r="DE57" i="16"/>
  <c r="DE58" i="16"/>
  <c r="DE59" i="16"/>
  <c r="DE60" i="16"/>
  <c r="HD33" i="16" l="1"/>
  <c r="HD34" i="16"/>
  <c r="HD35" i="16"/>
  <c r="HD36" i="16"/>
  <c r="HD37" i="16"/>
  <c r="HD38" i="16"/>
  <c r="HD39" i="16"/>
  <c r="HD40" i="16"/>
  <c r="HD41" i="16"/>
  <c r="HD42" i="16"/>
  <c r="HD43" i="16"/>
  <c r="HD44" i="16"/>
  <c r="HD45" i="16"/>
  <c r="HD46" i="16"/>
  <c r="HD47" i="16"/>
  <c r="HD48" i="16"/>
  <c r="HD49" i="16"/>
  <c r="HD50" i="16"/>
  <c r="HD51" i="16"/>
  <c r="HD52" i="16"/>
  <c r="HD53" i="16"/>
  <c r="HD54" i="16"/>
  <c r="HD55" i="16"/>
  <c r="HD56" i="16"/>
  <c r="HD57" i="16"/>
  <c r="HD58" i="16"/>
  <c r="HD59" i="16"/>
  <c r="HD60" i="16"/>
  <c r="BT60" i="16"/>
  <c r="BS60" i="16"/>
  <c r="BR60" i="16"/>
  <c r="BQ60" i="16"/>
  <c r="BP60" i="16"/>
  <c r="BO60" i="16"/>
  <c r="BN60" i="16"/>
  <c r="BM60" i="16"/>
  <c r="BL60" i="16"/>
  <c r="BK60" i="16"/>
  <c r="BJ60" i="16"/>
  <c r="BT59" i="16"/>
  <c r="BS59" i="16"/>
  <c r="BR59" i="16"/>
  <c r="BQ59" i="16"/>
  <c r="BP59" i="16"/>
  <c r="BO59" i="16"/>
  <c r="BN59" i="16"/>
  <c r="BM59" i="16"/>
  <c r="BL59" i="16"/>
  <c r="BK59" i="16"/>
  <c r="BJ59" i="16"/>
  <c r="BT58" i="16"/>
  <c r="BS58" i="16"/>
  <c r="BR58" i="16"/>
  <c r="BQ58" i="16"/>
  <c r="BP58" i="16"/>
  <c r="BO58" i="16"/>
  <c r="BN58" i="16"/>
  <c r="BM58" i="16"/>
  <c r="BL58" i="16"/>
  <c r="BK58" i="16"/>
  <c r="BJ58" i="16"/>
  <c r="BT57" i="16"/>
  <c r="BS57" i="16"/>
  <c r="BR57" i="16"/>
  <c r="BQ57" i="16"/>
  <c r="BP57" i="16"/>
  <c r="BO57" i="16"/>
  <c r="BN57" i="16"/>
  <c r="BM57" i="16"/>
  <c r="BL57" i="16"/>
  <c r="BK57" i="16"/>
  <c r="BJ57" i="16"/>
  <c r="BT56" i="16"/>
  <c r="BS56" i="16"/>
  <c r="BR56" i="16"/>
  <c r="BQ56" i="16"/>
  <c r="BP56" i="16"/>
  <c r="BO56" i="16"/>
  <c r="BN56" i="16"/>
  <c r="BM56" i="16"/>
  <c r="BL56" i="16"/>
  <c r="BK56" i="16"/>
  <c r="BJ56" i="16"/>
  <c r="BT55" i="16"/>
  <c r="BS55" i="16"/>
  <c r="BR55" i="16"/>
  <c r="BQ55" i="16"/>
  <c r="BP55" i="16"/>
  <c r="BO55" i="16"/>
  <c r="BN55" i="16"/>
  <c r="BM55" i="16"/>
  <c r="BL55" i="16"/>
  <c r="BK55" i="16"/>
  <c r="BJ55" i="16"/>
  <c r="BT54" i="16"/>
  <c r="BS54" i="16"/>
  <c r="BR54" i="16"/>
  <c r="BQ54" i="16"/>
  <c r="BP54" i="16"/>
  <c r="BO54" i="16"/>
  <c r="BN54" i="16"/>
  <c r="BM54" i="16"/>
  <c r="BL54" i="16"/>
  <c r="BK54" i="16"/>
  <c r="BJ54" i="16"/>
  <c r="BT53" i="16"/>
  <c r="BS53" i="16"/>
  <c r="BR53" i="16"/>
  <c r="BQ53" i="16"/>
  <c r="BP53" i="16"/>
  <c r="BO53" i="16"/>
  <c r="BN53" i="16"/>
  <c r="BM53" i="16"/>
  <c r="BL53" i="16"/>
  <c r="BK53" i="16"/>
  <c r="BJ53" i="16"/>
  <c r="BT52" i="16"/>
  <c r="BS52" i="16"/>
  <c r="BR52" i="16"/>
  <c r="BQ52" i="16"/>
  <c r="BP52" i="16"/>
  <c r="BO52" i="16"/>
  <c r="BN52" i="16"/>
  <c r="BM52" i="16"/>
  <c r="BL52" i="16"/>
  <c r="BK52" i="16"/>
  <c r="BJ52" i="16"/>
  <c r="BT51" i="16"/>
  <c r="BS51" i="16"/>
  <c r="BR51" i="16"/>
  <c r="BQ51" i="16"/>
  <c r="BP51" i="16"/>
  <c r="BO51" i="16"/>
  <c r="BN51" i="16"/>
  <c r="BM51" i="16"/>
  <c r="BL51" i="16"/>
  <c r="BK51" i="16"/>
  <c r="BJ51" i="16"/>
  <c r="BT50" i="16"/>
  <c r="BS50" i="16"/>
  <c r="BR50" i="16"/>
  <c r="BQ50" i="16"/>
  <c r="BP50" i="16"/>
  <c r="BO50" i="16"/>
  <c r="BN50" i="16"/>
  <c r="BM50" i="16"/>
  <c r="BL50" i="16"/>
  <c r="BK50" i="16"/>
  <c r="BJ50" i="16"/>
  <c r="BT49" i="16"/>
  <c r="BS49" i="16"/>
  <c r="BR49" i="16"/>
  <c r="BQ49" i="16"/>
  <c r="BP49" i="16"/>
  <c r="BO49" i="16"/>
  <c r="BN49" i="16"/>
  <c r="BM49" i="16"/>
  <c r="BL49" i="16"/>
  <c r="BK49" i="16"/>
  <c r="BJ49" i="16"/>
  <c r="BT48" i="16"/>
  <c r="BS48" i="16"/>
  <c r="BR48" i="16"/>
  <c r="BQ48" i="16"/>
  <c r="BP48" i="16"/>
  <c r="BO48" i="16"/>
  <c r="BN48" i="16"/>
  <c r="BM48" i="16"/>
  <c r="BL48" i="16"/>
  <c r="BK48" i="16"/>
  <c r="BJ48" i="16"/>
  <c r="BT47" i="16"/>
  <c r="BS47" i="16"/>
  <c r="BR47" i="16"/>
  <c r="BQ47" i="16"/>
  <c r="BP47" i="16"/>
  <c r="BO47" i="16"/>
  <c r="BN47" i="16"/>
  <c r="BM47" i="16"/>
  <c r="BL47" i="16"/>
  <c r="BK47" i="16"/>
  <c r="BJ47" i="16"/>
  <c r="BT46" i="16"/>
  <c r="BS46" i="16"/>
  <c r="BR46" i="16"/>
  <c r="BQ46" i="16"/>
  <c r="BP46" i="16"/>
  <c r="BO46" i="16"/>
  <c r="BN46" i="16"/>
  <c r="BM46" i="16"/>
  <c r="BL46" i="16"/>
  <c r="BK46" i="16"/>
  <c r="BJ46" i="16"/>
  <c r="BT45" i="16"/>
  <c r="BS45" i="16"/>
  <c r="BR45" i="16"/>
  <c r="BQ45" i="16"/>
  <c r="BP45" i="16"/>
  <c r="BO45" i="16"/>
  <c r="BN45" i="16"/>
  <c r="BM45" i="16"/>
  <c r="BL45" i="16"/>
  <c r="BK45" i="16"/>
  <c r="BJ45" i="16"/>
  <c r="BT44" i="16"/>
  <c r="BS44" i="16"/>
  <c r="BR44" i="16"/>
  <c r="BQ44" i="16"/>
  <c r="BP44" i="16"/>
  <c r="BO44" i="16"/>
  <c r="BN44" i="16"/>
  <c r="BM44" i="16"/>
  <c r="BL44" i="16"/>
  <c r="BK44" i="16"/>
  <c r="BJ44" i="16"/>
  <c r="BT43" i="16"/>
  <c r="BS43" i="16"/>
  <c r="BR43" i="16"/>
  <c r="BQ43" i="16"/>
  <c r="BP43" i="16"/>
  <c r="BO43" i="16"/>
  <c r="BN43" i="16"/>
  <c r="BM43" i="16"/>
  <c r="BL43" i="16"/>
  <c r="BK43" i="16"/>
  <c r="BJ43" i="16"/>
  <c r="BT42" i="16"/>
  <c r="BS42" i="16"/>
  <c r="BR42" i="16"/>
  <c r="BQ42" i="16"/>
  <c r="BP42" i="16"/>
  <c r="BO42" i="16"/>
  <c r="BN42" i="16"/>
  <c r="BM42" i="16"/>
  <c r="BL42" i="16"/>
  <c r="BK42" i="16"/>
  <c r="BJ42" i="16"/>
  <c r="BT41" i="16"/>
  <c r="BS41" i="16"/>
  <c r="BR41" i="16"/>
  <c r="BQ41" i="16"/>
  <c r="BP41" i="16"/>
  <c r="BO41" i="16"/>
  <c r="BN41" i="16"/>
  <c r="BM41" i="16"/>
  <c r="BL41" i="16"/>
  <c r="BK41" i="16"/>
  <c r="BJ41" i="16"/>
  <c r="BT40" i="16"/>
  <c r="BS40" i="16"/>
  <c r="BR40" i="16"/>
  <c r="BQ40" i="16"/>
  <c r="BP40" i="16"/>
  <c r="BO40" i="16"/>
  <c r="BN40" i="16"/>
  <c r="BM40" i="16"/>
  <c r="BL40" i="16"/>
  <c r="BK40" i="16"/>
  <c r="BJ40" i="16"/>
  <c r="BT39" i="16"/>
  <c r="BS39" i="16"/>
  <c r="BR39" i="16"/>
  <c r="BQ39" i="16"/>
  <c r="BP39" i="16"/>
  <c r="BO39" i="16"/>
  <c r="BN39" i="16"/>
  <c r="BM39" i="16"/>
  <c r="BL39" i="16"/>
  <c r="BK39" i="16"/>
  <c r="BJ39" i="16"/>
  <c r="BT38" i="16"/>
  <c r="BS38" i="16"/>
  <c r="BR38" i="16"/>
  <c r="BQ38" i="16"/>
  <c r="BP38" i="16"/>
  <c r="BO38" i="16"/>
  <c r="BN38" i="16"/>
  <c r="BM38" i="16"/>
  <c r="BL38" i="16"/>
  <c r="BK38" i="16"/>
  <c r="BJ38" i="16"/>
  <c r="BT37" i="16"/>
  <c r="BS37" i="16"/>
  <c r="BR37" i="16"/>
  <c r="BQ37" i="16"/>
  <c r="BP37" i="16"/>
  <c r="BO37" i="16"/>
  <c r="BN37" i="16"/>
  <c r="BM37" i="16"/>
  <c r="BL37" i="16"/>
  <c r="BK37" i="16"/>
  <c r="BJ37" i="16"/>
  <c r="BT36" i="16"/>
  <c r="BS36" i="16"/>
  <c r="BR36" i="16"/>
  <c r="BQ36" i="16"/>
  <c r="BP36" i="16"/>
  <c r="BO36" i="16"/>
  <c r="BN36" i="16"/>
  <c r="BM36" i="16"/>
  <c r="BL36" i="16"/>
  <c r="BK36" i="16"/>
  <c r="BJ36" i="16"/>
  <c r="BT35" i="16"/>
  <c r="BS35" i="16"/>
  <c r="BR35" i="16"/>
  <c r="BQ35" i="16"/>
  <c r="BP35" i="16"/>
  <c r="BO35" i="16"/>
  <c r="BN35" i="16"/>
  <c r="BM35" i="16"/>
  <c r="BL35" i="16"/>
  <c r="BK35" i="16"/>
  <c r="BJ35" i="16"/>
  <c r="BT34" i="16"/>
  <c r="BS34" i="16"/>
  <c r="BR34" i="16"/>
  <c r="BQ34" i="16"/>
  <c r="BP34" i="16"/>
  <c r="BO34" i="16"/>
  <c r="BN34" i="16"/>
  <c r="BM34" i="16"/>
  <c r="BL34" i="16"/>
  <c r="BK34" i="16"/>
  <c r="BJ34" i="16"/>
  <c r="BT33" i="16"/>
  <c r="BS33" i="16"/>
  <c r="BR33" i="16"/>
  <c r="BQ33" i="16"/>
  <c r="BP33" i="16"/>
  <c r="BO33" i="16"/>
  <c r="BN33" i="16"/>
  <c r="BM33" i="16"/>
  <c r="BL33" i="16"/>
  <c r="BK33" i="16"/>
  <c r="BJ33" i="16"/>
  <c r="BT32" i="16"/>
  <c r="BS32" i="16"/>
  <c r="BR32" i="16"/>
  <c r="BQ32" i="16"/>
  <c r="BP32" i="16"/>
  <c r="BO32" i="16"/>
  <c r="BN32" i="16"/>
  <c r="BM32" i="16"/>
  <c r="BL32" i="16"/>
  <c r="BK32" i="16"/>
  <c r="BJ32" i="16"/>
  <c r="BT31" i="16"/>
  <c r="BS31" i="16"/>
  <c r="BR31" i="16"/>
  <c r="BQ31" i="16"/>
  <c r="BP31" i="16"/>
  <c r="BO31" i="16"/>
  <c r="BN31" i="16"/>
  <c r="BM31" i="16"/>
  <c r="BL31" i="16"/>
  <c r="BK31" i="16"/>
  <c r="BJ31" i="16"/>
  <c r="BT30" i="16"/>
  <c r="BS30" i="16"/>
  <c r="BR30" i="16"/>
  <c r="BQ30" i="16"/>
  <c r="BP30" i="16"/>
  <c r="BO30" i="16"/>
  <c r="BN30" i="16"/>
  <c r="BM30" i="16"/>
  <c r="BL30" i="16"/>
  <c r="BK30" i="16"/>
  <c r="BJ30" i="16"/>
  <c r="BT29" i="16"/>
  <c r="BS29" i="16"/>
  <c r="BR29" i="16"/>
  <c r="BQ29" i="16"/>
  <c r="BP29" i="16"/>
  <c r="BO29" i="16"/>
  <c r="BN29" i="16"/>
  <c r="BM29" i="16"/>
  <c r="BL29" i="16"/>
  <c r="BK29" i="16"/>
  <c r="BJ29" i="16"/>
  <c r="BT28" i="16"/>
  <c r="BS28" i="16"/>
  <c r="BR28" i="16"/>
  <c r="BQ28" i="16"/>
  <c r="BP28" i="16"/>
  <c r="BO28" i="16"/>
  <c r="BN28" i="16"/>
  <c r="BM28" i="16"/>
  <c r="BL28" i="16"/>
  <c r="BK28" i="16"/>
  <c r="BJ28" i="16"/>
  <c r="BT27" i="16"/>
  <c r="BS27" i="16"/>
  <c r="BR27" i="16"/>
  <c r="BQ27" i="16"/>
  <c r="BP27" i="16"/>
  <c r="BO27" i="16"/>
  <c r="BN27" i="16"/>
  <c r="BM27" i="16"/>
  <c r="BL27" i="16"/>
  <c r="BK27" i="16"/>
  <c r="BJ27" i="16"/>
  <c r="BT26" i="16"/>
  <c r="BS26" i="16"/>
  <c r="BR26" i="16"/>
  <c r="BQ26" i="16"/>
  <c r="BP26" i="16"/>
  <c r="BO26" i="16"/>
  <c r="BN26" i="16"/>
  <c r="BM26" i="16"/>
  <c r="BL26" i="16"/>
  <c r="BK26" i="16"/>
  <c r="BJ26" i="16"/>
  <c r="BT25" i="16"/>
  <c r="BS25" i="16"/>
  <c r="BR25" i="16"/>
  <c r="BQ25" i="16"/>
  <c r="BP25" i="16"/>
  <c r="BO25" i="16"/>
  <c r="BN25" i="16"/>
  <c r="BM25" i="16"/>
  <c r="BL25" i="16"/>
  <c r="BK25" i="16"/>
  <c r="BJ25" i="16"/>
  <c r="BT24" i="16"/>
  <c r="BS24" i="16"/>
  <c r="BR24" i="16"/>
  <c r="BQ24" i="16"/>
  <c r="BP24" i="16"/>
  <c r="BO24" i="16"/>
  <c r="BN24" i="16"/>
  <c r="BM24" i="16"/>
  <c r="BL24" i="16"/>
  <c r="BK24" i="16"/>
  <c r="BJ24" i="16"/>
  <c r="BT22" i="16"/>
  <c r="BS22" i="16"/>
  <c r="BR22" i="16"/>
  <c r="BQ22" i="16"/>
  <c r="BP22" i="16"/>
  <c r="BO22" i="16"/>
  <c r="BN22" i="16"/>
  <c r="BM22" i="16"/>
  <c r="BL22" i="16"/>
  <c r="BK22" i="16"/>
  <c r="BT23" i="16"/>
  <c r="BS23" i="16"/>
  <c r="BR23" i="16"/>
  <c r="BQ23" i="16"/>
  <c r="BP23" i="16"/>
  <c r="BO23" i="16"/>
  <c r="BJ23" i="16"/>
  <c r="BK23" i="16"/>
  <c r="AI60" i="24"/>
  <c r="DC60" i="16" s="1"/>
  <c r="AH60" i="24"/>
  <c r="AG60" i="24"/>
  <c r="AF60" i="24"/>
  <c r="AE60" i="24"/>
  <c r="AD60" i="24"/>
  <c r="AC60" i="24"/>
  <c r="AB60" i="24"/>
  <c r="AA60" i="24"/>
  <c r="Z60" i="24"/>
  <c r="AI59" i="24"/>
  <c r="AH59" i="24"/>
  <c r="AG59" i="24"/>
  <c r="AF59" i="24"/>
  <c r="AE59" i="24"/>
  <c r="AD59" i="24"/>
  <c r="AC59" i="24"/>
  <c r="AB59" i="24"/>
  <c r="AA59" i="24"/>
  <c r="Z59" i="24"/>
  <c r="AI58" i="24"/>
  <c r="AH58" i="24"/>
  <c r="AG58" i="24"/>
  <c r="AF58" i="24"/>
  <c r="AE58" i="24"/>
  <c r="AD58" i="24"/>
  <c r="AC58" i="24"/>
  <c r="AB58" i="24"/>
  <c r="AA58" i="24"/>
  <c r="Z58" i="24"/>
  <c r="AI57" i="24"/>
  <c r="AH57" i="24"/>
  <c r="AG57" i="24"/>
  <c r="AF57" i="24"/>
  <c r="AE57" i="24"/>
  <c r="AD57" i="24"/>
  <c r="AC57" i="24"/>
  <c r="AB57" i="24"/>
  <c r="AA57" i="24"/>
  <c r="Z57" i="24"/>
  <c r="AI56" i="24"/>
  <c r="AH56" i="24"/>
  <c r="AG56" i="24"/>
  <c r="AF56" i="24"/>
  <c r="AE56" i="24"/>
  <c r="AD56" i="24"/>
  <c r="AC56" i="24"/>
  <c r="AB56" i="24"/>
  <c r="AA56" i="24"/>
  <c r="Z56" i="24"/>
  <c r="AI55" i="24"/>
  <c r="AH55" i="24"/>
  <c r="AG55" i="24"/>
  <c r="AF55" i="24"/>
  <c r="AE55" i="24"/>
  <c r="AD55" i="24"/>
  <c r="AC55" i="24"/>
  <c r="AB55" i="24"/>
  <c r="AA55" i="24"/>
  <c r="Z55" i="24"/>
  <c r="AI54" i="24"/>
  <c r="AH54" i="24"/>
  <c r="AG54" i="24"/>
  <c r="AF54" i="24"/>
  <c r="AE54" i="24"/>
  <c r="AD54" i="24"/>
  <c r="AC54" i="24"/>
  <c r="AB54" i="24"/>
  <c r="AA54" i="24"/>
  <c r="Z54" i="24"/>
  <c r="AI53" i="24"/>
  <c r="AH53" i="24"/>
  <c r="AG53" i="24"/>
  <c r="AF53" i="24"/>
  <c r="AE53" i="24"/>
  <c r="AD53" i="24"/>
  <c r="AC53" i="24"/>
  <c r="AB53" i="24"/>
  <c r="AA53" i="24"/>
  <c r="Z53" i="24"/>
  <c r="AI52" i="24"/>
  <c r="AH52" i="24"/>
  <c r="AG52" i="24"/>
  <c r="AF52" i="24"/>
  <c r="AE52" i="24"/>
  <c r="AD52" i="24"/>
  <c r="AC52" i="24"/>
  <c r="AB52" i="24"/>
  <c r="AA52" i="24"/>
  <c r="Z52" i="24"/>
  <c r="AI51" i="24"/>
  <c r="AH51" i="24"/>
  <c r="AG51" i="24"/>
  <c r="AF51" i="24"/>
  <c r="AE51" i="24"/>
  <c r="AD51" i="24"/>
  <c r="AC51" i="24"/>
  <c r="AB51" i="24"/>
  <c r="AA51" i="24"/>
  <c r="Z51" i="24"/>
  <c r="AI50" i="24"/>
  <c r="AH50" i="24"/>
  <c r="AG50" i="24"/>
  <c r="AF50" i="24"/>
  <c r="AE50" i="24"/>
  <c r="AD50" i="24"/>
  <c r="AC50" i="24"/>
  <c r="AB50" i="24"/>
  <c r="AA50" i="24"/>
  <c r="Z50" i="24"/>
  <c r="AI49" i="24"/>
  <c r="AH49" i="24"/>
  <c r="AG49" i="24"/>
  <c r="AF49" i="24"/>
  <c r="AE49" i="24"/>
  <c r="AD49" i="24"/>
  <c r="AC49" i="24"/>
  <c r="AB49" i="24"/>
  <c r="AA49" i="24"/>
  <c r="Z49" i="24"/>
  <c r="AI48" i="24"/>
  <c r="AH48" i="24"/>
  <c r="AG48" i="24"/>
  <c r="AF48" i="24"/>
  <c r="AE48" i="24"/>
  <c r="AD48" i="24"/>
  <c r="AC48" i="24"/>
  <c r="AB48" i="24"/>
  <c r="AA48" i="24"/>
  <c r="Z48" i="24"/>
  <c r="AI47" i="24"/>
  <c r="AH47" i="24"/>
  <c r="AG47" i="24"/>
  <c r="AF47" i="24"/>
  <c r="AE47" i="24"/>
  <c r="AD47" i="24"/>
  <c r="AC47" i="24"/>
  <c r="AB47" i="24"/>
  <c r="AA47" i="24"/>
  <c r="Z47" i="24"/>
  <c r="AI46" i="24"/>
  <c r="AH46" i="24"/>
  <c r="AG46" i="24"/>
  <c r="AF46" i="24"/>
  <c r="AE46" i="24"/>
  <c r="AD46" i="24"/>
  <c r="AC46" i="24"/>
  <c r="AB46" i="24"/>
  <c r="AA46" i="24"/>
  <c r="Z46" i="24"/>
  <c r="AI45" i="24"/>
  <c r="AH45" i="24"/>
  <c r="AG45" i="24"/>
  <c r="AF45" i="24"/>
  <c r="AE45" i="24"/>
  <c r="AD45" i="24"/>
  <c r="AC45" i="24"/>
  <c r="AB45" i="24"/>
  <c r="AA45" i="24"/>
  <c r="Z45" i="24"/>
  <c r="AI44" i="24"/>
  <c r="AH44" i="24"/>
  <c r="AG44" i="24"/>
  <c r="AF44" i="24"/>
  <c r="AE44" i="24"/>
  <c r="AD44" i="24"/>
  <c r="AC44" i="24"/>
  <c r="AB44" i="24"/>
  <c r="AA44" i="24"/>
  <c r="Z44" i="24"/>
  <c r="AI43" i="24"/>
  <c r="AH43" i="24"/>
  <c r="AG43" i="24"/>
  <c r="AF43" i="24"/>
  <c r="AE43" i="24"/>
  <c r="AD43" i="24"/>
  <c r="AC43" i="24"/>
  <c r="AB43" i="24"/>
  <c r="AA43" i="24"/>
  <c r="Z43" i="24"/>
  <c r="AI42" i="24"/>
  <c r="AH42" i="24"/>
  <c r="AG42" i="24"/>
  <c r="AF42" i="24"/>
  <c r="AE42" i="24"/>
  <c r="AD42" i="24"/>
  <c r="AC42" i="24"/>
  <c r="AB42" i="24"/>
  <c r="AA42" i="24"/>
  <c r="Z42" i="24"/>
  <c r="AI41" i="24"/>
  <c r="AH41" i="24"/>
  <c r="AG41" i="24"/>
  <c r="AF41" i="24"/>
  <c r="AE41" i="24"/>
  <c r="AD41" i="24"/>
  <c r="AC41" i="24"/>
  <c r="AB41" i="24"/>
  <c r="AA41" i="24"/>
  <c r="Z41" i="24"/>
  <c r="AI40" i="24"/>
  <c r="AH40" i="24"/>
  <c r="AG40" i="24"/>
  <c r="AF40" i="24"/>
  <c r="AE40" i="24"/>
  <c r="AD40" i="24"/>
  <c r="AC40" i="24"/>
  <c r="AB40" i="24"/>
  <c r="AA40" i="24"/>
  <c r="Z40" i="24"/>
  <c r="AI39" i="24"/>
  <c r="AH39" i="24"/>
  <c r="AG39" i="24"/>
  <c r="AF39" i="24"/>
  <c r="AE39" i="24"/>
  <c r="AD39" i="24"/>
  <c r="AC39" i="24"/>
  <c r="AB39" i="24"/>
  <c r="AA39" i="24"/>
  <c r="Z39" i="24"/>
  <c r="AI38" i="24"/>
  <c r="AH38" i="24"/>
  <c r="AG38" i="24"/>
  <c r="AF38" i="24"/>
  <c r="AE38" i="24"/>
  <c r="AD38" i="24"/>
  <c r="AC38" i="24"/>
  <c r="AB38" i="24"/>
  <c r="AA38" i="24"/>
  <c r="Z38" i="24"/>
  <c r="AI37" i="24"/>
  <c r="AH37" i="24"/>
  <c r="AG37" i="24"/>
  <c r="AF37" i="24"/>
  <c r="AE37" i="24"/>
  <c r="AD37" i="24"/>
  <c r="AC37" i="24"/>
  <c r="AB37" i="24"/>
  <c r="AA37" i="24"/>
  <c r="Z37" i="24"/>
  <c r="AI36" i="24"/>
  <c r="AH36" i="24"/>
  <c r="AG36" i="24"/>
  <c r="AF36" i="24"/>
  <c r="AE36" i="24"/>
  <c r="AD36" i="24"/>
  <c r="AC36" i="24"/>
  <c r="AB36" i="24"/>
  <c r="AA36" i="24"/>
  <c r="Z36" i="24"/>
  <c r="AI35" i="24"/>
  <c r="AH35" i="24"/>
  <c r="AG35" i="24"/>
  <c r="AF35" i="24"/>
  <c r="AE35" i="24"/>
  <c r="AD35" i="24"/>
  <c r="AC35" i="24"/>
  <c r="AB35" i="24"/>
  <c r="AA35" i="24"/>
  <c r="Z35" i="24"/>
  <c r="AI34" i="24"/>
  <c r="AH34" i="24"/>
  <c r="AG34" i="24"/>
  <c r="AF34" i="24"/>
  <c r="AE34" i="24"/>
  <c r="AD34" i="24"/>
  <c r="AC34" i="24"/>
  <c r="AB34" i="24"/>
  <c r="AA34" i="24"/>
  <c r="Z34" i="24"/>
  <c r="AI33" i="24"/>
  <c r="AH33" i="24"/>
  <c r="AG33" i="24"/>
  <c r="AF33" i="24"/>
  <c r="AE33" i="24"/>
  <c r="AD33" i="24"/>
  <c r="AC33" i="24"/>
  <c r="AB33" i="24"/>
  <c r="AA33" i="24"/>
  <c r="Z33" i="24"/>
  <c r="AI32" i="24"/>
  <c r="AH32" i="24"/>
  <c r="AG32" i="24"/>
  <c r="AF32" i="24"/>
  <c r="AE32" i="24"/>
  <c r="AD32" i="24"/>
  <c r="AC32" i="24"/>
  <c r="AB32" i="24"/>
  <c r="AA32" i="24"/>
  <c r="Z32" i="24"/>
  <c r="AI31" i="24"/>
  <c r="AH31" i="24"/>
  <c r="AG31" i="24"/>
  <c r="AF31" i="24"/>
  <c r="AE31" i="24"/>
  <c r="AD31" i="24"/>
  <c r="AC31" i="24"/>
  <c r="AB31" i="24"/>
  <c r="AA31" i="24"/>
  <c r="Z31" i="24"/>
  <c r="Y31" i="24"/>
  <c r="AI30" i="24"/>
  <c r="AH30" i="24"/>
  <c r="AG30" i="24"/>
  <c r="AF30" i="24"/>
  <c r="AE30" i="24"/>
  <c r="AD30" i="24"/>
  <c r="AC30" i="24"/>
  <c r="AB30" i="24"/>
  <c r="AI29" i="24"/>
  <c r="AH29" i="24"/>
  <c r="AG29" i="24"/>
  <c r="AF29" i="24"/>
  <c r="AE29" i="24"/>
  <c r="AD29" i="24"/>
  <c r="AC29" i="24"/>
  <c r="AI28" i="24"/>
  <c r="AH28" i="24"/>
  <c r="AG28" i="24"/>
  <c r="AF28" i="24"/>
  <c r="AE28" i="24"/>
  <c r="AD28" i="24"/>
  <c r="AI27" i="24"/>
  <c r="AH27" i="24"/>
  <c r="AG27" i="24"/>
  <c r="AF27" i="24"/>
  <c r="AE27" i="24"/>
  <c r="AD27" i="24"/>
  <c r="AI26" i="24"/>
  <c r="AH26" i="24"/>
  <c r="AG26" i="24"/>
  <c r="AF26" i="24"/>
  <c r="AE26" i="24"/>
  <c r="AI25" i="24"/>
  <c r="AH25" i="24"/>
  <c r="AG25" i="24"/>
  <c r="AF25" i="24"/>
  <c r="AE25" i="24"/>
  <c r="AD25" i="24"/>
  <c r="AC25" i="24"/>
  <c r="AB25" i="24"/>
  <c r="AI24" i="24"/>
  <c r="AH24" i="24"/>
  <c r="AG24" i="24"/>
  <c r="AF24" i="24"/>
  <c r="AI23" i="24"/>
  <c r="AH23" i="24"/>
  <c r="AG23" i="24"/>
  <c r="AF23" i="24"/>
  <c r="AE23" i="24"/>
  <c r="AI22" i="24"/>
  <c r="AH22" i="24"/>
  <c r="AG22" i="24"/>
  <c r="AF22" i="24"/>
  <c r="AE22" i="24"/>
  <c r="AC22" i="24"/>
  <c r="A23" i="24"/>
  <c r="A24" i="24"/>
  <c r="A25" i="24"/>
  <c r="A26" i="24"/>
  <c r="A27" i="24"/>
  <c r="A28" i="24"/>
  <c r="A29" i="24"/>
  <c r="A30" i="24"/>
  <c r="A31" i="24"/>
  <c r="A32" i="24"/>
  <c r="A33" i="24"/>
  <c r="A34" i="24"/>
  <c r="A35" i="24"/>
  <c r="A36" i="24"/>
  <c r="A37" i="24"/>
  <c r="A38" i="24"/>
  <c r="A39" i="24"/>
  <c r="A40" i="24"/>
  <c r="A41" i="24"/>
  <c r="A42" i="24"/>
  <c r="A43" i="24"/>
  <c r="A44" i="24"/>
  <c r="A45" i="24"/>
  <c r="A46" i="24"/>
  <c r="A47" i="24"/>
  <c r="A48" i="24"/>
  <c r="A49" i="24"/>
  <c r="A50" i="24"/>
  <c r="A51" i="24"/>
  <c r="A52" i="24"/>
  <c r="A53" i="24"/>
  <c r="A54" i="24"/>
  <c r="A55" i="24"/>
  <c r="A56" i="24"/>
  <c r="A57" i="24"/>
  <c r="A58" i="24"/>
  <c r="A59" i="24"/>
  <c r="A60" i="24"/>
  <c r="A22" i="24"/>
  <c r="V60" i="24"/>
  <c r="T60" i="24"/>
  <c r="R60" i="24"/>
  <c r="P60" i="24"/>
  <c r="N60" i="24"/>
  <c r="L60" i="24"/>
  <c r="J60" i="24"/>
  <c r="H60" i="24"/>
  <c r="F60" i="24"/>
  <c r="D60" i="24"/>
  <c r="V59" i="24"/>
  <c r="T59" i="24"/>
  <c r="R59" i="24"/>
  <c r="P59" i="24"/>
  <c r="N59" i="24"/>
  <c r="L59" i="24"/>
  <c r="J59" i="24"/>
  <c r="H59" i="24"/>
  <c r="F59" i="24"/>
  <c r="D59" i="24"/>
  <c r="V58" i="24"/>
  <c r="T58" i="24"/>
  <c r="R58" i="24"/>
  <c r="P58" i="24"/>
  <c r="N58" i="24"/>
  <c r="L58" i="24"/>
  <c r="J58" i="24"/>
  <c r="H58" i="24"/>
  <c r="F58" i="24"/>
  <c r="D58" i="24"/>
  <c r="V57" i="24"/>
  <c r="T57" i="24"/>
  <c r="R57" i="24"/>
  <c r="P57" i="24"/>
  <c r="N57" i="24"/>
  <c r="L57" i="24"/>
  <c r="J57" i="24"/>
  <c r="H57" i="24"/>
  <c r="F57" i="24"/>
  <c r="D57" i="24"/>
  <c r="V56" i="24"/>
  <c r="T56" i="24"/>
  <c r="R56" i="24"/>
  <c r="P56" i="24"/>
  <c r="N56" i="24"/>
  <c r="L56" i="24"/>
  <c r="J56" i="24"/>
  <c r="H56" i="24"/>
  <c r="F56" i="24"/>
  <c r="D56" i="24"/>
  <c r="V55" i="24"/>
  <c r="T55" i="24"/>
  <c r="R55" i="24"/>
  <c r="P55" i="24"/>
  <c r="N55" i="24"/>
  <c r="L55" i="24"/>
  <c r="J55" i="24"/>
  <c r="H55" i="24"/>
  <c r="F55" i="24"/>
  <c r="D55" i="24"/>
  <c r="V54" i="24"/>
  <c r="T54" i="24"/>
  <c r="R54" i="24"/>
  <c r="P54" i="24"/>
  <c r="N54" i="24"/>
  <c r="L54" i="24"/>
  <c r="J54" i="24"/>
  <c r="H54" i="24"/>
  <c r="F54" i="24"/>
  <c r="D54" i="24"/>
  <c r="V53" i="24"/>
  <c r="T53" i="24"/>
  <c r="R53" i="24"/>
  <c r="P53" i="24"/>
  <c r="N53" i="24"/>
  <c r="L53" i="24"/>
  <c r="J53" i="24"/>
  <c r="H53" i="24"/>
  <c r="F53" i="24"/>
  <c r="D53" i="24"/>
  <c r="V52" i="24"/>
  <c r="T52" i="24"/>
  <c r="R52" i="24"/>
  <c r="P52" i="24"/>
  <c r="N52" i="24"/>
  <c r="L52" i="24"/>
  <c r="J52" i="24"/>
  <c r="H52" i="24"/>
  <c r="F52" i="24"/>
  <c r="D52" i="24"/>
  <c r="V51" i="24"/>
  <c r="T51" i="24"/>
  <c r="R51" i="24"/>
  <c r="P51" i="24"/>
  <c r="N51" i="24"/>
  <c r="L51" i="24"/>
  <c r="J51" i="24"/>
  <c r="H51" i="24"/>
  <c r="F51" i="24"/>
  <c r="D51" i="24"/>
  <c r="V50" i="24"/>
  <c r="T50" i="24"/>
  <c r="R50" i="24"/>
  <c r="P50" i="24"/>
  <c r="N50" i="24"/>
  <c r="L50" i="24"/>
  <c r="J50" i="24"/>
  <c r="H50" i="24"/>
  <c r="F50" i="24"/>
  <c r="D50" i="24"/>
  <c r="V49" i="24"/>
  <c r="T49" i="24"/>
  <c r="R49" i="24"/>
  <c r="P49" i="24"/>
  <c r="N49" i="24"/>
  <c r="L49" i="24"/>
  <c r="J49" i="24"/>
  <c r="H49" i="24"/>
  <c r="F49" i="24"/>
  <c r="D49" i="24"/>
  <c r="V48" i="24"/>
  <c r="T48" i="24"/>
  <c r="R48" i="24"/>
  <c r="P48" i="24"/>
  <c r="N48" i="24"/>
  <c r="L48" i="24"/>
  <c r="J48" i="24"/>
  <c r="H48" i="24"/>
  <c r="F48" i="24"/>
  <c r="D48" i="24"/>
  <c r="V47" i="24"/>
  <c r="T47" i="24"/>
  <c r="R47" i="24"/>
  <c r="P47" i="24"/>
  <c r="N47" i="24"/>
  <c r="L47" i="24"/>
  <c r="J47" i="24"/>
  <c r="H47" i="24"/>
  <c r="F47" i="24"/>
  <c r="D47" i="24"/>
  <c r="V46" i="24"/>
  <c r="T46" i="24"/>
  <c r="R46" i="24"/>
  <c r="P46" i="24"/>
  <c r="N46" i="24"/>
  <c r="L46" i="24"/>
  <c r="J46" i="24"/>
  <c r="H46" i="24"/>
  <c r="F46" i="24"/>
  <c r="D46" i="24"/>
  <c r="V45" i="24"/>
  <c r="T45" i="24"/>
  <c r="R45" i="24"/>
  <c r="P45" i="24"/>
  <c r="N45" i="24"/>
  <c r="L45" i="24"/>
  <c r="J45" i="24"/>
  <c r="H45" i="24"/>
  <c r="F45" i="24"/>
  <c r="D45" i="24"/>
  <c r="V44" i="24"/>
  <c r="T44" i="24"/>
  <c r="R44" i="24"/>
  <c r="P44" i="24"/>
  <c r="N44" i="24"/>
  <c r="L44" i="24"/>
  <c r="J44" i="24"/>
  <c r="H44" i="24"/>
  <c r="F44" i="24"/>
  <c r="D44" i="24"/>
  <c r="V43" i="24"/>
  <c r="T43" i="24"/>
  <c r="R43" i="24"/>
  <c r="P43" i="24"/>
  <c r="N43" i="24"/>
  <c r="L43" i="24"/>
  <c r="J43" i="24"/>
  <c r="H43" i="24"/>
  <c r="F43" i="24"/>
  <c r="D43" i="24"/>
  <c r="V42" i="24"/>
  <c r="T42" i="24"/>
  <c r="R42" i="24"/>
  <c r="P42" i="24"/>
  <c r="N42" i="24"/>
  <c r="L42" i="24"/>
  <c r="J42" i="24"/>
  <c r="H42" i="24"/>
  <c r="F42" i="24"/>
  <c r="D42" i="24"/>
  <c r="V41" i="24"/>
  <c r="T41" i="24"/>
  <c r="R41" i="24"/>
  <c r="P41" i="24"/>
  <c r="N41" i="24"/>
  <c r="L41" i="24"/>
  <c r="J41" i="24"/>
  <c r="H41" i="24"/>
  <c r="F41" i="24"/>
  <c r="D41" i="24"/>
  <c r="V40" i="24"/>
  <c r="T40" i="24"/>
  <c r="R40" i="24"/>
  <c r="P40" i="24"/>
  <c r="N40" i="24"/>
  <c r="L40" i="24"/>
  <c r="J40" i="24"/>
  <c r="H40" i="24"/>
  <c r="F40" i="24"/>
  <c r="D40" i="24"/>
  <c r="V39" i="24"/>
  <c r="T39" i="24"/>
  <c r="R39" i="24"/>
  <c r="P39" i="24"/>
  <c r="N39" i="24"/>
  <c r="L39" i="24"/>
  <c r="J39" i="24"/>
  <c r="H39" i="24"/>
  <c r="F39" i="24"/>
  <c r="D39" i="24"/>
  <c r="V38" i="24"/>
  <c r="T38" i="24"/>
  <c r="R38" i="24"/>
  <c r="P38" i="24"/>
  <c r="N38" i="24"/>
  <c r="L38" i="24"/>
  <c r="J38" i="24"/>
  <c r="H38" i="24"/>
  <c r="F38" i="24"/>
  <c r="D38" i="24"/>
  <c r="V37" i="24"/>
  <c r="T37" i="24"/>
  <c r="R37" i="24"/>
  <c r="P37" i="24"/>
  <c r="N37" i="24"/>
  <c r="L37" i="24"/>
  <c r="J37" i="24"/>
  <c r="H37" i="24"/>
  <c r="F37" i="24"/>
  <c r="D37" i="24"/>
  <c r="V36" i="24"/>
  <c r="T36" i="24"/>
  <c r="R36" i="24"/>
  <c r="P36" i="24"/>
  <c r="N36" i="24"/>
  <c r="L36" i="24"/>
  <c r="J36" i="24"/>
  <c r="H36" i="24"/>
  <c r="F36" i="24"/>
  <c r="D36" i="24"/>
  <c r="V35" i="24"/>
  <c r="T35" i="24"/>
  <c r="R35" i="24"/>
  <c r="P35" i="24"/>
  <c r="N35" i="24"/>
  <c r="L35" i="24"/>
  <c r="J35" i="24"/>
  <c r="H35" i="24"/>
  <c r="F35" i="24"/>
  <c r="D35" i="24"/>
  <c r="V34" i="24"/>
  <c r="T34" i="24"/>
  <c r="R34" i="24"/>
  <c r="P34" i="24"/>
  <c r="N34" i="24"/>
  <c r="L34" i="24"/>
  <c r="J34" i="24"/>
  <c r="H34" i="24"/>
  <c r="F34" i="24"/>
  <c r="D34" i="24"/>
  <c r="V33" i="24"/>
  <c r="T33" i="24"/>
  <c r="R33" i="24"/>
  <c r="P33" i="24"/>
  <c r="N33" i="24"/>
  <c r="L33" i="24"/>
  <c r="J33" i="24"/>
  <c r="H33" i="24"/>
  <c r="F33" i="24"/>
  <c r="D33" i="24"/>
  <c r="V32" i="24"/>
  <c r="T32" i="24"/>
  <c r="R32" i="24"/>
  <c r="P32" i="24"/>
  <c r="N32" i="24"/>
  <c r="L32" i="24"/>
  <c r="J32" i="24"/>
  <c r="H32" i="24"/>
  <c r="F32" i="24"/>
  <c r="D32" i="24"/>
  <c r="V31" i="24"/>
  <c r="T31" i="24"/>
  <c r="R31" i="24"/>
  <c r="P31" i="24"/>
  <c r="N31" i="24"/>
  <c r="L31" i="24"/>
  <c r="J31" i="24"/>
  <c r="H31" i="24"/>
  <c r="F31" i="24"/>
  <c r="D31" i="24"/>
  <c r="V30" i="24"/>
  <c r="T30" i="24"/>
  <c r="R30" i="24"/>
  <c r="P30" i="24"/>
  <c r="N30" i="24"/>
  <c r="L30" i="24"/>
  <c r="J30" i="24"/>
  <c r="H30" i="24"/>
  <c r="F30" i="24"/>
  <c r="AA30" i="24" s="1"/>
  <c r="D30" i="24"/>
  <c r="Z30" i="24" s="1"/>
  <c r="V29" i="24"/>
  <c r="T29" i="24"/>
  <c r="R29" i="24"/>
  <c r="P29" i="24"/>
  <c r="N29" i="24"/>
  <c r="L29" i="24"/>
  <c r="J29" i="24"/>
  <c r="H29" i="24"/>
  <c r="AB29" i="24" s="1"/>
  <c r="F29" i="24"/>
  <c r="AA29" i="24" s="1"/>
  <c r="D29" i="24"/>
  <c r="Z29" i="24" s="1"/>
  <c r="V28" i="24"/>
  <c r="T28" i="24"/>
  <c r="R28" i="24"/>
  <c r="P28" i="24"/>
  <c r="N28" i="24"/>
  <c r="L28" i="24"/>
  <c r="J28" i="24"/>
  <c r="AC28" i="24" s="1"/>
  <c r="H28" i="24"/>
  <c r="AB28" i="24" s="1"/>
  <c r="F28" i="24"/>
  <c r="AA28" i="24" s="1"/>
  <c r="D28" i="24"/>
  <c r="Z28" i="24" s="1"/>
  <c r="V27" i="24"/>
  <c r="T27" i="24"/>
  <c r="R27" i="24"/>
  <c r="P27" i="24"/>
  <c r="N27" i="24"/>
  <c r="L27" i="24"/>
  <c r="J27" i="24"/>
  <c r="AC27" i="24" s="1"/>
  <c r="H27" i="24"/>
  <c r="AB27" i="24" s="1"/>
  <c r="F27" i="24"/>
  <c r="AA27" i="24" s="1"/>
  <c r="D27" i="24"/>
  <c r="Z27" i="24" s="1"/>
  <c r="V26" i="24"/>
  <c r="T26" i="24"/>
  <c r="R26" i="24"/>
  <c r="P26" i="24"/>
  <c r="N26" i="24"/>
  <c r="L26" i="24"/>
  <c r="AD26" i="24" s="1"/>
  <c r="J26" i="24"/>
  <c r="AC26" i="24" s="1"/>
  <c r="H26" i="24"/>
  <c r="AB26" i="24" s="1"/>
  <c r="F26" i="24"/>
  <c r="AA26" i="24" s="1"/>
  <c r="D26" i="24"/>
  <c r="Z26" i="24" s="1"/>
  <c r="V25" i="24"/>
  <c r="T25" i="24"/>
  <c r="R25" i="24"/>
  <c r="P25" i="24"/>
  <c r="N25" i="24"/>
  <c r="L25" i="24"/>
  <c r="J25" i="24"/>
  <c r="H25" i="24"/>
  <c r="F25" i="24"/>
  <c r="AA25" i="24" s="1"/>
  <c r="CU25" i="16" s="1"/>
  <c r="D25" i="24"/>
  <c r="Z25" i="24" s="1"/>
  <c r="V24" i="24"/>
  <c r="T24" i="24"/>
  <c r="R24" i="24"/>
  <c r="P24" i="24"/>
  <c r="N24" i="24"/>
  <c r="AE24" i="24" s="1"/>
  <c r="L24" i="24"/>
  <c r="AD24" i="24" s="1"/>
  <c r="J24" i="24"/>
  <c r="AC24" i="24" s="1"/>
  <c r="H24" i="24"/>
  <c r="AB24" i="24" s="1"/>
  <c r="F24" i="24"/>
  <c r="AA24" i="24" s="1"/>
  <c r="D24" i="24"/>
  <c r="Z24" i="24" s="1"/>
  <c r="V23" i="24"/>
  <c r="T23" i="24"/>
  <c r="R23" i="24"/>
  <c r="P23" i="24"/>
  <c r="N23" i="24"/>
  <c r="L23" i="24"/>
  <c r="AD23" i="24" s="1"/>
  <c r="CX23" i="16" s="1"/>
  <c r="J23" i="24"/>
  <c r="AC23" i="24" s="1"/>
  <c r="H23" i="24"/>
  <c r="AB23" i="24" s="1"/>
  <c r="F23" i="24"/>
  <c r="AA23" i="24" s="1"/>
  <c r="D23" i="24"/>
  <c r="Z23" i="24" s="1"/>
  <c r="V22" i="24"/>
  <c r="T22" i="24"/>
  <c r="R22" i="24"/>
  <c r="P22" i="24"/>
  <c r="N22" i="24"/>
  <c r="L22" i="24"/>
  <c r="AD22" i="24" s="1"/>
  <c r="J22" i="24"/>
  <c r="H22" i="24"/>
  <c r="AB22" i="24" s="1"/>
  <c r="F22" i="24"/>
  <c r="AA22" i="24" s="1"/>
  <c r="D22" i="24"/>
  <c r="B24" i="24"/>
  <c r="Y24" i="24" s="1"/>
  <c r="B25" i="24"/>
  <c r="Y25" i="24" s="1"/>
  <c r="B26" i="24"/>
  <c r="Y26" i="24" s="1"/>
  <c r="B27" i="24"/>
  <c r="Y27" i="24" s="1"/>
  <c r="B28" i="24"/>
  <c r="Y28" i="24" s="1"/>
  <c r="B29" i="24"/>
  <c r="Y29" i="24" s="1"/>
  <c r="B30" i="24"/>
  <c r="Y30" i="24" s="1"/>
  <c r="B31" i="24"/>
  <c r="B32" i="24"/>
  <c r="Y32" i="24" s="1"/>
  <c r="B33" i="24"/>
  <c r="Y33" i="24" s="1"/>
  <c r="B34" i="24"/>
  <c r="Y34" i="24" s="1"/>
  <c r="B35" i="24"/>
  <c r="Y35" i="24" s="1"/>
  <c r="B36" i="24"/>
  <c r="Y36" i="24" s="1"/>
  <c r="B37" i="24"/>
  <c r="Y37" i="24" s="1"/>
  <c r="B38" i="24"/>
  <c r="Y38" i="24" s="1"/>
  <c r="B39" i="24"/>
  <c r="Y39" i="24" s="1"/>
  <c r="B40" i="24"/>
  <c r="Y40" i="24" s="1"/>
  <c r="B41" i="24"/>
  <c r="Y41" i="24" s="1"/>
  <c r="B42" i="24"/>
  <c r="Y42" i="24" s="1"/>
  <c r="B43" i="24"/>
  <c r="Y43" i="24" s="1"/>
  <c r="B44" i="24"/>
  <c r="Y44" i="24" s="1"/>
  <c r="B45" i="24"/>
  <c r="Y45" i="24" s="1"/>
  <c r="B46" i="24"/>
  <c r="Y46" i="24" s="1"/>
  <c r="B47" i="24"/>
  <c r="Y47" i="24" s="1"/>
  <c r="B48" i="24"/>
  <c r="Y48" i="24" s="1"/>
  <c r="B49" i="24"/>
  <c r="Y49" i="24" s="1"/>
  <c r="B50" i="24"/>
  <c r="Y50" i="24" s="1"/>
  <c r="B51" i="24"/>
  <c r="Y51" i="24" s="1"/>
  <c r="B52" i="24"/>
  <c r="Y52" i="24" s="1"/>
  <c r="B53" i="24"/>
  <c r="Y53" i="24" s="1"/>
  <c r="B54" i="24"/>
  <c r="Y54" i="24" s="1"/>
  <c r="B55" i="24"/>
  <c r="Y55" i="24" s="1"/>
  <c r="B56" i="24"/>
  <c r="Y56" i="24" s="1"/>
  <c r="B57" i="24"/>
  <c r="Y57" i="24" s="1"/>
  <c r="B58" i="24"/>
  <c r="Y58" i="24" s="1"/>
  <c r="B59" i="24"/>
  <c r="Y59" i="24" s="1"/>
  <c r="B60" i="24"/>
  <c r="Y60" i="24" s="1"/>
  <c r="B23" i="24"/>
  <c r="Y23" i="24" s="1"/>
  <c r="B22" i="24"/>
  <c r="BE3" i="24"/>
  <c r="HX24" i="16" l="1"/>
  <c r="HJ24" i="16"/>
  <c r="GV24" i="16"/>
  <c r="HY24" i="16"/>
  <c r="HK24" i="16"/>
  <c r="GW24" i="16"/>
  <c r="HV23" i="16"/>
  <c r="HH23" i="16"/>
  <c r="GT23" i="16"/>
  <c r="HV22" i="16"/>
  <c r="HH22" i="16"/>
  <c r="GT22" i="16"/>
  <c r="HU24" i="16"/>
  <c r="GS24" i="16"/>
  <c r="HG24" i="16"/>
  <c r="HH24" i="16"/>
  <c r="HV24" i="16"/>
  <c r="GT24" i="16"/>
  <c r="HF23" i="16"/>
  <c r="HT23" i="16"/>
  <c r="GR23" i="16"/>
  <c r="GS23" i="16"/>
  <c r="HU23" i="16"/>
  <c r="HG23" i="16"/>
  <c r="HI24" i="16"/>
  <c r="GU24" i="16"/>
  <c r="HW24" i="16"/>
  <c r="HF24" i="16"/>
  <c r="GR24" i="16"/>
  <c r="HT24" i="16"/>
  <c r="IC22" i="16"/>
  <c r="HO22" i="16"/>
  <c r="HA22" i="16"/>
  <c r="DC22" i="16"/>
  <c r="HE23" i="16"/>
  <c r="GQ23" i="16"/>
  <c r="HS23" i="16"/>
  <c r="HS24" i="16"/>
  <c r="HE24" i="16"/>
  <c r="GQ24" i="16"/>
  <c r="HU22" i="16"/>
  <c r="GS22" i="16"/>
  <c r="HG22" i="16"/>
  <c r="IV27" i="16"/>
  <c r="JK27" i="16"/>
  <c r="JK28" i="16"/>
  <c r="JV28" i="16" s="1"/>
  <c r="JW28" i="16" s="1"/>
  <c r="IV28" i="16"/>
  <c r="JK26" i="16"/>
  <c r="IV26" i="16"/>
  <c r="IV25" i="16"/>
  <c r="JK25" i="16"/>
  <c r="JG30" i="16"/>
  <c r="JH30" i="16" s="1"/>
  <c r="JV30" i="16"/>
  <c r="JW30" i="16" s="1"/>
  <c r="CS25" i="16"/>
  <c r="CT25" i="16"/>
  <c r="CW24" i="16"/>
  <c r="CY24" i="16"/>
  <c r="CX24" i="16"/>
  <c r="CV24" i="16"/>
  <c r="CY22" i="16"/>
  <c r="CX22" i="16"/>
  <c r="CU23" i="16"/>
  <c r="CU24" i="16"/>
  <c r="CT24" i="16"/>
  <c r="CS24" i="16"/>
  <c r="CU22" i="16"/>
  <c r="CT23" i="16"/>
  <c r="CS23" i="16"/>
  <c r="CV28" i="16"/>
  <c r="CW27" i="16"/>
  <c r="CU28" i="16"/>
  <c r="CT29" i="16"/>
  <c r="CU27" i="16"/>
  <c r="CW28" i="16"/>
  <c r="CT27" i="16"/>
  <c r="CT28" i="16"/>
  <c r="CV27" i="16"/>
  <c r="CV29" i="16"/>
  <c r="CU29" i="16"/>
  <c r="CT26" i="16"/>
  <c r="CU26" i="16"/>
  <c r="CV22" i="16"/>
  <c r="CS57" i="16"/>
  <c r="CS49" i="16"/>
  <c r="CS41" i="16"/>
  <c r="CS37" i="16"/>
  <c r="CS56" i="16"/>
  <c r="CS52" i="16"/>
  <c r="CS48" i="16"/>
  <c r="CS40" i="16"/>
  <c r="CS36" i="16"/>
  <c r="CS59" i="16"/>
  <c r="CS55" i="16"/>
  <c r="CS51" i="16"/>
  <c r="CS47" i="16"/>
  <c r="CS43" i="16"/>
  <c r="CS39" i="16"/>
  <c r="CS35" i="16"/>
  <c r="CS27" i="16"/>
  <c r="CS53" i="16"/>
  <c r="CS45" i="16"/>
  <c r="CS33" i="16"/>
  <c r="CS60" i="16"/>
  <c r="CS44" i="16"/>
  <c r="CS58" i="16"/>
  <c r="CS54" i="16"/>
  <c r="CS50" i="16"/>
  <c r="CS46" i="16"/>
  <c r="CS42" i="16"/>
  <c r="CS38" i="16"/>
  <c r="CS34" i="16"/>
  <c r="CS30" i="16"/>
  <c r="CS26" i="16"/>
  <c r="CS32" i="16"/>
  <c r="CS28" i="16"/>
  <c r="CS29" i="16"/>
  <c r="CS31" i="16"/>
  <c r="CW23" i="16"/>
  <c r="BN23" i="16"/>
  <c r="CV23" i="16"/>
  <c r="BM23" i="16"/>
  <c r="FA23" i="16"/>
  <c r="FB23" i="16"/>
  <c r="BL23" i="16"/>
  <c r="Z22" i="24"/>
  <c r="Y22" i="24"/>
  <c r="DF23" i="16"/>
  <c r="DF24" i="16" s="1"/>
  <c r="DF25" i="16" s="1"/>
  <c r="DF26" i="16" s="1"/>
  <c r="DF27" i="16" s="1"/>
  <c r="DF28" i="16" s="1"/>
  <c r="DF29" i="16" s="1"/>
  <c r="DF30" i="16" s="1"/>
  <c r="DF31" i="16" s="1"/>
  <c r="DF32" i="16" s="1"/>
  <c r="DF33" i="16" s="1"/>
  <c r="DF34" i="16" s="1"/>
  <c r="DF35" i="16" s="1"/>
  <c r="DF36" i="16" s="1"/>
  <c r="DF37" i="16" s="1"/>
  <c r="DF38" i="16" s="1"/>
  <c r="DF39" i="16" s="1"/>
  <c r="DF40" i="16" s="1"/>
  <c r="DF41" i="16" s="1"/>
  <c r="DF42" i="16" s="1"/>
  <c r="DF43" i="16" s="1"/>
  <c r="DF44" i="16" s="1"/>
  <c r="DF45" i="16" s="1"/>
  <c r="DF46" i="16" s="1"/>
  <c r="DF47" i="16" s="1"/>
  <c r="DF48" i="16" s="1"/>
  <c r="DF49" i="16" s="1"/>
  <c r="DF50" i="16" s="1"/>
  <c r="DF51" i="16" s="1"/>
  <c r="DF52" i="16" s="1"/>
  <c r="DF53" i="16" s="1"/>
  <c r="DF54" i="16" s="1"/>
  <c r="DF55" i="16" s="1"/>
  <c r="DF56" i="16" s="1"/>
  <c r="DF57" i="16" s="1"/>
  <c r="DF58" i="16" s="1"/>
  <c r="DF59" i="16" s="1"/>
  <c r="DF60" i="16" s="1"/>
  <c r="GQ22" i="16" l="1"/>
  <c r="HS22" i="16"/>
  <c r="HE22" i="16"/>
  <c r="HT22" i="16"/>
  <c r="HF22" i="16"/>
  <c r="GR22" i="16"/>
  <c r="BJ22" i="16"/>
  <c r="JV29" i="16"/>
  <c r="JW29" i="16" s="1"/>
  <c r="JV26" i="16"/>
  <c r="JW26" i="16" s="1"/>
  <c r="JV25" i="16"/>
  <c r="JW25" i="16" s="1"/>
  <c r="JV27" i="16"/>
  <c r="JW27" i="16" s="1"/>
  <c r="JG28" i="16"/>
  <c r="JH28" i="16" s="1"/>
  <c r="JG25" i="16"/>
  <c r="JH25" i="16" s="1"/>
  <c r="JG26" i="16"/>
  <c r="JH26" i="16" s="1"/>
  <c r="JG27" i="16"/>
  <c r="JH27" i="16" s="1"/>
  <c r="JG29" i="16"/>
  <c r="JH29" i="16" s="1"/>
  <c r="CT22" i="16"/>
  <c r="CS22" i="16"/>
  <c r="DP19" i="16" l="1"/>
  <c r="DP23" i="16"/>
  <c r="DP24" i="16"/>
  <c r="DP25" i="16"/>
  <c r="DP26" i="16"/>
  <c r="DP27" i="16"/>
  <c r="DP28" i="16"/>
  <c r="DP29" i="16"/>
  <c r="DP30" i="16"/>
  <c r="DP31" i="16"/>
  <c r="DP32" i="16"/>
  <c r="DP33" i="16"/>
  <c r="DP34" i="16"/>
  <c r="DP35" i="16"/>
  <c r="DP36" i="16"/>
  <c r="DP37" i="16"/>
  <c r="DP38" i="16"/>
  <c r="DP39" i="16"/>
  <c r="DP40" i="16"/>
  <c r="DP41" i="16"/>
  <c r="DP42" i="16"/>
  <c r="DP43" i="16"/>
  <c r="DP44" i="16"/>
  <c r="DP45" i="16"/>
  <c r="DP46" i="16"/>
  <c r="DP47" i="16"/>
  <c r="DP48" i="16"/>
  <c r="DP49" i="16"/>
  <c r="DP50" i="16"/>
  <c r="DP51" i="16"/>
  <c r="DP52" i="16"/>
  <c r="DP53" i="16"/>
  <c r="DP54" i="16"/>
  <c r="DP55" i="16"/>
  <c r="DP56" i="16"/>
  <c r="DP57" i="16"/>
  <c r="DP58" i="16"/>
  <c r="DP59" i="16"/>
  <c r="DP60" i="16"/>
  <c r="DP22" i="16"/>
  <c r="DS23" i="16"/>
  <c r="DS24" i="16"/>
  <c r="DS25" i="16"/>
  <c r="DS26" i="16"/>
  <c r="DS27" i="16"/>
  <c r="DS28" i="16"/>
  <c r="DS29" i="16"/>
  <c r="DS30" i="16"/>
  <c r="DS31" i="16"/>
  <c r="DS32" i="16"/>
  <c r="DS33" i="16"/>
  <c r="DS34" i="16"/>
  <c r="DS35" i="16"/>
  <c r="DS36" i="16"/>
  <c r="DS37" i="16"/>
  <c r="DS38" i="16"/>
  <c r="DS39" i="16"/>
  <c r="DS40" i="16"/>
  <c r="DS41" i="16"/>
  <c r="DS42" i="16"/>
  <c r="DS43" i="16"/>
  <c r="DS44" i="16"/>
  <c r="DS45" i="16"/>
  <c r="DS46" i="16"/>
  <c r="DS47" i="16"/>
  <c r="DS48" i="16"/>
  <c r="DS49" i="16"/>
  <c r="DS50" i="16"/>
  <c r="DS51" i="16"/>
  <c r="DS52" i="16"/>
  <c r="DS53" i="16"/>
  <c r="DS54" i="16"/>
  <c r="DS55" i="16"/>
  <c r="DS56" i="16"/>
  <c r="DS57" i="16"/>
  <c r="DS58" i="16"/>
  <c r="DS59" i="16"/>
  <c r="DS60" i="16"/>
  <c r="DS22" i="16"/>
  <c r="DP63" i="16"/>
  <c r="R8" i="17"/>
  <c r="DQ58" i="16" l="1"/>
  <c r="DU58" i="16"/>
  <c r="DT58" i="16"/>
  <c r="DQ50" i="16"/>
  <c r="DU50" i="16"/>
  <c r="DT50" i="16"/>
  <c r="DQ57" i="16"/>
  <c r="DT57" i="16"/>
  <c r="DU57" i="16"/>
  <c r="DQ53" i="16"/>
  <c r="DT53" i="16"/>
  <c r="DU53" i="16"/>
  <c r="DQ49" i="16"/>
  <c r="DT49" i="16"/>
  <c r="DU49" i="16"/>
  <c r="DQ45" i="16"/>
  <c r="DT45" i="16"/>
  <c r="DU45" i="16"/>
  <c r="DQ41" i="16"/>
  <c r="DT41" i="16"/>
  <c r="DU41" i="16"/>
  <c r="DQ37" i="16"/>
  <c r="DT37" i="16"/>
  <c r="DU37" i="16"/>
  <c r="DQ33" i="16"/>
  <c r="DT33" i="16"/>
  <c r="DU33" i="16"/>
  <c r="DQ56" i="16"/>
  <c r="DU56" i="16"/>
  <c r="DT56" i="16"/>
  <c r="DQ48" i="16"/>
  <c r="DU48" i="16"/>
  <c r="DT48" i="16"/>
  <c r="DQ40" i="16"/>
  <c r="DU40" i="16"/>
  <c r="DT40" i="16"/>
  <c r="DQ36" i="16"/>
  <c r="DU36" i="16"/>
  <c r="DT36" i="16"/>
  <c r="DQ32" i="16"/>
  <c r="DU32" i="16"/>
  <c r="DT32" i="16"/>
  <c r="DQ60" i="16"/>
  <c r="DU60" i="16"/>
  <c r="DT60" i="16"/>
  <c r="DQ52" i="16"/>
  <c r="DU52" i="16"/>
  <c r="DT52" i="16"/>
  <c r="DQ44" i="16"/>
  <c r="DU44" i="16"/>
  <c r="DT44" i="16"/>
  <c r="DQ59" i="16"/>
  <c r="DT59" i="16"/>
  <c r="DU59" i="16"/>
  <c r="DQ55" i="16"/>
  <c r="DT55" i="16"/>
  <c r="DU55" i="16"/>
  <c r="DQ51" i="16"/>
  <c r="DT51" i="16"/>
  <c r="DU51" i="16"/>
  <c r="DQ47" i="16"/>
  <c r="DT47" i="16"/>
  <c r="DU47" i="16"/>
  <c r="DQ43" i="16"/>
  <c r="DT43" i="16"/>
  <c r="DU43" i="16"/>
  <c r="DQ39" i="16"/>
  <c r="DT39" i="16"/>
  <c r="DU39" i="16"/>
  <c r="DQ35" i="16"/>
  <c r="DT35" i="16"/>
  <c r="DU35" i="16"/>
  <c r="DQ31" i="16"/>
  <c r="DT31" i="16"/>
  <c r="DU31" i="16"/>
  <c r="DQ54" i="16"/>
  <c r="DT54" i="16"/>
  <c r="DU54" i="16"/>
  <c r="DQ46" i="16"/>
  <c r="DT46" i="16"/>
  <c r="DU46" i="16"/>
  <c r="DQ42" i="16"/>
  <c r="DU42" i="16"/>
  <c r="DT42" i="16"/>
  <c r="DQ38" i="16"/>
  <c r="DT38" i="16"/>
  <c r="DU38" i="16"/>
  <c r="DQ34" i="16"/>
  <c r="DU34" i="16"/>
  <c r="DT34" i="16"/>
  <c r="DQ28" i="16"/>
  <c r="DT28" i="16"/>
  <c r="DU28" i="16"/>
  <c r="DU29" i="16"/>
  <c r="DQ25" i="16"/>
  <c r="DU25" i="16"/>
  <c r="DT25" i="16"/>
  <c r="DU27" i="16"/>
  <c r="DQ30" i="16"/>
  <c r="DT30" i="16"/>
  <c r="DU30" i="16"/>
  <c r="DU26" i="16"/>
  <c r="DQ24" i="16"/>
  <c r="DR54" i="16"/>
  <c r="DR23" i="16"/>
  <c r="DR57" i="16"/>
  <c r="DR41" i="16"/>
  <c r="DR29" i="16"/>
  <c r="DR25" i="16"/>
  <c r="DR55" i="16"/>
  <c r="DR47" i="16"/>
  <c r="DR39" i="16"/>
  <c r="DR35" i="16"/>
  <c r="DR27" i="16"/>
  <c r="DR58" i="16"/>
  <c r="DR50" i="16"/>
  <c r="DR46" i="16"/>
  <c r="DR42" i="16"/>
  <c r="DR38" i="16"/>
  <c r="DR34" i="16"/>
  <c r="DR30" i="16"/>
  <c r="DR26" i="16"/>
  <c r="DR60" i="16"/>
  <c r="DR56" i="16"/>
  <c r="DR52" i="16"/>
  <c r="DR48" i="16"/>
  <c r="DR44" i="16"/>
  <c r="DR40" i="16"/>
  <c r="DR36" i="16"/>
  <c r="DR32" i="16"/>
  <c r="DR28" i="16"/>
  <c r="DR24" i="16"/>
  <c r="DR59" i="16"/>
  <c r="DR51" i="16"/>
  <c r="DR43" i="16"/>
  <c r="DR31" i="16"/>
  <c r="DP65" i="16"/>
  <c r="DR53" i="16"/>
  <c r="DR49" i="16"/>
  <c r="DR45" i="16"/>
  <c r="DR37" i="16"/>
  <c r="DR33" i="16"/>
  <c r="DR22" i="16"/>
  <c r="R7" i="17"/>
  <c r="R6" i="17"/>
  <c r="R4" i="17"/>
  <c r="R3" i="17"/>
  <c r="R2" i="17"/>
  <c r="CN33" i="16" l="1"/>
  <c r="CN34" i="16"/>
  <c r="CN35" i="16"/>
  <c r="CN36" i="16"/>
  <c r="CN37" i="16"/>
  <c r="CN38" i="16"/>
  <c r="CN39" i="16"/>
  <c r="CN40" i="16"/>
  <c r="CN41" i="16"/>
  <c r="CN42" i="16"/>
  <c r="CN43" i="16"/>
  <c r="CN44" i="16"/>
  <c r="CN45" i="16"/>
  <c r="CN46" i="16"/>
  <c r="CN47" i="16"/>
  <c r="CN48" i="16"/>
  <c r="CN49" i="16"/>
  <c r="CN50" i="16"/>
  <c r="CN51" i="16"/>
  <c r="CN52" i="16"/>
  <c r="CN53" i="16"/>
  <c r="CN54" i="16"/>
  <c r="CN55" i="16"/>
  <c r="CN56" i="16"/>
  <c r="CN57" i="16"/>
  <c r="CN58" i="16"/>
  <c r="CN59" i="16"/>
  <c r="CN60" i="16"/>
  <c r="R10" i="17"/>
  <c r="T7" i="17"/>
  <c r="T6" i="17"/>
  <c r="HP31" i="16"/>
  <c r="IR33" i="16"/>
  <c r="IR34" i="16"/>
  <c r="IR35" i="16"/>
  <c r="IR36" i="16"/>
  <c r="IR37" i="16"/>
  <c r="IR38" i="16"/>
  <c r="IR39" i="16"/>
  <c r="IR40" i="16"/>
  <c r="IR41" i="16"/>
  <c r="IR42" i="16"/>
  <c r="IR43" i="16"/>
  <c r="IR44" i="16"/>
  <c r="IR45" i="16"/>
  <c r="IR46" i="16"/>
  <c r="IR47" i="16"/>
  <c r="IR48" i="16"/>
  <c r="IR49" i="16"/>
  <c r="IR50" i="16"/>
  <c r="IR51" i="16"/>
  <c r="IR52" i="16"/>
  <c r="IR53" i="16"/>
  <c r="IR54" i="16"/>
  <c r="IR55" i="16"/>
  <c r="IR56" i="16"/>
  <c r="IR57" i="16"/>
  <c r="IR58" i="16"/>
  <c r="IR59" i="16"/>
  <c r="IR60" i="16"/>
  <c r="ID33" i="16"/>
  <c r="ID34" i="16"/>
  <c r="ID35" i="16"/>
  <c r="ID36" i="16"/>
  <c r="ID37" i="16"/>
  <c r="ID38" i="16"/>
  <c r="ID39" i="16"/>
  <c r="ID40" i="16"/>
  <c r="ID41" i="16"/>
  <c r="ID42" i="16"/>
  <c r="ID43" i="16"/>
  <c r="ID44" i="16"/>
  <c r="ID45" i="16"/>
  <c r="ID46" i="16"/>
  <c r="ID47" i="16"/>
  <c r="ID48" i="16"/>
  <c r="ID49" i="16"/>
  <c r="ID50" i="16"/>
  <c r="ID51" i="16"/>
  <c r="ID52" i="16"/>
  <c r="ID53" i="16"/>
  <c r="ID54" i="16"/>
  <c r="ID55" i="16"/>
  <c r="ID56" i="16"/>
  <c r="ID57" i="16"/>
  <c r="ID58" i="16"/>
  <c r="ID59" i="16"/>
  <c r="ID60" i="16"/>
  <c r="HP33" i="16"/>
  <c r="HP34" i="16"/>
  <c r="HP35" i="16"/>
  <c r="HP36" i="16"/>
  <c r="HP37" i="16"/>
  <c r="HP38" i="16"/>
  <c r="HP39" i="16"/>
  <c r="HP40" i="16"/>
  <c r="HP41" i="16"/>
  <c r="HP42" i="16"/>
  <c r="HP43" i="16"/>
  <c r="HP44" i="16"/>
  <c r="HP45" i="16"/>
  <c r="HP46" i="16"/>
  <c r="HP47" i="16"/>
  <c r="HP48" i="16"/>
  <c r="HP49" i="16"/>
  <c r="HP50" i="16"/>
  <c r="HP51" i="16"/>
  <c r="HP52" i="16"/>
  <c r="HP53" i="16"/>
  <c r="HP54" i="16"/>
  <c r="HP55" i="16"/>
  <c r="HP56" i="16"/>
  <c r="HP57" i="16"/>
  <c r="HP58" i="16"/>
  <c r="HP59" i="16"/>
  <c r="HP60" i="16"/>
  <c r="HB31" i="16"/>
  <c r="HB32" i="16"/>
  <c r="HB33" i="16"/>
  <c r="HB34" i="16"/>
  <c r="HB35" i="16"/>
  <c r="HB36" i="16"/>
  <c r="HB37" i="16"/>
  <c r="HB38" i="16"/>
  <c r="HB39" i="16"/>
  <c r="HB40" i="16"/>
  <c r="HB41" i="16"/>
  <c r="HB42" i="16"/>
  <c r="HB43" i="16"/>
  <c r="HB44" i="16"/>
  <c r="HB45" i="16"/>
  <c r="HB46" i="16"/>
  <c r="HB47" i="16"/>
  <c r="HB48" i="16"/>
  <c r="HB49" i="16"/>
  <c r="HB50" i="16"/>
  <c r="HB51" i="16"/>
  <c r="HB52" i="16"/>
  <c r="HB53" i="16"/>
  <c r="HB54" i="16"/>
  <c r="HB55" i="16"/>
  <c r="HB56" i="16"/>
  <c r="HB57" i="16"/>
  <c r="HB58" i="16"/>
  <c r="HB59" i="16"/>
  <c r="HB60" i="16"/>
  <c r="HQ33" i="16"/>
  <c r="HQ34" i="16"/>
  <c r="HQ35" i="16"/>
  <c r="HQ36" i="16"/>
  <c r="HQ37" i="16"/>
  <c r="HQ38" i="16"/>
  <c r="HQ39" i="16"/>
  <c r="HQ40" i="16"/>
  <c r="HQ41" i="16"/>
  <c r="HQ42" i="16"/>
  <c r="HQ43" i="16"/>
  <c r="HQ44" i="16"/>
  <c r="HQ45" i="16"/>
  <c r="HQ46" i="16"/>
  <c r="HQ47" i="16"/>
  <c r="HQ48" i="16"/>
  <c r="HQ49" i="16"/>
  <c r="HQ50" i="16"/>
  <c r="HQ51" i="16"/>
  <c r="HQ52" i="16"/>
  <c r="HQ53" i="16"/>
  <c r="HQ54" i="16"/>
  <c r="HQ55" i="16"/>
  <c r="HQ56" i="16"/>
  <c r="HQ57" i="16"/>
  <c r="HQ58" i="16"/>
  <c r="HQ59" i="16"/>
  <c r="HQ60" i="16"/>
  <c r="CL31" i="16"/>
  <c r="CN31" i="16" s="1"/>
  <c r="CL32" i="16"/>
  <c r="CN32" i="16" s="1"/>
  <c r="CL33" i="16"/>
  <c r="CL34" i="16"/>
  <c r="CL35" i="16"/>
  <c r="CL36" i="16"/>
  <c r="CL37" i="16"/>
  <c r="CL38" i="16"/>
  <c r="CL39" i="16"/>
  <c r="CL40" i="16"/>
  <c r="CL41" i="16"/>
  <c r="CL42" i="16"/>
  <c r="CL43" i="16"/>
  <c r="CL44" i="16"/>
  <c r="CL45" i="16"/>
  <c r="CL46" i="16"/>
  <c r="CL47" i="16"/>
  <c r="CL48" i="16"/>
  <c r="CL49" i="16"/>
  <c r="CL50" i="16"/>
  <c r="CL51" i="16"/>
  <c r="CL52" i="16"/>
  <c r="CL53" i="16"/>
  <c r="CL54" i="16"/>
  <c r="CL55" i="16"/>
  <c r="CL56" i="16"/>
  <c r="CL57" i="16"/>
  <c r="CL58" i="16"/>
  <c r="CL59" i="16"/>
  <c r="CL60" i="16"/>
  <c r="BX24" i="16"/>
  <c r="BY24" i="16"/>
  <c r="BZ24" i="16"/>
  <c r="CA24" i="16"/>
  <c r="CB24" i="16"/>
  <c r="CC24" i="16"/>
  <c r="CD24" i="16"/>
  <c r="CE24" i="16"/>
  <c r="CF24" i="16"/>
  <c r="CG24" i="16"/>
  <c r="CH24" i="16"/>
  <c r="BX25" i="16"/>
  <c r="BY25" i="16"/>
  <c r="BZ25" i="16"/>
  <c r="CA25" i="16"/>
  <c r="CB25" i="16"/>
  <c r="CC25" i="16"/>
  <c r="CD25" i="16"/>
  <c r="CE25" i="16"/>
  <c r="CF25" i="16"/>
  <c r="CG25" i="16"/>
  <c r="CH25" i="16"/>
  <c r="BX26" i="16"/>
  <c r="BY26" i="16"/>
  <c r="BZ26" i="16"/>
  <c r="CA26" i="16"/>
  <c r="CB26" i="16"/>
  <c r="CC26" i="16"/>
  <c r="CD26" i="16"/>
  <c r="CE26" i="16"/>
  <c r="CF26" i="16"/>
  <c r="CG26" i="16"/>
  <c r="CH26" i="16"/>
  <c r="BX27" i="16"/>
  <c r="BY27" i="16"/>
  <c r="BZ27" i="16"/>
  <c r="CA27" i="16"/>
  <c r="CB27" i="16"/>
  <c r="CC27" i="16"/>
  <c r="CD27" i="16"/>
  <c r="CE27" i="16"/>
  <c r="CF27" i="16"/>
  <c r="CG27" i="16"/>
  <c r="CH27" i="16"/>
  <c r="BX28" i="16"/>
  <c r="BY28" i="16"/>
  <c r="BZ28" i="16"/>
  <c r="CA28" i="16"/>
  <c r="CB28" i="16"/>
  <c r="CC28" i="16"/>
  <c r="CD28" i="16"/>
  <c r="CE28" i="16"/>
  <c r="CF28" i="16"/>
  <c r="CG28" i="16"/>
  <c r="CH28" i="16"/>
  <c r="BX29" i="16"/>
  <c r="BY29" i="16"/>
  <c r="BZ29" i="16"/>
  <c r="CA29" i="16"/>
  <c r="CB29" i="16"/>
  <c r="CC29" i="16"/>
  <c r="CD29" i="16"/>
  <c r="CE29" i="16"/>
  <c r="CF29" i="16"/>
  <c r="CG29" i="16"/>
  <c r="CH29" i="16"/>
  <c r="BX30" i="16"/>
  <c r="BY30" i="16"/>
  <c r="BZ30" i="16"/>
  <c r="CA30" i="16"/>
  <c r="CB30" i="16"/>
  <c r="CC30" i="16"/>
  <c r="CD30" i="16"/>
  <c r="CE30" i="16"/>
  <c r="CF30" i="16"/>
  <c r="CG30" i="16"/>
  <c r="CH30" i="16"/>
  <c r="BX31" i="16"/>
  <c r="BY31" i="16"/>
  <c r="BZ31" i="16"/>
  <c r="CA31" i="16"/>
  <c r="CB31" i="16"/>
  <c r="CC31" i="16"/>
  <c r="CD31" i="16"/>
  <c r="CE31" i="16"/>
  <c r="CF31" i="16"/>
  <c r="CG31" i="16"/>
  <c r="CH31" i="16"/>
  <c r="BX32" i="16"/>
  <c r="BY32" i="16"/>
  <c r="BZ32" i="16"/>
  <c r="CA32" i="16"/>
  <c r="CB32" i="16"/>
  <c r="CC32" i="16"/>
  <c r="CD32" i="16"/>
  <c r="CE32" i="16"/>
  <c r="CF32" i="16"/>
  <c r="CG32" i="16"/>
  <c r="CH32" i="16"/>
  <c r="BX33" i="16"/>
  <c r="BY33" i="16"/>
  <c r="BZ33" i="16"/>
  <c r="CA33" i="16"/>
  <c r="CB33" i="16"/>
  <c r="CC33" i="16"/>
  <c r="CD33" i="16"/>
  <c r="CE33" i="16"/>
  <c r="CF33" i="16"/>
  <c r="CG33" i="16"/>
  <c r="CH33" i="16"/>
  <c r="BX34" i="16"/>
  <c r="BY34" i="16"/>
  <c r="BZ34" i="16"/>
  <c r="CA34" i="16"/>
  <c r="CB34" i="16"/>
  <c r="CC34" i="16"/>
  <c r="CD34" i="16"/>
  <c r="CE34" i="16"/>
  <c r="CF34" i="16"/>
  <c r="CG34" i="16"/>
  <c r="CH34" i="16"/>
  <c r="BX35" i="16"/>
  <c r="BY35" i="16"/>
  <c r="BZ35" i="16"/>
  <c r="CA35" i="16"/>
  <c r="CB35" i="16"/>
  <c r="CC35" i="16"/>
  <c r="CD35" i="16"/>
  <c r="CE35" i="16"/>
  <c r="CF35" i="16"/>
  <c r="CG35" i="16"/>
  <c r="CH35" i="16"/>
  <c r="BX36" i="16"/>
  <c r="BY36" i="16"/>
  <c r="BZ36" i="16"/>
  <c r="CA36" i="16"/>
  <c r="CB36" i="16"/>
  <c r="CC36" i="16"/>
  <c r="CD36" i="16"/>
  <c r="CE36" i="16"/>
  <c r="CF36" i="16"/>
  <c r="CG36" i="16"/>
  <c r="CH36" i="16"/>
  <c r="BX37" i="16"/>
  <c r="BY37" i="16"/>
  <c r="BZ37" i="16"/>
  <c r="CA37" i="16"/>
  <c r="CB37" i="16"/>
  <c r="CC37" i="16"/>
  <c r="CD37" i="16"/>
  <c r="CE37" i="16"/>
  <c r="CF37" i="16"/>
  <c r="CG37" i="16"/>
  <c r="CH37" i="16"/>
  <c r="BX38" i="16"/>
  <c r="BY38" i="16"/>
  <c r="BZ38" i="16"/>
  <c r="CA38" i="16"/>
  <c r="CB38" i="16"/>
  <c r="CC38" i="16"/>
  <c r="CD38" i="16"/>
  <c r="CE38" i="16"/>
  <c r="CF38" i="16"/>
  <c r="CG38" i="16"/>
  <c r="CH38" i="16"/>
  <c r="BX39" i="16"/>
  <c r="BY39" i="16"/>
  <c r="BZ39" i="16"/>
  <c r="CA39" i="16"/>
  <c r="CB39" i="16"/>
  <c r="CC39" i="16"/>
  <c r="CD39" i="16"/>
  <c r="CE39" i="16"/>
  <c r="CF39" i="16"/>
  <c r="CG39" i="16"/>
  <c r="CH39" i="16"/>
  <c r="BX40" i="16"/>
  <c r="BY40" i="16"/>
  <c r="BZ40" i="16"/>
  <c r="CA40" i="16"/>
  <c r="CB40" i="16"/>
  <c r="CC40" i="16"/>
  <c r="CD40" i="16"/>
  <c r="CE40" i="16"/>
  <c r="CF40" i="16"/>
  <c r="CG40" i="16"/>
  <c r="CH40" i="16"/>
  <c r="BX41" i="16"/>
  <c r="BY41" i="16"/>
  <c r="BZ41" i="16"/>
  <c r="CA41" i="16"/>
  <c r="CB41" i="16"/>
  <c r="CC41" i="16"/>
  <c r="CD41" i="16"/>
  <c r="CE41" i="16"/>
  <c r="CF41" i="16"/>
  <c r="CG41" i="16"/>
  <c r="CH41" i="16"/>
  <c r="BX42" i="16"/>
  <c r="BY42" i="16"/>
  <c r="BZ42" i="16"/>
  <c r="CA42" i="16"/>
  <c r="CB42" i="16"/>
  <c r="CC42" i="16"/>
  <c r="CD42" i="16"/>
  <c r="CE42" i="16"/>
  <c r="CF42" i="16"/>
  <c r="CG42" i="16"/>
  <c r="CH42" i="16"/>
  <c r="BX43" i="16"/>
  <c r="BY43" i="16"/>
  <c r="BZ43" i="16"/>
  <c r="CA43" i="16"/>
  <c r="CB43" i="16"/>
  <c r="CC43" i="16"/>
  <c r="CD43" i="16"/>
  <c r="CE43" i="16"/>
  <c r="CF43" i="16"/>
  <c r="CG43" i="16"/>
  <c r="CH43" i="16"/>
  <c r="BX44" i="16"/>
  <c r="BY44" i="16"/>
  <c r="BZ44" i="16"/>
  <c r="CA44" i="16"/>
  <c r="CB44" i="16"/>
  <c r="CC44" i="16"/>
  <c r="CD44" i="16"/>
  <c r="CE44" i="16"/>
  <c r="CF44" i="16"/>
  <c r="CG44" i="16"/>
  <c r="CH44" i="16"/>
  <c r="BX45" i="16"/>
  <c r="BY45" i="16"/>
  <c r="BZ45" i="16"/>
  <c r="CA45" i="16"/>
  <c r="CB45" i="16"/>
  <c r="CC45" i="16"/>
  <c r="CD45" i="16"/>
  <c r="CE45" i="16"/>
  <c r="CF45" i="16"/>
  <c r="CG45" i="16"/>
  <c r="CH45" i="16"/>
  <c r="BX46" i="16"/>
  <c r="BY46" i="16"/>
  <c r="BZ46" i="16"/>
  <c r="CA46" i="16"/>
  <c r="CB46" i="16"/>
  <c r="CC46" i="16"/>
  <c r="CD46" i="16"/>
  <c r="CE46" i="16"/>
  <c r="CF46" i="16"/>
  <c r="CG46" i="16"/>
  <c r="CH46" i="16"/>
  <c r="BX47" i="16"/>
  <c r="BY47" i="16"/>
  <c r="BZ47" i="16"/>
  <c r="CA47" i="16"/>
  <c r="CB47" i="16"/>
  <c r="CC47" i="16"/>
  <c r="CD47" i="16"/>
  <c r="CE47" i="16"/>
  <c r="CF47" i="16"/>
  <c r="CG47" i="16"/>
  <c r="CH47" i="16"/>
  <c r="BX48" i="16"/>
  <c r="BY48" i="16"/>
  <c r="BZ48" i="16"/>
  <c r="CA48" i="16"/>
  <c r="CB48" i="16"/>
  <c r="CC48" i="16"/>
  <c r="CD48" i="16"/>
  <c r="CE48" i="16"/>
  <c r="CF48" i="16"/>
  <c r="CG48" i="16"/>
  <c r="CH48" i="16"/>
  <c r="BX49" i="16"/>
  <c r="BY49" i="16"/>
  <c r="BZ49" i="16"/>
  <c r="CA49" i="16"/>
  <c r="CB49" i="16"/>
  <c r="CC49" i="16"/>
  <c r="CD49" i="16"/>
  <c r="CE49" i="16"/>
  <c r="CF49" i="16"/>
  <c r="CG49" i="16"/>
  <c r="CH49" i="16"/>
  <c r="BX50" i="16"/>
  <c r="BY50" i="16"/>
  <c r="BZ50" i="16"/>
  <c r="CA50" i="16"/>
  <c r="CB50" i="16"/>
  <c r="CC50" i="16"/>
  <c r="CD50" i="16"/>
  <c r="CE50" i="16"/>
  <c r="CF50" i="16"/>
  <c r="CG50" i="16"/>
  <c r="CH50" i="16"/>
  <c r="BX51" i="16"/>
  <c r="BY51" i="16"/>
  <c r="BZ51" i="16"/>
  <c r="CA51" i="16"/>
  <c r="CB51" i="16"/>
  <c r="CC51" i="16"/>
  <c r="CD51" i="16"/>
  <c r="CE51" i="16"/>
  <c r="CF51" i="16"/>
  <c r="CG51" i="16"/>
  <c r="CH51" i="16"/>
  <c r="BX52" i="16"/>
  <c r="BY52" i="16"/>
  <c r="BZ52" i="16"/>
  <c r="CA52" i="16"/>
  <c r="CB52" i="16"/>
  <c r="CC52" i="16"/>
  <c r="CD52" i="16"/>
  <c r="CE52" i="16"/>
  <c r="CF52" i="16"/>
  <c r="CG52" i="16"/>
  <c r="CH52" i="16"/>
  <c r="BX53" i="16"/>
  <c r="BY53" i="16"/>
  <c r="BZ53" i="16"/>
  <c r="CA53" i="16"/>
  <c r="CB53" i="16"/>
  <c r="CC53" i="16"/>
  <c r="CD53" i="16"/>
  <c r="CE53" i="16"/>
  <c r="CF53" i="16"/>
  <c r="CG53" i="16"/>
  <c r="CH53" i="16"/>
  <c r="BX54" i="16"/>
  <c r="BY54" i="16"/>
  <c r="BZ54" i="16"/>
  <c r="CA54" i="16"/>
  <c r="CB54" i="16"/>
  <c r="CC54" i="16"/>
  <c r="CD54" i="16"/>
  <c r="CE54" i="16"/>
  <c r="CF54" i="16"/>
  <c r="CG54" i="16"/>
  <c r="CH54" i="16"/>
  <c r="BX55" i="16"/>
  <c r="BY55" i="16"/>
  <c r="BZ55" i="16"/>
  <c r="CA55" i="16"/>
  <c r="CB55" i="16"/>
  <c r="CC55" i="16"/>
  <c r="CD55" i="16"/>
  <c r="CE55" i="16"/>
  <c r="CF55" i="16"/>
  <c r="CG55" i="16"/>
  <c r="CH55" i="16"/>
  <c r="BX56" i="16"/>
  <c r="BY56" i="16"/>
  <c r="BZ56" i="16"/>
  <c r="CA56" i="16"/>
  <c r="CB56" i="16"/>
  <c r="CC56" i="16"/>
  <c r="CD56" i="16"/>
  <c r="CE56" i="16"/>
  <c r="CF56" i="16"/>
  <c r="CG56" i="16"/>
  <c r="CH56" i="16"/>
  <c r="BX57" i="16"/>
  <c r="BY57" i="16"/>
  <c r="BZ57" i="16"/>
  <c r="CA57" i="16"/>
  <c r="CB57" i="16"/>
  <c r="CC57" i="16"/>
  <c r="CD57" i="16"/>
  <c r="CE57" i="16"/>
  <c r="CF57" i="16"/>
  <c r="CG57" i="16"/>
  <c r="CH57" i="16"/>
  <c r="BX58" i="16"/>
  <c r="BY58" i="16"/>
  <c r="BZ58" i="16"/>
  <c r="CA58" i="16"/>
  <c r="CB58" i="16"/>
  <c r="CC58" i="16"/>
  <c r="CD58" i="16"/>
  <c r="CE58" i="16"/>
  <c r="CF58" i="16"/>
  <c r="CG58" i="16"/>
  <c r="CH58" i="16"/>
  <c r="BX59" i="16"/>
  <c r="BY59" i="16"/>
  <c r="BZ59" i="16"/>
  <c r="CA59" i="16"/>
  <c r="CB59" i="16"/>
  <c r="CC59" i="16"/>
  <c r="CD59" i="16"/>
  <c r="CE59" i="16"/>
  <c r="CF59" i="16"/>
  <c r="CG59" i="16"/>
  <c r="CH59" i="16"/>
  <c r="BX60" i="16"/>
  <c r="BY60" i="16"/>
  <c r="BZ60" i="16"/>
  <c r="CA60" i="16"/>
  <c r="CB60" i="16"/>
  <c r="CC60" i="16"/>
  <c r="CD60" i="16"/>
  <c r="CE60" i="16"/>
  <c r="CF60" i="16"/>
  <c r="CG60" i="16"/>
  <c r="CH60" i="16"/>
  <c r="BX23" i="16"/>
  <c r="BY23" i="16"/>
  <c r="BZ23" i="16"/>
  <c r="CA23" i="16"/>
  <c r="CB23" i="16"/>
  <c r="CC23" i="16"/>
  <c r="CD23" i="16"/>
  <c r="CE23" i="16"/>
  <c r="CF23" i="16"/>
  <c r="CG23" i="16"/>
  <c r="CH23" i="16"/>
  <c r="BY22" i="16"/>
  <c r="BZ22" i="16"/>
  <c r="CA22" i="16"/>
  <c r="CB22" i="16"/>
  <c r="CC22" i="16"/>
  <c r="CD22" i="16"/>
  <c r="CE22" i="16"/>
  <c r="CF22" i="16"/>
  <c r="CG22" i="16"/>
  <c r="CH22" i="16"/>
  <c r="BX22" i="16"/>
  <c r="HQ31" i="16" l="1"/>
  <c r="ID32" i="16"/>
  <c r="HP32" i="16"/>
  <c r="ID31" i="16"/>
  <c r="HD32" i="16"/>
  <c r="HD31" i="16"/>
  <c r="HP30" i="16"/>
  <c r="ID27" i="16"/>
  <c r="HP28" i="16"/>
  <c r="HP26" i="16"/>
  <c r="ID29" i="16"/>
  <c r="HP27" i="16"/>
  <c r="ID30" i="16"/>
  <c r="ID26" i="16"/>
  <c r="HP29" i="16"/>
  <c r="ID28" i="16"/>
  <c r="CM58" i="16"/>
  <c r="CM54" i="16"/>
  <c r="CM50" i="16"/>
  <c r="CM46" i="16"/>
  <c r="CM42" i="16"/>
  <c r="CM38" i="16"/>
  <c r="CM34" i="16"/>
  <c r="CM60" i="16"/>
  <c r="CM56" i="16"/>
  <c r="CM52" i="16"/>
  <c r="CM48" i="16"/>
  <c r="CM44" i="16"/>
  <c r="CM40" i="16"/>
  <c r="CM36" i="16"/>
  <c r="CM32" i="16"/>
  <c r="CM59" i="16"/>
  <c r="CM55" i="16"/>
  <c r="CM51" i="16"/>
  <c r="CM47" i="16"/>
  <c r="CM43" i="16"/>
  <c r="CM39" i="16"/>
  <c r="CM35" i="16"/>
  <c r="CM31" i="16"/>
  <c r="CM57" i="16"/>
  <c r="CM53" i="16"/>
  <c r="CM49" i="16"/>
  <c r="CM45" i="16"/>
  <c r="CM41" i="16"/>
  <c r="CM37" i="16"/>
  <c r="CM33" i="16"/>
  <c r="HC31" i="16"/>
  <c r="HC32" i="16"/>
  <c r="HC33" i="16"/>
  <c r="HC34" i="16"/>
  <c r="HC35" i="16"/>
  <c r="HC36" i="16"/>
  <c r="HC37" i="16"/>
  <c r="HC38" i="16"/>
  <c r="HC39" i="16"/>
  <c r="HC40" i="16"/>
  <c r="HC41" i="16"/>
  <c r="HC42" i="16"/>
  <c r="HC43" i="16"/>
  <c r="HC44" i="16"/>
  <c r="HC45" i="16"/>
  <c r="HC46" i="16"/>
  <c r="HC47" i="16"/>
  <c r="HC48" i="16"/>
  <c r="HC49" i="16"/>
  <c r="HC50" i="16"/>
  <c r="HC51" i="16"/>
  <c r="HC52" i="16"/>
  <c r="HC53" i="16"/>
  <c r="HC54" i="16"/>
  <c r="HC55" i="16"/>
  <c r="HC56" i="16"/>
  <c r="HC57" i="16"/>
  <c r="HC58" i="16"/>
  <c r="HC59" i="16"/>
  <c r="HC60" i="16"/>
  <c r="P7" i="17"/>
  <c r="P6" i="17"/>
  <c r="P5" i="17"/>
  <c r="P4" i="17"/>
  <c r="P3" i="17"/>
  <c r="P2" i="17"/>
  <c r="H3" i="21"/>
  <c r="H4" i="21"/>
  <c r="H5" i="21"/>
  <c r="H6" i="21"/>
  <c r="H7" i="21"/>
  <c r="H8" i="21"/>
  <c r="H9" i="21"/>
  <c r="H10" i="21"/>
  <c r="H11" i="21"/>
  <c r="H12" i="21"/>
  <c r="H13" i="21"/>
  <c r="H14" i="21"/>
  <c r="H15" i="21"/>
  <c r="H16" i="21"/>
  <c r="H17" i="21"/>
  <c r="H18" i="21"/>
  <c r="H19" i="21"/>
  <c r="H20" i="21"/>
  <c r="H21" i="21"/>
  <c r="H22" i="21"/>
  <c r="H23" i="21"/>
  <c r="H24" i="21"/>
  <c r="H25" i="21"/>
  <c r="H26" i="21"/>
  <c r="H27" i="21"/>
  <c r="H28" i="21"/>
  <c r="H29" i="21"/>
  <c r="H30" i="21"/>
  <c r="H31" i="21"/>
  <c r="H32" i="21"/>
  <c r="H33" i="21"/>
  <c r="H34" i="21"/>
  <c r="H35" i="21"/>
  <c r="H36" i="21"/>
  <c r="H37" i="21"/>
  <c r="H38" i="21"/>
  <c r="H39" i="21"/>
  <c r="H40" i="21"/>
  <c r="H2" i="21"/>
  <c r="M3" i="21"/>
  <c r="M4" i="21"/>
  <c r="M5" i="21"/>
  <c r="M6" i="21"/>
  <c r="M7" i="21"/>
  <c r="M8" i="21"/>
  <c r="M9" i="21"/>
  <c r="M10" i="21"/>
  <c r="M11" i="21"/>
  <c r="M12" i="21"/>
  <c r="M13" i="21"/>
  <c r="M14" i="21"/>
  <c r="M15" i="21"/>
  <c r="M16" i="21"/>
  <c r="M17" i="21"/>
  <c r="M18" i="21"/>
  <c r="M19" i="21"/>
  <c r="M20" i="21"/>
  <c r="M21" i="21"/>
  <c r="M22" i="21"/>
  <c r="M23" i="21"/>
  <c r="M24" i="21"/>
  <c r="M25" i="21"/>
  <c r="M26" i="21"/>
  <c r="M27" i="21"/>
  <c r="M28" i="21"/>
  <c r="M29" i="21"/>
  <c r="M30" i="21"/>
  <c r="M31" i="21"/>
  <c r="M32" i="21"/>
  <c r="M33" i="21"/>
  <c r="M34" i="21"/>
  <c r="M35" i="21"/>
  <c r="M36" i="21"/>
  <c r="M37" i="21"/>
  <c r="M38" i="21"/>
  <c r="M39" i="21"/>
  <c r="M40" i="21"/>
  <c r="M2" i="21"/>
  <c r="R3" i="21"/>
  <c r="R4" i="21"/>
  <c r="R5" i="21"/>
  <c r="R6" i="21"/>
  <c r="R7" i="21"/>
  <c r="R8" i="21"/>
  <c r="R9" i="21"/>
  <c r="R10" i="21"/>
  <c r="R11" i="21"/>
  <c r="R12" i="21"/>
  <c r="R13" i="21"/>
  <c r="R14" i="21"/>
  <c r="R15" i="21"/>
  <c r="R16" i="21"/>
  <c r="R17" i="21"/>
  <c r="R18" i="21"/>
  <c r="R19" i="21"/>
  <c r="R20" i="21"/>
  <c r="R21" i="21"/>
  <c r="R22" i="21"/>
  <c r="R23" i="21"/>
  <c r="R24" i="21"/>
  <c r="R25" i="21"/>
  <c r="R26" i="21"/>
  <c r="R27" i="21"/>
  <c r="R28" i="21"/>
  <c r="R29" i="21"/>
  <c r="R30" i="21"/>
  <c r="R31" i="21"/>
  <c r="R32" i="21"/>
  <c r="R33" i="21"/>
  <c r="R34" i="21"/>
  <c r="R35" i="21"/>
  <c r="R36" i="21"/>
  <c r="R37" i="21"/>
  <c r="R38" i="21"/>
  <c r="R39" i="21"/>
  <c r="R40" i="21"/>
  <c r="HQ32" i="16" l="1"/>
  <c r="HQ30" i="16"/>
  <c r="HQ27" i="16"/>
  <c r="HQ29" i="16"/>
  <c r="HQ26" i="16"/>
  <c r="HQ28" i="16"/>
  <c r="HB30" i="16"/>
  <c r="HB26" i="16"/>
  <c r="DE26" i="16" s="1"/>
  <c r="HB27" i="16"/>
  <c r="DE27" i="16" s="1"/>
  <c r="HB28" i="16"/>
  <c r="DE28" i="16" s="1"/>
  <c r="HB29" i="16"/>
  <c r="DE29" i="16" s="1"/>
  <c r="HB24" i="16"/>
  <c r="DE24" i="16" s="1"/>
  <c r="HB25" i="16"/>
  <c r="HB22" i="16"/>
  <c r="DE22" i="16" s="1"/>
  <c r="HB23" i="16"/>
  <c r="W12" i="17"/>
  <c r="W11" i="17"/>
  <c r="W9" i="17"/>
  <c r="W8" i="17"/>
  <c r="W7" i="17"/>
  <c r="W6" i="17"/>
  <c r="W5" i="17"/>
  <c r="W4" i="17"/>
  <c r="W3" i="17"/>
  <c r="JS23" i="16" l="1"/>
  <c r="JR24" i="16"/>
  <c r="JR23" i="16"/>
  <c r="JT22" i="16"/>
  <c r="JU24" i="16"/>
  <c r="JU23" i="16"/>
  <c r="JQ23" i="16"/>
  <c r="JS22" i="16"/>
  <c r="JT24" i="16"/>
  <c r="JT23" i="16"/>
  <c r="JP23" i="16"/>
  <c r="JR22" i="16"/>
  <c r="JS24" i="16"/>
  <c r="JU22" i="16"/>
  <c r="JO22" i="16"/>
  <c r="JO24" i="16"/>
  <c r="JQ24" i="16"/>
  <c r="JN23" i="16"/>
  <c r="JO23" i="16"/>
  <c r="JP22" i="16"/>
  <c r="JP24" i="16"/>
  <c r="JN24" i="16"/>
  <c r="JQ22" i="16"/>
  <c r="JN22" i="16"/>
  <c r="JM23" i="16"/>
  <c r="JL23" i="16"/>
  <c r="JK24" i="16"/>
  <c r="JM22" i="16"/>
  <c r="JK23" i="16"/>
  <c r="JL24" i="16"/>
  <c r="JM24" i="16"/>
  <c r="JL22" i="16"/>
  <c r="JK22" i="16"/>
  <c r="JA23" i="16"/>
  <c r="JD23" i="16"/>
  <c r="IZ22" i="16"/>
  <c r="JC24" i="16"/>
  <c r="JE22" i="16"/>
  <c r="JF24" i="16"/>
  <c r="JF23" i="16"/>
  <c r="JB23" i="16"/>
  <c r="JD22" i="16"/>
  <c r="JE24" i="16"/>
  <c r="JE23" i="16"/>
  <c r="JC22" i="16"/>
  <c r="JD24" i="16"/>
  <c r="JF22" i="16"/>
  <c r="JC23" i="16"/>
  <c r="IZ23" i="16"/>
  <c r="IY23" i="16"/>
  <c r="JB24" i="16"/>
  <c r="JB22" i="16"/>
  <c r="IZ24" i="16"/>
  <c r="JA22" i="16"/>
  <c r="JA24" i="16"/>
  <c r="IY24" i="16"/>
  <c r="IW23" i="16"/>
  <c r="IX23" i="16"/>
  <c r="IY22" i="16"/>
  <c r="IX24" i="16"/>
  <c r="IW24" i="16"/>
  <c r="IV23" i="16"/>
  <c r="IV24" i="16"/>
  <c r="IX22" i="16"/>
  <c r="IV22" i="16"/>
  <c r="IW22" i="16"/>
  <c r="HC30" i="16"/>
  <c r="DE30" i="16"/>
  <c r="HC23" i="16"/>
  <c r="DE23" i="16"/>
  <c r="HC25" i="16"/>
  <c r="DE25" i="16"/>
  <c r="HC27" i="16"/>
  <c r="HC29" i="16"/>
  <c r="HC24" i="16"/>
  <c r="HC26" i="16"/>
  <c r="HC28" i="16"/>
  <c r="HB61" i="16"/>
  <c r="CQ60" i="16"/>
  <c r="CQ59" i="16"/>
  <c r="CQ58" i="16"/>
  <c r="CQ57" i="16"/>
  <c r="CQ56" i="16"/>
  <c r="CQ55" i="16"/>
  <c r="CQ54" i="16"/>
  <c r="CQ53" i="16"/>
  <c r="CQ52" i="16"/>
  <c r="CQ51" i="16"/>
  <c r="CQ50" i="16"/>
  <c r="CQ49" i="16"/>
  <c r="CQ48" i="16"/>
  <c r="CQ47" i="16"/>
  <c r="CQ46" i="16"/>
  <c r="CQ45" i="16"/>
  <c r="CQ44" i="16"/>
  <c r="CQ43" i="16"/>
  <c r="CQ42" i="16"/>
  <c r="CQ41" i="16"/>
  <c r="CQ40" i="16"/>
  <c r="CQ39" i="16"/>
  <c r="CQ38" i="16"/>
  <c r="CQ37" i="16"/>
  <c r="CQ36" i="16"/>
  <c r="CQ35" i="16"/>
  <c r="CQ34" i="16"/>
  <c r="CQ33" i="16"/>
  <c r="JV22" i="16" l="1"/>
  <c r="JW22" i="16" s="1"/>
  <c r="JV23" i="16"/>
  <c r="JW23" i="16" s="1"/>
  <c r="JG22" i="16"/>
  <c r="JH22" i="16" s="1"/>
  <c r="JG24" i="16"/>
  <c r="JH24" i="16" s="1"/>
  <c r="JV24" i="16"/>
  <c r="JW24" i="16" s="1"/>
  <c r="JG23" i="16"/>
  <c r="JH23" i="16" s="1"/>
  <c r="CP59" i="16"/>
  <c r="AZ59" i="16" s="1"/>
  <c r="CP58" i="16"/>
  <c r="AZ58" i="16" s="1"/>
  <c r="CP57" i="16"/>
  <c r="AZ57" i="16" s="1"/>
  <c r="CP56" i="16"/>
  <c r="AZ56" i="16" s="1"/>
  <c r="CP55" i="16"/>
  <c r="AZ55" i="16" s="1"/>
  <c r="CP54" i="16"/>
  <c r="AZ54" i="16" s="1"/>
  <c r="CP53" i="16"/>
  <c r="AZ53" i="16" s="1"/>
  <c r="CP52" i="16"/>
  <c r="AZ52" i="16" s="1"/>
  <c r="CP51" i="16"/>
  <c r="AZ51" i="16" s="1"/>
  <c r="CP50" i="16"/>
  <c r="AZ50" i="16" s="1"/>
  <c r="CP49" i="16"/>
  <c r="AZ49" i="16" s="1"/>
  <c r="CP48" i="16"/>
  <c r="AZ48" i="16" s="1"/>
  <c r="CP47" i="16"/>
  <c r="AZ47" i="16" s="1"/>
  <c r="CP46" i="16"/>
  <c r="AZ46" i="16" s="1"/>
  <c r="CP45" i="16"/>
  <c r="AZ45" i="16" s="1"/>
  <c r="CP44" i="16"/>
  <c r="AZ44" i="16" s="1"/>
  <c r="CP43" i="16"/>
  <c r="AZ43" i="16" s="1"/>
  <c r="CP42" i="16"/>
  <c r="AZ42" i="16" s="1"/>
  <c r="CP41" i="16"/>
  <c r="AZ41" i="16" s="1"/>
  <c r="CP40" i="16"/>
  <c r="AZ40" i="16" s="1"/>
  <c r="CP39" i="16"/>
  <c r="AZ39" i="16" s="1"/>
  <c r="CP38" i="16"/>
  <c r="AZ38" i="16" s="1"/>
  <c r="CP37" i="16"/>
  <c r="AZ37" i="16" s="1"/>
  <c r="CP36" i="16"/>
  <c r="AZ36" i="16" s="1"/>
  <c r="CP35" i="16"/>
  <c r="AZ35" i="16" s="1"/>
  <c r="CP34" i="16"/>
  <c r="AZ34" i="16" s="1"/>
  <c r="CP33" i="16"/>
  <c r="AZ33" i="16" s="1"/>
  <c r="CR22" i="16"/>
  <c r="IU8" i="16" l="1"/>
  <c r="F8" i="16" s="1"/>
  <c r="IU7" i="16"/>
  <c r="F7" i="16" s="1"/>
  <c r="IS33" i="16"/>
  <c r="IS34" i="16"/>
  <c r="IS35" i="16"/>
  <c r="IS36" i="16"/>
  <c r="IS37" i="16"/>
  <c r="IS38" i="16"/>
  <c r="IS39" i="16"/>
  <c r="IS40" i="16"/>
  <c r="IS41" i="16"/>
  <c r="IS42" i="16"/>
  <c r="IS43" i="16"/>
  <c r="IS44" i="16"/>
  <c r="IS45" i="16"/>
  <c r="IS46" i="16"/>
  <c r="IS47" i="16"/>
  <c r="IS48" i="16"/>
  <c r="IS49" i="16"/>
  <c r="IS50" i="16"/>
  <c r="IS51" i="16"/>
  <c r="IS52" i="16"/>
  <c r="IS53" i="16"/>
  <c r="IS54" i="16"/>
  <c r="IS55" i="16"/>
  <c r="IS56" i="16"/>
  <c r="IS57" i="16"/>
  <c r="IS58" i="16"/>
  <c r="IS59" i="16"/>
  <c r="IG23" i="16"/>
  <c r="IH23" i="16"/>
  <c r="II23" i="16"/>
  <c r="IJ23" i="16"/>
  <c r="IK23" i="16"/>
  <c r="IL23" i="16"/>
  <c r="IM23" i="16"/>
  <c r="IN23" i="16"/>
  <c r="IO23" i="16"/>
  <c r="IP23" i="16"/>
  <c r="IQ23" i="16"/>
  <c r="IG24" i="16"/>
  <c r="IH24" i="16"/>
  <c r="II24" i="16"/>
  <c r="IJ24" i="16"/>
  <c r="IK24" i="16"/>
  <c r="IL24" i="16"/>
  <c r="IM24" i="16"/>
  <c r="IN24" i="16"/>
  <c r="IO24" i="16"/>
  <c r="IP24" i="16"/>
  <c r="IQ24" i="16"/>
  <c r="IG25" i="16"/>
  <c r="IH25" i="16"/>
  <c r="II25" i="16"/>
  <c r="IJ25" i="16"/>
  <c r="IK25" i="16"/>
  <c r="IL25" i="16"/>
  <c r="IM25" i="16"/>
  <c r="IN25" i="16"/>
  <c r="IO25" i="16"/>
  <c r="IP25" i="16"/>
  <c r="IQ25" i="16"/>
  <c r="IG26" i="16"/>
  <c r="IH26" i="16"/>
  <c r="II26" i="16"/>
  <c r="IJ26" i="16"/>
  <c r="IK26" i="16"/>
  <c r="IL26" i="16"/>
  <c r="IM26" i="16"/>
  <c r="IN26" i="16"/>
  <c r="IO26" i="16"/>
  <c r="IP26" i="16"/>
  <c r="IQ26" i="16"/>
  <c r="IG27" i="16"/>
  <c r="IH27" i="16"/>
  <c r="II27" i="16"/>
  <c r="IJ27" i="16"/>
  <c r="IK27" i="16"/>
  <c r="IL27" i="16"/>
  <c r="IM27" i="16"/>
  <c r="IN27" i="16"/>
  <c r="IO27" i="16"/>
  <c r="IP27" i="16"/>
  <c r="IQ27" i="16"/>
  <c r="IG28" i="16"/>
  <c r="IH28" i="16"/>
  <c r="II28" i="16"/>
  <c r="IJ28" i="16"/>
  <c r="IK28" i="16"/>
  <c r="IL28" i="16"/>
  <c r="IM28" i="16"/>
  <c r="IN28" i="16"/>
  <c r="IO28" i="16"/>
  <c r="IP28" i="16"/>
  <c r="IQ28" i="16"/>
  <c r="IG29" i="16"/>
  <c r="IH29" i="16"/>
  <c r="II29" i="16"/>
  <c r="IJ29" i="16"/>
  <c r="IK29" i="16"/>
  <c r="IL29" i="16"/>
  <c r="IM29" i="16"/>
  <c r="IN29" i="16"/>
  <c r="IO29" i="16"/>
  <c r="IP29" i="16"/>
  <c r="IQ29" i="16"/>
  <c r="IG30" i="16"/>
  <c r="IH30" i="16"/>
  <c r="II30" i="16"/>
  <c r="IJ30" i="16"/>
  <c r="IK30" i="16"/>
  <c r="IL30" i="16"/>
  <c r="IM30" i="16"/>
  <c r="IN30" i="16"/>
  <c r="IO30" i="16"/>
  <c r="IP30" i="16"/>
  <c r="IQ30" i="16"/>
  <c r="IG31" i="16"/>
  <c r="IH31" i="16"/>
  <c r="II31" i="16"/>
  <c r="IJ31" i="16"/>
  <c r="IK31" i="16"/>
  <c r="IL31" i="16"/>
  <c r="IM31" i="16"/>
  <c r="IN31" i="16"/>
  <c r="IO31" i="16"/>
  <c r="IP31" i="16"/>
  <c r="IQ31" i="16"/>
  <c r="IG32" i="16"/>
  <c r="IH32" i="16"/>
  <c r="II32" i="16"/>
  <c r="IJ32" i="16"/>
  <c r="IK32" i="16"/>
  <c r="IL32" i="16"/>
  <c r="IM32" i="16"/>
  <c r="IN32" i="16"/>
  <c r="IO32" i="16"/>
  <c r="IP32" i="16"/>
  <c r="IQ32" i="16"/>
  <c r="IG33" i="16"/>
  <c r="IH33" i="16"/>
  <c r="II33" i="16"/>
  <c r="IJ33" i="16"/>
  <c r="IK33" i="16"/>
  <c r="IL33" i="16"/>
  <c r="IM33" i="16"/>
  <c r="IN33" i="16"/>
  <c r="IO33" i="16"/>
  <c r="IP33" i="16"/>
  <c r="IQ33" i="16"/>
  <c r="IG34" i="16"/>
  <c r="IH34" i="16"/>
  <c r="II34" i="16"/>
  <c r="IJ34" i="16"/>
  <c r="IK34" i="16"/>
  <c r="IL34" i="16"/>
  <c r="IM34" i="16"/>
  <c r="IN34" i="16"/>
  <c r="IO34" i="16"/>
  <c r="IP34" i="16"/>
  <c r="IQ34" i="16"/>
  <c r="IG35" i="16"/>
  <c r="IH35" i="16"/>
  <c r="II35" i="16"/>
  <c r="IJ35" i="16"/>
  <c r="IK35" i="16"/>
  <c r="IL35" i="16"/>
  <c r="IM35" i="16"/>
  <c r="IN35" i="16"/>
  <c r="IO35" i="16"/>
  <c r="IP35" i="16"/>
  <c r="IQ35" i="16"/>
  <c r="IG36" i="16"/>
  <c r="IH36" i="16"/>
  <c r="II36" i="16"/>
  <c r="IJ36" i="16"/>
  <c r="IK36" i="16"/>
  <c r="IL36" i="16"/>
  <c r="IM36" i="16"/>
  <c r="IN36" i="16"/>
  <c r="IO36" i="16"/>
  <c r="IP36" i="16"/>
  <c r="IQ36" i="16"/>
  <c r="IG37" i="16"/>
  <c r="IH37" i="16"/>
  <c r="II37" i="16"/>
  <c r="IJ37" i="16"/>
  <c r="IK37" i="16"/>
  <c r="IL37" i="16"/>
  <c r="IM37" i="16"/>
  <c r="IN37" i="16"/>
  <c r="IO37" i="16"/>
  <c r="IP37" i="16"/>
  <c r="IQ37" i="16"/>
  <c r="IG38" i="16"/>
  <c r="IH38" i="16"/>
  <c r="II38" i="16"/>
  <c r="IJ38" i="16"/>
  <c r="IK38" i="16"/>
  <c r="IL38" i="16"/>
  <c r="IM38" i="16"/>
  <c r="IN38" i="16"/>
  <c r="IO38" i="16"/>
  <c r="IP38" i="16"/>
  <c r="IQ38" i="16"/>
  <c r="IG39" i="16"/>
  <c r="IH39" i="16"/>
  <c r="II39" i="16"/>
  <c r="IJ39" i="16"/>
  <c r="IK39" i="16"/>
  <c r="IL39" i="16"/>
  <c r="IM39" i="16"/>
  <c r="IN39" i="16"/>
  <c r="IO39" i="16"/>
  <c r="IP39" i="16"/>
  <c r="IQ39" i="16"/>
  <c r="IG40" i="16"/>
  <c r="IH40" i="16"/>
  <c r="II40" i="16"/>
  <c r="IJ40" i="16"/>
  <c r="IK40" i="16"/>
  <c r="IL40" i="16"/>
  <c r="IM40" i="16"/>
  <c r="IN40" i="16"/>
  <c r="IO40" i="16"/>
  <c r="IP40" i="16"/>
  <c r="IQ40" i="16"/>
  <c r="IG41" i="16"/>
  <c r="IH41" i="16"/>
  <c r="II41" i="16"/>
  <c r="IJ41" i="16"/>
  <c r="IK41" i="16"/>
  <c r="IL41" i="16"/>
  <c r="IM41" i="16"/>
  <c r="IN41" i="16"/>
  <c r="IO41" i="16"/>
  <c r="IP41" i="16"/>
  <c r="IQ41" i="16"/>
  <c r="IG42" i="16"/>
  <c r="IH42" i="16"/>
  <c r="II42" i="16"/>
  <c r="IJ42" i="16"/>
  <c r="IK42" i="16"/>
  <c r="IL42" i="16"/>
  <c r="IM42" i="16"/>
  <c r="IN42" i="16"/>
  <c r="IO42" i="16"/>
  <c r="IP42" i="16"/>
  <c r="IQ42" i="16"/>
  <c r="IG43" i="16"/>
  <c r="IH43" i="16"/>
  <c r="II43" i="16"/>
  <c r="IJ43" i="16"/>
  <c r="IK43" i="16"/>
  <c r="IL43" i="16"/>
  <c r="IM43" i="16"/>
  <c r="IN43" i="16"/>
  <c r="IO43" i="16"/>
  <c r="IP43" i="16"/>
  <c r="IQ43" i="16"/>
  <c r="IG44" i="16"/>
  <c r="IH44" i="16"/>
  <c r="II44" i="16"/>
  <c r="IJ44" i="16"/>
  <c r="IK44" i="16"/>
  <c r="IL44" i="16"/>
  <c r="IM44" i="16"/>
  <c r="IN44" i="16"/>
  <c r="IO44" i="16"/>
  <c r="IP44" i="16"/>
  <c r="IQ44" i="16"/>
  <c r="IG45" i="16"/>
  <c r="IH45" i="16"/>
  <c r="II45" i="16"/>
  <c r="IJ45" i="16"/>
  <c r="IK45" i="16"/>
  <c r="IL45" i="16"/>
  <c r="IM45" i="16"/>
  <c r="IN45" i="16"/>
  <c r="IO45" i="16"/>
  <c r="IP45" i="16"/>
  <c r="IQ45" i="16"/>
  <c r="IG46" i="16"/>
  <c r="IH46" i="16"/>
  <c r="II46" i="16"/>
  <c r="IJ46" i="16"/>
  <c r="IK46" i="16"/>
  <c r="IL46" i="16"/>
  <c r="IM46" i="16"/>
  <c r="IN46" i="16"/>
  <c r="IO46" i="16"/>
  <c r="IP46" i="16"/>
  <c r="IQ46" i="16"/>
  <c r="IG47" i="16"/>
  <c r="IH47" i="16"/>
  <c r="II47" i="16"/>
  <c r="IJ47" i="16"/>
  <c r="IK47" i="16"/>
  <c r="IL47" i="16"/>
  <c r="IM47" i="16"/>
  <c r="IN47" i="16"/>
  <c r="IO47" i="16"/>
  <c r="IP47" i="16"/>
  <c r="IQ47" i="16"/>
  <c r="IG48" i="16"/>
  <c r="IH48" i="16"/>
  <c r="II48" i="16"/>
  <c r="IJ48" i="16"/>
  <c r="IK48" i="16"/>
  <c r="IL48" i="16"/>
  <c r="IM48" i="16"/>
  <c r="IN48" i="16"/>
  <c r="IO48" i="16"/>
  <c r="IP48" i="16"/>
  <c r="IQ48" i="16"/>
  <c r="IG49" i="16"/>
  <c r="IH49" i="16"/>
  <c r="II49" i="16"/>
  <c r="IJ49" i="16"/>
  <c r="IK49" i="16"/>
  <c r="IL49" i="16"/>
  <c r="IM49" i="16"/>
  <c r="IN49" i="16"/>
  <c r="IO49" i="16"/>
  <c r="IP49" i="16"/>
  <c r="IQ49" i="16"/>
  <c r="IG50" i="16"/>
  <c r="IH50" i="16"/>
  <c r="II50" i="16"/>
  <c r="IJ50" i="16"/>
  <c r="IK50" i="16"/>
  <c r="IL50" i="16"/>
  <c r="IM50" i="16"/>
  <c r="IN50" i="16"/>
  <c r="IO50" i="16"/>
  <c r="IP50" i="16"/>
  <c r="IQ50" i="16"/>
  <c r="IG51" i="16"/>
  <c r="IH51" i="16"/>
  <c r="II51" i="16"/>
  <c r="IJ51" i="16"/>
  <c r="IK51" i="16"/>
  <c r="IL51" i="16"/>
  <c r="IM51" i="16"/>
  <c r="IN51" i="16"/>
  <c r="IO51" i="16"/>
  <c r="IP51" i="16"/>
  <c r="IQ51" i="16"/>
  <c r="IG52" i="16"/>
  <c r="IH52" i="16"/>
  <c r="II52" i="16"/>
  <c r="IJ52" i="16"/>
  <c r="IK52" i="16"/>
  <c r="IL52" i="16"/>
  <c r="IM52" i="16"/>
  <c r="IN52" i="16"/>
  <c r="IO52" i="16"/>
  <c r="IP52" i="16"/>
  <c r="IQ52" i="16"/>
  <c r="IG53" i="16"/>
  <c r="IH53" i="16"/>
  <c r="II53" i="16"/>
  <c r="IJ53" i="16"/>
  <c r="IK53" i="16"/>
  <c r="IL53" i="16"/>
  <c r="IM53" i="16"/>
  <c r="IN53" i="16"/>
  <c r="IO53" i="16"/>
  <c r="IP53" i="16"/>
  <c r="IQ53" i="16"/>
  <c r="IG54" i="16"/>
  <c r="IH54" i="16"/>
  <c r="II54" i="16"/>
  <c r="IJ54" i="16"/>
  <c r="IK54" i="16"/>
  <c r="IL54" i="16"/>
  <c r="IM54" i="16"/>
  <c r="IN54" i="16"/>
  <c r="IO54" i="16"/>
  <c r="IP54" i="16"/>
  <c r="IQ54" i="16"/>
  <c r="IG55" i="16"/>
  <c r="IH55" i="16"/>
  <c r="II55" i="16"/>
  <c r="IJ55" i="16"/>
  <c r="IK55" i="16"/>
  <c r="IL55" i="16"/>
  <c r="IM55" i="16"/>
  <c r="IN55" i="16"/>
  <c r="IO55" i="16"/>
  <c r="IP55" i="16"/>
  <c r="IQ55" i="16"/>
  <c r="IG56" i="16"/>
  <c r="IH56" i="16"/>
  <c r="II56" i="16"/>
  <c r="IJ56" i="16"/>
  <c r="IK56" i="16"/>
  <c r="IL56" i="16"/>
  <c r="IM56" i="16"/>
  <c r="IN56" i="16"/>
  <c r="IO56" i="16"/>
  <c r="IP56" i="16"/>
  <c r="IQ56" i="16"/>
  <c r="IG57" i="16"/>
  <c r="IH57" i="16"/>
  <c r="II57" i="16"/>
  <c r="IJ57" i="16"/>
  <c r="IK57" i="16"/>
  <c r="IL57" i="16"/>
  <c r="IM57" i="16"/>
  <c r="IN57" i="16"/>
  <c r="IO57" i="16"/>
  <c r="IP57" i="16"/>
  <c r="IQ57" i="16"/>
  <c r="IG58" i="16"/>
  <c r="IH58" i="16"/>
  <c r="II58" i="16"/>
  <c r="IJ58" i="16"/>
  <c r="IK58" i="16"/>
  <c r="IL58" i="16"/>
  <c r="IM58" i="16"/>
  <c r="IN58" i="16"/>
  <c r="IO58" i="16"/>
  <c r="IP58" i="16"/>
  <c r="IQ58" i="16"/>
  <c r="IG59" i="16"/>
  <c r="IH59" i="16"/>
  <c r="II59" i="16"/>
  <c r="IJ59" i="16"/>
  <c r="IK59" i="16"/>
  <c r="IL59" i="16"/>
  <c r="IM59" i="16"/>
  <c r="IN59" i="16"/>
  <c r="IO59" i="16"/>
  <c r="IP59" i="16"/>
  <c r="IQ59" i="16"/>
  <c r="IG60" i="16"/>
  <c r="IH60" i="16"/>
  <c r="II60" i="16"/>
  <c r="IJ60" i="16"/>
  <c r="IK60" i="16"/>
  <c r="IL60" i="16"/>
  <c r="IM60" i="16"/>
  <c r="IN60" i="16"/>
  <c r="IO60" i="16"/>
  <c r="IP60" i="16"/>
  <c r="IQ60" i="16"/>
  <c r="IQ22" i="16"/>
  <c r="IP22" i="16"/>
  <c r="IO22" i="16"/>
  <c r="IN22" i="16"/>
  <c r="IM22" i="16"/>
  <c r="IL22" i="16"/>
  <c r="IK22" i="16"/>
  <c r="IJ22" i="16"/>
  <c r="II22" i="16"/>
  <c r="IH22" i="16"/>
  <c r="IG22" i="16"/>
  <c r="IT22" i="16"/>
  <c r="AY57" i="16" l="1"/>
  <c r="AU57" i="16"/>
  <c r="AN57" i="16"/>
  <c r="AV57" i="16"/>
  <c r="AR57" i="16"/>
  <c r="AT57" i="16"/>
  <c r="AS57" i="16"/>
  <c r="AP57" i="16"/>
  <c r="AO57" i="16"/>
  <c r="AQ57" i="16"/>
  <c r="AY45" i="16"/>
  <c r="AU45" i="16"/>
  <c r="AN45" i="16"/>
  <c r="AV45" i="16"/>
  <c r="AR45" i="16"/>
  <c r="AS45" i="16"/>
  <c r="AT45" i="16"/>
  <c r="AQ45" i="16"/>
  <c r="AO45" i="16"/>
  <c r="AP45" i="16"/>
  <c r="AY33" i="16"/>
  <c r="AU33" i="16"/>
  <c r="AN33" i="16"/>
  <c r="AV33" i="16"/>
  <c r="AR33" i="16"/>
  <c r="AS33" i="16"/>
  <c r="AT33" i="16"/>
  <c r="AO33" i="16"/>
  <c r="AP33" i="16"/>
  <c r="AQ33" i="16"/>
  <c r="AS58" i="16"/>
  <c r="AV58" i="16"/>
  <c r="AT58" i="16"/>
  <c r="AY58" i="16"/>
  <c r="AU58" i="16"/>
  <c r="AN58" i="16"/>
  <c r="AR58" i="16"/>
  <c r="AO58" i="16"/>
  <c r="AQ58" i="16"/>
  <c r="AP58" i="16"/>
  <c r="AS54" i="16"/>
  <c r="AV54" i="16"/>
  <c r="AR54" i="16"/>
  <c r="AT54" i="16"/>
  <c r="AY54" i="16"/>
  <c r="AU54" i="16"/>
  <c r="AN54" i="16"/>
  <c r="AO54" i="16"/>
  <c r="AP54" i="16"/>
  <c r="AQ54" i="16"/>
  <c r="AS50" i="16"/>
  <c r="AT50" i="16"/>
  <c r="AV50" i="16"/>
  <c r="AY50" i="16"/>
  <c r="AU50" i="16"/>
  <c r="AN50" i="16"/>
  <c r="AR50" i="16"/>
  <c r="AP50" i="16"/>
  <c r="AQ50" i="16"/>
  <c r="AO50" i="16"/>
  <c r="AS46" i="16"/>
  <c r="AV46" i="16"/>
  <c r="AT46" i="16"/>
  <c r="AY46" i="16"/>
  <c r="AU46" i="16"/>
  <c r="AN46" i="16"/>
  <c r="AR46" i="16"/>
  <c r="AQ46" i="16"/>
  <c r="AP46" i="16"/>
  <c r="AO46" i="16"/>
  <c r="AS42" i="16"/>
  <c r="AV42" i="16"/>
  <c r="AR42" i="16"/>
  <c r="AT42" i="16"/>
  <c r="AY42" i="16"/>
  <c r="AU42" i="16"/>
  <c r="AN42" i="16"/>
  <c r="AO42" i="16"/>
  <c r="AP42" i="16"/>
  <c r="AQ42" i="16"/>
  <c r="AS38" i="16"/>
  <c r="AV38" i="16"/>
  <c r="AT38" i="16"/>
  <c r="AR38" i="16"/>
  <c r="AY38" i="16"/>
  <c r="AU38" i="16"/>
  <c r="AN38" i="16"/>
  <c r="AP38" i="16"/>
  <c r="AO38" i="16"/>
  <c r="AQ38" i="16"/>
  <c r="AS34" i="16"/>
  <c r="AV34" i="16"/>
  <c r="AT34" i="16"/>
  <c r="AR34" i="16"/>
  <c r="AY34" i="16"/>
  <c r="AU34" i="16"/>
  <c r="AN34" i="16"/>
  <c r="AP34" i="16"/>
  <c r="AQ34" i="16"/>
  <c r="AO34" i="16"/>
  <c r="AY53" i="16"/>
  <c r="AU53" i="16"/>
  <c r="AN53" i="16"/>
  <c r="AV53" i="16"/>
  <c r="AR53" i="16"/>
  <c r="AT53" i="16"/>
  <c r="AS53" i="16"/>
  <c r="AQ53" i="16"/>
  <c r="AO53" i="16"/>
  <c r="AP53" i="16"/>
  <c r="AY37" i="16"/>
  <c r="AU37" i="16"/>
  <c r="AN37" i="16"/>
  <c r="AV37" i="16"/>
  <c r="AR37" i="16"/>
  <c r="AT37" i="16"/>
  <c r="AS37" i="16"/>
  <c r="AQ37" i="16"/>
  <c r="AO37" i="16"/>
  <c r="AP37" i="16"/>
  <c r="AY59" i="16"/>
  <c r="AU59" i="16"/>
  <c r="AN59" i="16"/>
  <c r="AT59" i="16"/>
  <c r="AV59" i="16"/>
  <c r="AR59" i="16"/>
  <c r="AS59" i="16"/>
  <c r="AO59" i="16"/>
  <c r="AQ59" i="16"/>
  <c r="AP59" i="16"/>
  <c r="AY55" i="16"/>
  <c r="AU55" i="16"/>
  <c r="AN55" i="16"/>
  <c r="AV55" i="16"/>
  <c r="AR55" i="16"/>
  <c r="AS55" i="16"/>
  <c r="AT55" i="16"/>
  <c r="AQ55" i="16"/>
  <c r="AP55" i="16"/>
  <c r="AO55" i="16"/>
  <c r="AY51" i="16"/>
  <c r="AU51" i="16"/>
  <c r="AN51" i="16"/>
  <c r="AV51" i="16"/>
  <c r="AR51" i="16"/>
  <c r="AT51" i="16"/>
  <c r="AS51" i="16"/>
  <c r="AP51" i="16"/>
  <c r="AO51" i="16"/>
  <c r="AQ51" i="16"/>
  <c r="AY47" i="16"/>
  <c r="AU47" i="16"/>
  <c r="AN47" i="16"/>
  <c r="AV47" i="16"/>
  <c r="AR47" i="16"/>
  <c r="AS47" i="16"/>
  <c r="AT47" i="16"/>
  <c r="AP47" i="16"/>
  <c r="AQ47" i="16"/>
  <c r="AO47" i="16"/>
  <c r="AY43" i="16"/>
  <c r="AU43" i="16"/>
  <c r="AN43" i="16"/>
  <c r="AT43" i="16"/>
  <c r="AV43" i="16"/>
  <c r="AR43" i="16"/>
  <c r="AS43" i="16"/>
  <c r="AQ43" i="16"/>
  <c r="AO43" i="16"/>
  <c r="AP43" i="16"/>
  <c r="AY39" i="16"/>
  <c r="AU39" i="16"/>
  <c r="AN39" i="16"/>
  <c r="AV39" i="16"/>
  <c r="AR39" i="16"/>
  <c r="AT39" i="16"/>
  <c r="AS39" i="16"/>
  <c r="AO39" i="16"/>
  <c r="AQ39" i="16"/>
  <c r="AP39" i="16"/>
  <c r="AY35" i="16"/>
  <c r="AU35" i="16"/>
  <c r="AN35" i="16"/>
  <c r="AT35" i="16"/>
  <c r="AV35" i="16"/>
  <c r="AR35" i="16"/>
  <c r="AS35" i="16"/>
  <c r="AO35" i="16"/>
  <c r="AP35" i="16"/>
  <c r="AQ35" i="16"/>
  <c r="AY49" i="16"/>
  <c r="AU49" i="16"/>
  <c r="AN49" i="16"/>
  <c r="AV49" i="16"/>
  <c r="AR49" i="16"/>
  <c r="AT49" i="16"/>
  <c r="AS49" i="16"/>
  <c r="AQ49" i="16"/>
  <c r="AO49" i="16"/>
  <c r="AP49" i="16"/>
  <c r="AY41" i="16"/>
  <c r="AU41" i="16"/>
  <c r="AN41" i="16"/>
  <c r="AV41" i="16"/>
  <c r="AR41" i="16"/>
  <c r="AT41" i="16"/>
  <c r="AS41" i="16"/>
  <c r="AP41" i="16"/>
  <c r="AQ41" i="16"/>
  <c r="AO41" i="16"/>
  <c r="AS56" i="16"/>
  <c r="AV56" i="16"/>
  <c r="AT56" i="16"/>
  <c r="AR56" i="16"/>
  <c r="AY56" i="16"/>
  <c r="AU56" i="16"/>
  <c r="AN56" i="16"/>
  <c r="AO56" i="16"/>
  <c r="AP56" i="16"/>
  <c r="AQ56" i="16"/>
  <c r="AS52" i="16"/>
  <c r="AR52" i="16"/>
  <c r="AT52" i="16"/>
  <c r="AV52" i="16"/>
  <c r="AY52" i="16"/>
  <c r="AU52" i="16"/>
  <c r="AN52" i="16"/>
  <c r="AQ52" i="16"/>
  <c r="AO52" i="16"/>
  <c r="AP52" i="16"/>
  <c r="AS48" i="16"/>
  <c r="AV48" i="16"/>
  <c r="AT48" i="16"/>
  <c r="AR48" i="16"/>
  <c r="AY48" i="16"/>
  <c r="AU48" i="16"/>
  <c r="AN48" i="16"/>
  <c r="AQ48" i="16"/>
  <c r="AO48" i="16"/>
  <c r="AP48" i="16"/>
  <c r="AS44" i="16"/>
  <c r="AV44" i="16"/>
  <c r="AR44" i="16"/>
  <c r="AT44" i="16"/>
  <c r="AY44" i="16"/>
  <c r="AU44" i="16"/>
  <c r="AN44" i="16"/>
  <c r="AO44" i="16"/>
  <c r="AP44" i="16"/>
  <c r="AQ44" i="16"/>
  <c r="AS40" i="16"/>
  <c r="AT40" i="16"/>
  <c r="AV40" i="16"/>
  <c r="AY40" i="16"/>
  <c r="AU40" i="16"/>
  <c r="AN40" i="16"/>
  <c r="AR40" i="16"/>
  <c r="AO40" i="16"/>
  <c r="AP40" i="16"/>
  <c r="AQ40" i="16"/>
  <c r="AS36" i="16"/>
  <c r="AV36" i="16"/>
  <c r="AR36" i="16"/>
  <c r="AT36" i="16"/>
  <c r="AY36" i="16"/>
  <c r="AU36" i="16"/>
  <c r="AN36" i="16"/>
  <c r="AQ36" i="16"/>
  <c r="AO36" i="16"/>
  <c r="AP36" i="16"/>
  <c r="IR31" i="16"/>
  <c r="IR32" i="16"/>
  <c r="IR27" i="16"/>
  <c r="IR29" i="16"/>
  <c r="IR30" i="16"/>
  <c r="IR26" i="16"/>
  <c r="IR28" i="16"/>
  <c r="IR22" i="16"/>
  <c r="IR25" i="16"/>
  <c r="IR23" i="16"/>
  <c r="IR24" i="16"/>
  <c r="IS60" i="16"/>
  <c r="DD22" i="16"/>
  <c r="AS60" i="16" l="1"/>
  <c r="AV60" i="16"/>
  <c r="AT60" i="16"/>
  <c r="AY60" i="16"/>
  <c r="AU60" i="16"/>
  <c r="AN60" i="16"/>
  <c r="AR60" i="16"/>
  <c r="AO60" i="16"/>
  <c r="AP60" i="16"/>
  <c r="AQ60" i="16"/>
  <c r="EV22" i="16"/>
  <c r="EW22" i="16"/>
  <c r="DG28" i="16"/>
  <c r="DH28" i="16" s="1"/>
  <c r="IE34" i="16"/>
  <c r="IE35" i="16"/>
  <c r="IE36" i="16"/>
  <c r="IE37" i="16"/>
  <c r="IE38" i="16"/>
  <c r="IE39" i="16"/>
  <c r="IE40" i="16"/>
  <c r="IE41" i="16"/>
  <c r="IE42" i="16"/>
  <c r="IE43" i="16"/>
  <c r="IE44" i="16"/>
  <c r="IE45" i="16"/>
  <c r="IE46" i="16"/>
  <c r="IE47" i="16"/>
  <c r="IE48" i="16"/>
  <c r="IE49" i="16"/>
  <c r="IE50" i="16"/>
  <c r="IE51" i="16"/>
  <c r="IE52" i="16"/>
  <c r="IE53" i="16"/>
  <c r="IE54" i="16"/>
  <c r="IE55" i="16"/>
  <c r="IE56" i="16"/>
  <c r="IE57" i="16"/>
  <c r="IE58" i="16"/>
  <c r="IE59" i="16"/>
  <c r="IE60" i="16"/>
  <c r="DD23" i="16"/>
  <c r="DD24" i="16"/>
  <c r="DD25" i="16"/>
  <c r="DD26" i="16"/>
  <c r="DD27" i="16"/>
  <c r="DD28" i="16"/>
  <c r="DD29" i="16"/>
  <c r="DD30" i="16"/>
  <c r="DD31" i="16"/>
  <c r="DD32" i="16"/>
  <c r="DD33" i="16"/>
  <c r="DD34" i="16"/>
  <c r="DD35" i="16"/>
  <c r="DD36" i="16"/>
  <c r="DD37" i="16"/>
  <c r="DD38" i="16"/>
  <c r="DD39" i="16"/>
  <c r="DD40" i="16"/>
  <c r="DD41" i="16"/>
  <c r="DD42" i="16"/>
  <c r="DD43" i="16"/>
  <c r="DD44" i="16"/>
  <c r="DD45" i="16"/>
  <c r="DD46" i="16"/>
  <c r="DD47" i="16"/>
  <c r="DD48" i="16"/>
  <c r="DD49" i="16"/>
  <c r="DD50" i="16"/>
  <c r="DD51" i="16"/>
  <c r="DD52" i="16"/>
  <c r="DD53" i="16"/>
  <c r="DD54" i="16"/>
  <c r="DD55" i="16"/>
  <c r="DD56" i="16"/>
  <c r="DD57" i="16"/>
  <c r="DD58" i="16"/>
  <c r="DD59" i="16"/>
  <c r="DD60" i="16"/>
  <c r="R9" i="17"/>
  <c r="IS19" i="16"/>
  <c r="II19" i="16"/>
  <c r="II17" i="16" s="1"/>
  <c r="IJ19" i="16"/>
  <c r="IJ17" i="16" s="1"/>
  <c r="IK19" i="16"/>
  <c r="IK17" i="16" s="1"/>
  <c r="IL19" i="16"/>
  <c r="IL17" i="16" s="1"/>
  <c r="IM19" i="16"/>
  <c r="IM17" i="16" s="1"/>
  <c r="IN19" i="16"/>
  <c r="IN17" i="16" s="1"/>
  <c r="IO19" i="16"/>
  <c r="IO17" i="16" s="1"/>
  <c r="IP19" i="16"/>
  <c r="IP17" i="16" s="1"/>
  <c r="IQ19" i="16"/>
  <c r="IQ17" i="16" s="1"/>
  <c r="IG19" i="16"/>
  <c r="IG17" i="16" s="1"/>
  <c r="IH19" i="16"/>
  <c r="IH17" i="16" s="1"/>
  <c r="AA6" i="17"/>
  <c r="FR23" i="16"/>
  <c r="IS23" i="16" s="1"/>
  <c r="FR24" i="16"/>
  <c r="IS24" i="16" s="1"/>
  <c r="FR25" i="16"/>
  <c r="IS25" i="16" s="1"/>
  <c r="FR26" i="16"/>
  <c r="IS26" i="16" s="1"/>
  <c r="FR27" i="16"/>
  <c r="IS27" i="16" s="1"/>
  <c r="FR28" i="16"/>
  <c r="IS28" i="16" s="1"/>
  <c r="FR29" i="16"/>
  <c r="IS29" i="16" s="1"/>
  <c r="FR30" i="16"/>
  <c r="IS30" i="16" s="1"/>
  <c r="FR31" i="16"/>
  <c r="IS31" i="16" s="1"/>
  <c r="FR32" i="16"/>
  <c r="IS32" i="16" s="1"/>
  <c r="FR33" i="16"/>
  <c r="FR34" i="16"/>
  <c r="FR35" i="16"/>
  <c r="FR36" i="16"/>
  <c r="FR37" i="16"/>
  <c r="FR38" i="16"/>
  <c r="FR39" i="16"/>
  <c r="FR40" i="16"/>
  <c r="FR41" i="16"/>
  <c r="FR42" i="16"/>
  <c r="FR43" i="16"/>
  <c r="FR44" i="16"/>
  <c r="FR45" i="16"/>
  <c r="FR46" i="16"/>
  <c r="FR47" i="16"/>
  <c r="FR48" i="16"/>
  <c r="FR49" i="16"/>
  <c r="FR50" i="16"/>
  <c r="FR51" i="16"/>
  <c r="FR52" i="16"/>
  <c r="FR53" i="16"/>
  <c r="FR54" i="16"/>
  <c r="FR55" i="16"/>
  <c r="FR56" i="16"/>
  <c r="FR57" i="16"/>
  <c r="FR58" i="16"/>
  <c r="FR59" i="16"/>
  <c r="FR60" i="16"/>
  <c r="FR22" i="16"/>
  <c r="IS22" i="16" s="1"/>
  <c r="ER25" i="16"/>
  <c r="ER26" i="16"/>
  <c r="ER27" i="16"/>
  <c r="ER28" i="16"/>
  <c r="ER29" i="16"/>
  <c r="ER30" i="16"/>
  <c r="ER31" i="16"/>
  <c r="ER32" i="16"/>
  <c r="ER33" i="16"/>
  <c r="ER34" i="16"/>
  <c r="ER35" i="16"/>
  <c r="ER36" i="16"/>
  <c r="ER37" i="16"/>
  <c r="ER38" i="16"/>
  <c r="ER39" i="16"/>
  <c r="ER40" i="16"/>
  <c r="ER41" i="16"/>
  <c r="ER42" i="16"/>
  <c r="ER43" i="16"/>
  <c r="ER44" i="16"/>
  <c r="ER45" i="16"/>
  <c r="ER46" i="16"/>
  <c r="ER47" i="16"/>
  <c r="ER48" i="16"/>
  <c r="ER49" i="16"/>
  <c r="ER50" i="16"/>
  <c r="ER51" i="16"/>
  <c r="ER52" i="16"/>
  <c r="ER53" i="16"/>
  <c r="ER54" i="16"/>
  <c r="ER55" i="16"/>
  <c r="ER56" i="16"/>
  <c r="ER57" i="16"/>
  <c r="ER58" i="16"/>
  <c r="ER59" i="16"/>
  <c r="ER60" i="16"/>
  <c r="EQ26" i="16"/>
  <c r="EQ27" i="16"/>
  <c r="EQ28" i="16"/>
  <c r="EQ29" i="16"/>
  <c r="EQ30" i="16"/>
  <c r="EQ31" i="16"/>
  <c r="EQ32" i="16"/>
  <c r="EQ33" i="16"/>
  <c r="EQ34" i="16"/>
  <c r="EQ35" i="16"/>
  <c r="EQ36" i="16"/>
  <c r="EQ37" i="16"/>
  <c r="EQ38" i="16"/>
  <c r="EQ39" i="16"/>
  <c r="EQ40" i="16"/>
  <c r="EQ41" i="16"/>
  <c r="EQ42" i="16"/>
  <c r="EQ43" i="16"/>
  <c r="EQ44" i="16"/>
  <c r="EQ45" i="16"/>
  <c r="EQ46" i="16"/>
  <c r="EQ47" i="16"/>
  <c r="EQ48" i="16"/>
  <c r="EQ49" i="16"/>
  <c r="EQ50" i="16"/>
  <c r="EQ51" i="16"/>
  <c r="EQ52" i="16"/>
  <c r="EQ53" i="16"/>
  <c r="EQ54" i="16"/>
  <c r="EQ55" i="16"/>
  <c r="EQ56" i="16"/>
  <c r="EQ57" i="16"/>
  <c r="EQ58" i="16"/>
  <c r="EQ59" i="16"/>
  <c r="EQ60" i="16"/>
  <c r="EP23" i="16"/>
  <c r="EP24" i="16"/>
  <c r="EP25" i="16"/>
  <c r="EP26" i="16"/>
  <c r="EP27" i="16"/>
  <c r="EP28" i="16"/>
  <c r="EP29" i="16"/>
  <c r="EP30" i="16"/>
  <c r="EP31" i="16"/>
  <c r="EP32" i="16"/>
  <c r="EP33" i="16"/>
  <c r="EP34" i="16"/>
  <c r="EP35" i="16"/>
  <c r="EP36" i="16"/>
  <c r="EP37" i="16"/>
  <c r="EP38" i="16"/>
  <c r="EP39" i="16"/>
  <c r="EP40" i="16"/>
  <c r="EP41" i="16"/>
  <c r="EP42" i="16"/>
  <c r="EP43" i="16"/>
  <c r="EP44" i="16"/>
  <c r="EP45" i="16"/>
  <c r="EP46" i="16"/>
  <c r="EP47" i="16"/>
  <c r="EP48" i="16"/>
  <c r="EP49" i="16"/>
  <c r="EP50" i="16"/>
  <c r="EP51" i="16"/>
  <c r="EP52" i="16"/>
  <c r="EP53" i="16"/>
  <c r="EP54" i="16"/>
  <c r="EP55" i="16"/>
  <c r="EP56" i="16"/>
  <c r="EP57" i="16"/>
  <c r="EP58" i="16"/>
  <c r="EP59" i="16"/>
  <c r="EP60" i="16"/>
  <c r="EP22" i="16"/>
  <c r="AY31" i="16" l="1"/>
  <c r="AU31" i="16"/>
  <c r="AN31" i="16"/>
  <c r="AV31" i="16"/>
  <c r="AR31" i="16"/>
  <c r="AT31" i="16"/>
  <c r="AS31" i="16"/>
  <c r="AP31" i="16"/>
  <c r="AO31" i="16"/>
  <c r="AQ31" i="16"/>
  <c r="AT27" i="16"/>
  <c r="AV27" i="16"/>
  <c r="AS32" i="16"/>
  <c r="AV32" i="16"/>
  <c r="AT32" i="16"/>
  <c r="AY32" i="16"/>
  <c r="AU32" i="16"/>
  <c r="AN32" i="16"/>
  <c r="AR32" i="16"/>
  <c r="AQ32" i="16"/>
  <c r="AO32" i="16"/>
  <c r="AP32" i="16"/>
  <c r="AY29" i="16"/>
  <c r="AU29" i="16"/>
  <c r="AN29" i="16"/>
  <c r="AR29" i="16"/>
  <c r="AV29" i="16"/>
  <c r="AS29" i="16"/>
  <c r="AT29" i="16"/>
  <c r="AS30" i="16"/>
  <c r="AT30" i="16"/>
  <c r="AV30" i="16"/>
  <c r="AR30" i="16"/>
  <c r="AY30" i="16"/>
  <c r="AU30" i="16"/>
  <c r="AN30" i="16"/>
  <c r="AT28" i="16"/>
  <c r="AV28" i="16"/>
  <c r="AS26" i="16"/>
  <c r="AY26" i="16"/>
  <c r="AU26" i="16"/>
  <c r="AN26" i="16"/>
  <c r="AV26" i="16"/>
  <c r="AR26" i="16"/>
  <c r="AY25" i="16"/>
  <c r="AR25" i="16"/>
  <c r="AS25" i="16"/>
  <c r="AT25" i="16"/>
  <c r="AU25" i="16"/>
  <c r="AN25" i="16"/>
  <c r="IL7" i="16"/>
  <c r="IL8" i="16"/>
  <c r="IQ8" i="16"/>
  <c r="IQ7" i="16"/>
  <c r="IM8" i="16"/>
  <c r="IM7" i="16"/>
  <c r="II8" i="16"/>
  <c r="II7" i="16"/>
  <c r="IP7" i="16"/>
  <c r="IP8" i="16"/>
  <c r="IH7" i="16"/>
  <c r="IH8" i="16"/>
  <c r="IO8" i="16"/>
  <c r="IO7" i="16"/>
  <c r="IK7" i="16"/>
  <c r="IK8" i="16"/>
  <c r="IG8" i="16"/>
  <c r="IG7" i="16"/>
  <c r="IG9" i="16"/>
  <c r="IN8" i="16"/>
  <c r="IN7" i="16"/>
  <c r="IJ7" i="16"/>
  <c r="IJ8" i="16"/>
  <c r="IS61" i="16"/>
  <c r="ID22" i="16"/>
  <c r="ID23" i="16"/>
  <c r="IE23" i="16" s="1"/>
  <c r="ID24" i="16"/>
  <c r="IE24" i="16" s="1"/>
  <c r="ID25" i="16"/>
  <c r="IE25" i="16" s="1"/>
  <c r="GN57" i="16"/>
  <c r="EW57" i="16"/>
  <c r="EV57" i="16"/>
  <c r="GN49" i="16"/>
  <c r="EW49" i="16"/>
  <c r="EV49" i="16"/>
  <c r="GN41" i="16"/>
  <c r="EW41" i="16"/>
  <c r="EV41" i="16"/>
  <c r="GN33" i="16"/>
  <c r="EW33" i="16"/>
  <c r="EV33" i="16"/>
  <c r="EW25" i="16"/>
  <c r="EV25" i="16"/>
  <c r="GN60" i="16"/>
  <c r="EW60" i="16"/>
  <c r="EV60" i="16"/>
  <c r="GN56" i="16"/>
  <c r="EV56" i="16"/>
  <c r="EW56" i="16"/>
  <c r="GN48" i="16"/>
  <c r="EV48" i="16"/>
  <c r="EW48" i="16"/>
  <c r="GN40" i="16"/>
  <c r="EV40" i="16"/>
  <c r="EW40" i="16"/>
  <c r="GN32" i="16"/>
  <c r="EV32" i="16"/>
  <c r="EW32" i="16"/>
  <c r="EV24" i="16"/>
  <c r="EW24" i="16"/>
  <c r="GN59" i="16"/>
  <c r="EW59" i="16"/>
  <c r="EV59" i="16"/>
  <c r="GN55" i="16"/>
  <c r="EV55" i="16"/>
  <c r="EW55" i="16"/>
  <c r="GN51" i="16"/>
  <c r="EW51" i="16"/>
  <c r="EV51" i="16"/>
  <c r="GN47" i="16"/>
  <c r="EV47" i="16"/>
  <c r="EW47" i="16"/>
  <c r="GN43" i="16"/>
  <c r="EV43" i="16"/>
  <c r="EW43" i="16"/>
  <c r="GN39" i="16"/>
  <c r="EW39" i="16"/>
  <c r="EV39" i="16"/>
  <c r="GN35" i="16"/>
  <c r="EV35" i="16"/>
  <c r="EW35" i="16"/>
  <c r="GN31" i="16"/>
  <c r="EV31" i="16"/>
  <c r="EW31" i="16"/>
  <c r="EW27" i="16"/>
  <c r="EV27" i="16"/>
  <c r="EV23" i="16"/>
  <c r="EW23" i="16"/>
  <c r="GN53" i="16"/>
  <c r="EW53" i="16"/>
  <c r="EV53" i="16"/>
  <c r="GN45" i="16"/>
  <c r="EW45" i="16"/>
  <c r="EV45" i="16"/>
  <c r="GN37" i="16"/>
  <c r="EW37" i="16"/>
  <c r="EV37" i="16"/>
  <c r="GN29" i="16"/>
  <c r="EW29" i="16"/>
  <c r="EV29" i="16"/>
  <c r="GN52" i="16"/>
  <c r="EV52" i="16"/>
  <c r="EW52" i="16"/>
  <c r="GN44" i="16"/>
  <c r="EV44" i="16"/>
  <c r="EW44" i="16"/>
  <c r="GN36" i="16"/>
  <c r="EV36" i="16"/>
  <c r="EW36" i="16"/>
  <c r="EV28" i="16"/>
  <c r="EW28" i="16"/>
  <c r="GN58" i="16"/>
  <c r="EW58" i="16"/>
  <c r="EV58" i="16"/>
  <c r="GN54" i="16"/>
  <c r="EW54" i="16"/>
  <c r="EV54" i="16"/>
  <c r="GN50" i="16"/>
  <c r="EW50" i="16"/>
  <c r="EV50" i="16"/>
  <c r="GN46" i="16"/>
  <c r="EW46" i="16"/>
  <c r="EV46" i="16"/>
  <c r="GN42" i="16"/>
  <c r="EW42" i="16"/>
  <c r="EV42" i="16"/>
  <c r="GN38" i="16"/>
  <c r="EW38" i="16"/>
  <c r="EV38" i="16"/>
  <c r="GN34" i="16"/>
  <c r="EW34" i="16"/>
  <c r="EV34" i="16"/>
  <c r="GN30" i="16"/>
  <c r="EW30" i="16"/>
  <c r="EV30" i="16"/>
  <c r="EW26" i="16"/>
  <c r="EV26" i="16"/>
  <c r="GM59" i="16"/>
  <c r="GM48" i="16"/>
  <c r="GM46" i="16"/>
  <c r="GM39" i="16"/>
  <c r="GM31" i="16"/>
  <c r="IE31" i="16"/>
  <c r="GM30" i="16"/>
  <c r="IE27" i="16"/>
  <c r="GM26" i="16"/>
  <c r="GM60" i="16"/>
  <c r="GM57" i="16"/>
  <c r="GM56" i="16"/>
  <c r="GM53" i="16"/>
  <c r="GM52" i="16"/>
  <c r="GM49" i="16"/>
  <c r="GM47" i="16"/>
  <c r="GM45" i="16"/>
  <c r="GM41" i="16"/>
  <c r="GM38" i="16"/>
  <c r="GM37" i="16"/>
  <c r="GM36" i="16"/>
  <c r="GM35" i="16"/>
  <c r="GM34" i="16"/>
  <c r="GM33" i="16"/>
  <c r="IE33" i="16"/>
  <c r="GM32" i="16"/>
  <c r="IE32" i="16"/>
  <c r="IE30" i="16"/>
  <c r="GM29" i="16"/>
  <c r="IE29" i="16"/>
  <c r="GN28" i="16"/>
  <c r="IE28" i="16"/>
  <c r="GM28" i="16"/>
  <c r="GN27" i="16"/>
  <c r="GM27" i="16"/>
  <c r="GN26" i="16"/>
  <c r="IE26" i="16"/>
  <c r="GN25" i="16"/>
  <c r="GM25" i="16"/>
  <c r="GN24" i="16"/>
  <c r="GM24" i="16"/>
  <c r="GN23" i="16"/>
  <c r="GM23" i="16"/>
  <c r="GN22" i="16"/>
  <c r="GM58" i="16"/>
  <c r="GM55" i="16"/>
  <c r="GM54" i="16"/>
  <c r="GM51" i="16"/>
  <c r="GM50" i="16"/>
  <c r="GM44" i="16"/>
  <c r="GM43" i="16"/>
  <c r="GM42" i="16"/>
  <c r="GM40" i="16"/>
  <c r="HC22" i="16"/>
  <c r="HC61" i="16" s="1"/>
  <c r="IR19" i="16"/>
  <c r="GM22" i="16"/>
  <c r="FF23" i="16"/>
  <c r="FG23" i="16"/>
  <c r="FH23" i="16"/>
  <c r="FI23" i="16"/>
  <c r="FB24" i="16"/>
  <c r="FC24" i="16"/>
  <c r="FD24" i="16"/>
  <c r="FE24" i="16"/>
  <c r="FF24" i="16"/>
  <c r="FG24" i="16"/>
  <c r="FH24" i="16"/>
  <c r="FI24" i="16"/>
  <c r="FB25" i="16"/>
  <c r="FC25" i="16"/>
  <c r="FD25" i="16"/>
  <c r="FE25" i="16"/>
  <c r="FF25" i="16"/>
  <c r="FG25" i="16"/>
  <c r="FH25" i="16"/>
  <c r="FI25" i="16"/>
  <c r="FD26" i="16"/>
  <c r="FE26" i="16"/>
  <c r="FF26" i="16"/>
  <c r="FG26" i="16"/>
  <c r="FH26" i="16"/>
  <c r="FI26" i="16"/>
  <c r="FB27" i="16"/>
  <c r="FC27" i="16"/>
  <c r="FD27" i="16"/>
  <c r="FE27" i="16"/>
  <c r="FF27" i="16"/>
  <c r="FG27" i="16"/>
  <c r="FH27" i="16"/>
  <c r="FI27" i="16"/>
  <c r="FB28" i="16"/>
  <c r="FC28" i="16"/>
  <c r="FD28" i="16"/>
  <c r="FE28" i="16"/>
  <c r="FF28" i="16"/>
  <c r="FG28" i="16"/>
  <c r="FH28" i="16"/>
  <c r="FI28" i="16"/>
  <c r="EY29" i="16"/>
  <c r="EZ29" i="16"/>
  <c r="FA29" i="16"/>
  <c r="FB29" i="16"/>
  <c r="FC29" i="16"/>
  <c r="FD29" i="16"/>
  <c r="FE29" i="16"/>
  <c r="FF29" i="16"/>
  <c r="FG29" i="16"/>
  <c r="FH29" i="16"/>
  <c r="FI29" i="16"/>
  <c r="EY30" i="16"/>
  <c r="EZ30" i="16"/>
  <c r="FA30" i="16"/>
  <c r="FB30" i="16"/>
  <c r="FC30" i="16"/>
  <c r="FD30" i="16"/>
  <c r="FE30" i="16"/>
  <c r="FF30" i="16"/>
  <c r="FG30" i="16"/>
  <c r="FH30" i="16"/>
  <c r="FI30" i="16"/>
  <c r="EY31" i="16"/>
  <c r="EZ31" i="16"/>
  <c r="FA31" i="16"/>
  <c r="FB31" i="16"/>
  <c r="FC31" i="16"/>
  <c r="FD31" i="16"/>
  <c r="FE31" i="16"/>
  <c r="FF31" i="16"/>
  <c r="FG31" i="16"/>
  <c r="FH31" i="16"/>
  <c r="FI31" i="16"/>
  <c r="EY32" i="16"/>
  <c r="EZ32" i="16"/>
  <c r="FA32" i="16"/>
  <c r="FB32" i="16"/>
  <c r="FC32" i="16"/>
  <c r="FD32" i="16"/>
  <c r="FE32" i="16"/>
  <c r="FF32" i="16"/>
  <c r="FG32" i="16"/>
  <c r="FH32" i="16"/>
  <c r="FI32" i="16"/>
  <c r="EY33" i="16"/>
  <c r="EZ33" i="16"/>
  <c r="FA33" i="16"/>
  <c r="FB33" i="16"/>
  <c r="FC33" i="16"/>
  <c r="FD33" i="16"/>
  <c r="FE33" i="16"/>
  <c r="FF33" i="16"/>
  <c r="FG33" i="16"/>
  <c r="FH33" i="16"/>
  <c r="FI33" i="16"/>
  <c r="EY34" i="16"/>
  <c r="EZ34" i="16"/>
  <c r="FA34" i="16"/>
  <c r="FB34" i="16"/>
  <c r="FC34" i="16"/>
  <c r="FD34" i="16"/>
  <c r="FE34" i="16"/>
  <c r="FF34" i="16"/>
  <c r="FG34" i="16"/>
  <c r="FH34" i="16"/>
  <c r="FI34" i="16"/>
  <c r="EY35" i="16"/>
  <c r="EZ35" i="16"/>
  <c r="FA35" i="16"/>
  <c r="FB35" i="16"/>
  <c r="FC35" i="16"/>
  <c r="FD35" i="16"/>
  <c r="FE35" i="16"/>
  <c r="FF35" i="16"/>
  <c r="FG35" i="16"/>
  <c r="FH35" i="16"/>
  <c r="FI35" i="16"/>
  <c r="EY36" i="16"/>
  <c r="EZ36" i="16"/>
  <c r="FA36" i="16"/>
  <c r="FB36" i="16"/>
  <c r="FC36" i="16"/>
  <c r="FD36" i="16"/>
  <c r="FE36" i="16"/>
  <c r="FF36" i="16"/>
  <c r="FG36" i="16"/>
  <c r="FH36" i="16"/>
  <c r="FI36" i="16"/>
  <c r="EY37" i="16"/>
  <c r="EZ37" i="16"/>
  <c r="FA37" i="16"/>
  <c r="FB37" i="16"/>
  <c r="FC37" i="16"/>
  <c r="FD37" i="16"/>
  <c r="FE37" i="16"/>
  <c r="FF37" i="16"/>
  <c r="FG37" i="16"/>
  <c r="FH37" i="16"/>
  <c r="FI37" i="16"/>
  <c r="EY38" i="16"/>
  <c r="EZ38" i="16"/>
  <c r="FA38" i="16"/>
  <c r="FB38" i="16"/>
  <c r="FC38" i="16"/>
  <c r="FD38" i="16"/>
  <c r="FE38" i="16"/>
  <c r="FF38" i="16"/>
  <c r="FG38" i="16"/>
  <c r="FH38" i="16"/>
  <c r="FI38" i="16"/>
  <c r="EY39" i="16"/>
  <c r="EZ39" i="16"/>
  <c r="FA39" i="16"/>
  <c r="FB39" i="16"/>
  <c r="FC39" i="16"/>
  <c r="FD39" i="16"/>
  <c r="FE39" i="16"/>
  <c r="FF39" i="16"/>
  <c r="FG39" i="16"/>
  <c r="FH39" i="16"/>
  <c r="FI39" i="16"/>
  <c r="EY40" i="16"/>
  <c r="EZ40" i="16"/>
  <c r="FA40" i="16"/>
  <c r="FB40" i="16"/>
  <c r="FC40" i="16"/>
  <c r="FD40" i="16"/>
  <c r="FE40" i="16"/>
  <c r="FF40" i="16"/>
  <c r="FG40" i="16"/>
  <c r="FH40" i="16"/>
  <c r="FI40" i="16"/>
  <c r="EY41" i="16"/>
  <c r="EZ41" i="16"/>
  <c r="FA41" i="16"/>
  <c r="FB41" i="16"/>
  <c r="FC41" i="16"/>
  <c r="FD41" i="16"/>
  <c r="FE41" i="16"/>
  <c r="FF41" i="16"/>
  <c r="FG41" i="16"/>
  <c r="FH41" i="16"/>
  <c r="FI41" i="16"/>
  <c r="EY42" i="16"/>
  <c r="EZ42" i="16"/>
  <c r="FA42" i="16"/>
  <c r="FB42" i="16"/>
  <c r="FC42" i="16"/>
  <c r="FD42" i="16"/>
  <c r="FE42" i="16"/>
  <c r="FF42" i="16"/>
  <c r="FG42" i="16"/>
  <c r="FH42" i="16"/>
  <c r="FI42" i="16"/>
  <c r="EY43" i="16"/>
  <c r="EZ43" i="16"/>
  <c r="FA43" i="16"/>
  <c r="FB43" i="16"/>
  <c r="FC43" i="16"/>
  <c r="FD43" i="16"/>
  <c r="FE43" i="16"/>
  <c r="FF43" i="16"/>
  <c r="FG43" i="16"/>
  <c r="FH43" i="16"/>
  <c r="FI43" i="16"/>
  <c r="EY44" i="16"/>
  <c r="EZ44" i="16"/>
  <c r="FA44" i="16"/>
  <c r="FB44" i="16"/>
  <c r="FC44" i="16"/>
  <c r="FD44" i="16"/>
  <c r="FE44" i="16"/>
  <c r="FF44" i="16"/>
  <c r="FG44" i="16"/>
  <c r="FH44" i="16"/>
  <c r="FI44" i="16"/>
  <c r="EY45" i="16"/>
  <c r="EZ45" i="16"/>
  <c r="FA45" i="16"/>
  <c r="FB45" i="16"/>
  <c r="FC45" i="16"/>
  <c r="FD45" i="16"/>
  <c r="FE45" i="16"/>
  <c r="FF45" i="16"/>
  <c r="FG45" i="16"/>
  <c r="FH45" i="16"/>
  <c r="FI45" i="16"/>
  <c r="EY46" i="16"/>
  <c r="EZ46" i="16"/>
  <c r="FA46" i="16"/>
  <c r="FB46" i="16"/>
  <c r="FC46" i="16"/>
  <c r="FD46" i="16"/>
  <c r="FE46" i="16"/>
  <c r="FF46" i="16"/>
  <c r="FG46" i="16"/>
  <c r="FH46" i="16"/>
  <c r="FI46" i="16"/>
  <c r="EY47" i="16"/>
  <c r="EZ47" i="16"/>
  <c r="FA47" i="16"/>
  <c r="FB47" i="16"/>
  <c r="FC47" i="16"/>
  <c r="FD47" i="16"/>
  <c r="FE47" i="16"/>
  <c r="FF47" i="16"/>
  <c r="FG47" i="16"/>
  <c r="FH47" i="16"/>
  <c r="FI47" i="16"/>
  <c r="EY48" i="16"/>
  <c r="EZ48" i="16"/>
  <c r="FA48" i="16"/>
  <c r="FB48" i="16"/>
  <c r="FC48" i="16"/>
  <c r="FD48" i="16"/>
  <c r="FE48" i="16"/>
  <c r="FF48" i="16"/>
  <c r="FG48" i="16"/>
  <c r="FH48" i="16"/>
  <c r="FI48" i="16"/>
  <c r="EY49" i="16"/>
  <c r="EZ49" i="16"/>
  <c r="FA49" i="16"/>
  <c r="FB49" i="16"/>
  <c r="FC49" i="16"/>
  <c r="FD49" i="16"/>
  <c r="FE49" i="16"/>
  <c r="FF49" i="16"/>
  <c r="FG49" i="16"/>
  <c r="FH49" i="16"/>
  <c r="FI49" i="16"/>
  <c r="EY50" i="16"/>
  <c r="EZ50" i="16"/>
  <c r="FA50" i="16"/>
  <c r="FB50" i="16"/>
  <c r="FC50" i="16"/>
  <c r="FD50" i="16"/>
  <c r="FE50" i="16"/>
  <c r="FF50" i="16"/>
  <c r="FG50" i="16"/>
  <c r="FH50" i="16"/>
  <c r="FI50" i="16"/>
  <c r="EY51" i="16"/>
  <c r="EZ51" i="16"/>
  <c r="FA51" i="16"/>
  <c r="FB51" i="16"/>
  <c r="FC51" i="16"/>
  <c r="FD51" i="16"/>
  <c r="FE51" i="16"/>
  <c r="FF51" i="16"/>
  <c r="FG51" i="16"/>
  <c r="FH51" i="16"/>
  <c r="FI51" i="16"/>
  <c r="EY52" i="16"/>
  <c r="EZ52" i="16"/>
  <c r="FA52" i="16"/>
  <c r="FB52" i="16"/>
  <c r="FC52" i="16"/>
  <c r="FD52" i="16"/>
  <c r="FE52" i="16"/>
  <c r="FF52" i="16"/>
  <c r="FG52" i="16"/>
  <c r="FH52" i="16"/>
  <c r="FI52" i="16"/>
  <c r="EY53" i="16"/>
  <c r="EZ53" i="16"/>
  <c r="FA53" i="16"/>
  <c r="FB53" i="16"/>
  <c r="FC53" i="16"/>
  <c r="FD53" i="16"/>
  <c r="FE53" i="16"/>
  <c r="FF53" i="16"/>
  <c r="FG53" i="16"/>
  <c r="FH53" i="16"/>
  <c r="FI53" i="16"/>
  <c r="EY54" i="16"/>
  <c r="EZ54" i="16"/>
  <c r="FA54" i="16"/>
  <c r="FB54" i="16"/>
  <c r="FC54" i="16"/>
  <c r="FD54" i="16"/>
  <c r="FE54" i="16"/>
  <c r="FF54" i="16"/>
  <c r="FG54" i="16"/>
  <c r="FH54" i="16"/>
  <c r="FI54" i="16"/>
  <c r="EY55" i="16"/>
  <c r="EZ55" i="16"/>
  <c r="FA55" i="16"/>
  <c r="FB55" i="16"/>
  <c r="FC55" i="16"/>
  <c r="FD55" i="16"/>
  <c r="FE55" i="16"/>
  <c r="FF55" i="16"/>
  <c r="FG55" i="16"/>
  <c r="FH55" i="16"/>
  <c r="FI55" i="16"/>
  <c r="EY56" i="16"/>
  <c r="EZ56" i="16"/>
  <c r="FA56" i="16"/>
  <c r="FB56" i="16"/>
  <c r="FC56" i="16"/>
  <c r="FD56" i="16"/>
  <c r="FE56" i="16"/>
  <c r="FF56" i="16"/>
  <c r="FG56" i="16"/>
  <c r="FH56" i="16"/>
  <c r="FI56" i="16"/>
  <c r="EY57" i="16"/>
  <c r="EZ57" i="16"/>
  <c r="FA57" i="16"/>
  <c r="FB57" i="16"/>
  <c r="FC57" i="16"/>
  <c r="FD57" i="16"/>
  <c r="FE57" i="16"/>
  <c r="FF57" i="16"/>
  <c r="FG57" i="16"/>
  <c r="FH57" i="16"/>
  <c r="FI57" i="16"/>
  <c r="EY58" i="16"/>
  <c r="EZ58" i="16"/>
  <c r="FA58" i="16"/>
  <c r="FB58" i="16"/>
  <c r="FC58" i="16"/>
  <c r="FD58" i="16"/>
  <c r="FE58" i="16"/>
  <c r="FF58" i="16"/>
  <c r="FG58" i="16"/>
  <c r="FH58" i="16"/>
  <c r="FI58" i="16"/>
  <c r="EY59" i="16"/>
  <c r="EZ59" i="16"/>
  <c r="FA59" i="16"/>
  <c r="FB59" i="16"/>
  <c r="FC59" i="16"/>
  <c r="FD59" i="16"/>
  <c r="FE59" i="16"/>
  <c r="FF59" i="16"/>
  <c r="FG59" i="16"/>
  <c r="FH59" i="16"/>
  <c r="FI59" i="16"/>
  <c r="EY60" i="16"/>
  <c r="EZ60" i="16"/>
  <c r="FA60" i="16"/>
  <c r="FB60" i="16"/>
  <c r="FC60" i="16"/>
  <c r="FD60" i="16"/>
  <c r="FE60" i="16"/>
  <c r="FF60" i="16"/>
  <c r="FG60" i="16"/>
  <c r="FH60" i="16"/>
  <c r="FI60" i="16"/>
  <c r="FI22" i="16"/>
  <c r="FH22" i="16"/>
  <c r="FG22" i="16"/>
  <c r="FF22" i="16"/>
  <c r="FE22" i="16"/>
  <c r="FD22" i="16"/>
  <c r="FC22" i="16"/>
  <c r="FB22" i="16"/>
  <c r="FA22" i="16"/>
  <c r="Y10" i="17"/>
  <c r="Y9" i="17"/>
  <c r="AC8" i="17"/>
  <c r="Y8" i="17"/>
  <c r="AE7" i="17"/>
  <c r="AC7" i="17"/>
  <c r="Y7" i="17"/>
  <c r="AE6" i="17"/>
  <c r="AC6" i="17"/>
  <c r="Y6" i="17"/>
  <c r="AE5" i="17"/>
  <c r="AC5" i="17"/>
  <c r="AA5" i="17"/>
  <c r="Y5" i="17"/>
  <c r="AE4" i="17"/>
  <c r="AC4" i="17"/>
  <c r="AA4" i="17"/>
  <c r="Y4" i="17"/>
  <c r="FQ27" i="16"/>
  <c r="AE3" i="17"/>
  <c r="AC3" i="17"/>
  <c r="AA3" i="17"/>
  <c r="Y3" i="17"/>
  <c r="AE2" i="17"/>
  <c r="AC2" i="17"/>
  <c r="AA2" i="17"/>
  <c r="Y2" i="17"/>
  <c r="FQ29" i="16"/>
  <c r="FQ30" i="16"/>
  <c r="FQ31" i="16"/>
  <c r="FQ32" i="16"/>
  <c r="FQ33" i="16"/>
  <c r="FQ34" i="16"/>
  <c r="FQ35" i="16"/>
  <c r="FQ36" i="16"/>
  <c r="FQ37" i="16"/>
  <c r="FQ38" i="16"/>
  <c r="FQ39" i="16"/>
  <c r="FQ40" i="16"/>
  <c r="FQ41" i="16"/>
  <c r="FQ42" i="16"/>
  <c r="FQ43" i="16"/>
  <c r="FQ44" i="16"/>
  <c r="FQ45" i="16"/>
  <c r="FQ46" i="16"/>
  <c r="FQ47" i="16"/>
  <c r="FQ48" i="16"/>
  <c r="FQ49" i="16"/>
  <c r="FQ50" i="16"/>
  <c r="FQ51" i="16"/>
  <c r="FQ52" i="16"/>
  <c r="FQ53" i="16"/>
  <c r="FQ54" i="16"/>
  <c r="FQ55" i="16"/>
  <c r="FQ56" i="16"/>
  <c r="FQ57" i="16"/>
  <c r="FQ58" i="16"/>
  <c r="FQ59" i="16"/>
  <c r="FQ60" i="16"/>
  <c r="EZ22" i="16" l="1"/>
  <c r="EZ23" i="16"/>
  <c r="IE22" i="16"/>
  <c r="IE61" i="16" s="1"/>
  <c r="IS7" i="16"/>
  <c r="IS8" i="16"/>
  <c r="EW61" i="16"/>
  <c r="EV61" i="16"/>
  <c r="J15" i="16"/>
  <c r="FQ26" i="16"/>
  <c r="EY24" i="16"/>
  <c r="EY22" i="16"/>
  <c r="EY27" i="16"/>
  <c r="FB26" i="16"/>
  <c r="EZ24" i="16"/>
  <c r="EY23" i="16"/>
  <c r="FQ25" i="16"/>
  <c r="EY28" i="16"/>
  <c r="FQ22" i="16"/>
  <c r="FA28" i="16"/>
  <c r="EZ27" i="16"/>
  <c r="FC26" i="16"/>
  <c r="EY26" i="16"/>
  <c r="FA24" i="16"/>
  <c r="FD23" i="16"/>
  <c r="EZ28" i="16"/>
  <c r="FA25" i="16"/>
  <c r="FC23" i="16"/>
  <c r="FA26" i="16"/>
  <c r="EZ25" i="16"/>
  <c r="FQ23" i="16"/>
  <c r="FA27" i="16"/>
  <c r="EZ26" i="16"/>
  <c r="EY25" i="16"/>
  <c r="FE23" i="16"/>
  <c r="FQ28" i="16"/>
  <c r="FQ24" i="16"/>
  <c r="DR62" i="16" l="1"/>
  <c r="DR61" i="16"/>
  <c r="AR11" i="16" s="1"/>
  <c r="DV28" i="16"/>
  <c r="DY28" i="16"/>
  <c r="DZ28" i="16" s="1"/>
  <c r="EB28" i="16"/>
  <c r="EF28" i="16"/>
  <c r="EG28" i="16" s="1"/>
  <c r="EO28" i="16"/>
  <c r="FJ28" i="16"/>
  <c r="DV29" i="16"/>
  <c r="DY29" i="16"/>
  <c r="EB29" i="16"/>
  <c r="EF29" i="16"/>
  <c r="EG29" i="16" s="1"/>
  <c r="EO29" i="16"/>
  <c r="DV30" i="16"/>
  <c r="DY30" i="16"/>
  <c r="EB30" i="16"/>
  <c r="EF30" i="16"/>
  <c r="EG30" i="16" s="1"/>
  <c r="EO30" i="16"/>
  <c r="DV31" i="16"/>
  <c r="DY31" i="16"/>
  <c r="EB31" i="16"/>
  <c r="EF31" i="16"/>
  <c r="EG31" i="16" s="1"/>
  <c r="EO31" i="16"/>
  <c r="DV32" i="16"/>
  <c r="DY32" i="16"/>
  <c r="EB32" i="16"/>
  <c r="EF32" i="16"/>
  <c r="EG32" i="16" s="1"/>
  <c r="EO32" i="16"/>
  <c r="DV33" i="16"/>
  <c r="DY33" i="16"/>
  <c r="EB33" i="16"/>
  <c r="EF33" i="16"/>
  <c r="EG33" i="16" s="1"/>
  <c r="EO33" i="16"/>
  <c r="DV34" i="16"/>
  <c r="DY34" i="16"/>
  <c r="EB34" i="16"/>
  <c r="EF34" i="16"/>
  <c r="EG34" i="16" s="1"/>
  <c r="EO34" i="16"/>
  <c r="DV35" i="16"/>
  <c r="DY35" i="16"/>
  <c r="EB35" i="16"/>
  <c r="EF35" i="16"/>
  <c r="EG35" i="16" s="1"/>
  <c r="EO35" i="16"/>
  <c r="DV36" i="16"/>
  <c r="DY36" i="16"/>
  <c r="EB36" i="16"/>
  <c r="EF36" i="16"/>
  <c r="EG36" i="16" s="1"/>
  <c r="EO36" i="16"/>
  <c r="DV37" i="16"/>
  <c r="DY37" i="16"/>
  <c r="EB37" i="16"/>
  <c r="EF37" i="16"/>
  <c r="EG37" i="16" s="1"/>
  <c r="EO37" i="16"/>
  <c r="DV38" i="16"/>
  <c r="DY38" i="16"/>
  <c r="EB38" i="16"/>
  <c r="EF38" i="16"/>
  <c r="EG38" i="16" s="1"/>
  <c r="EO38" i="16"/>
  <c r="DV39" i="16"/>
  <c r="DY39" i="16"/>
  <c r="EB39" i="16"/>
  <c r="EF39" i="16"/>
  <c r="EG39" i="16" s="1"/>
  <c r="EO39" i="16"/>
  <c r="DV40" i="16"/>
  <c r="DY40" i="16"/>
  <c r="EB40" i="16"/>
  <c r="EF40" i="16"/>
  <c r="EG40" i="16" s="1"/>
  <c r="EO40" i="16"/>
  <c r="FJ40" i="16"/>
  <c r="DV41" i="16"/>
  <c r="DY41" i="16"/>
  <c r="EB41" i="16"/>
  <c r="EF41" i="16"/>
  <c r="EG41" i="16" s="1"/>
  <c r="EO41" i="16"/>
  <c r="DV42" i="16"/>
  <c r="DY42" i="16"/>
  <c r="EB42" i="16"/>
  <c r="EF42" i="16"/>
  <c r="EG42" i="16" s="1"/>
  <c r="EO42" i="16"/>
  <c r="DV43" i="16"/>
  <c r="DY43" i="16"/>
  <c r="EB43" i="16"/>
  <c r="EF43" i="16"/>
  <c r="EG43" i="16" s="1"/>
  <c r="EO43" i="16"/>
  <c r="FJ43" i="16"/>
  <c r="DV44" i="16"/>
  <c r="DY44" i="16"/>
  <c r="EB44" i="16"/>
  <c r="EF44" i="16"/>
  <c r="EG44" i="16" s="1"/>
  <c r="EO44" i="16"/>
  <c r="DV45" i="16"/>
  <c r="DY45" i="16"/>
  <c r="EB45" i="16"/>
  <c r="EF45" i="16"/>
  <c r="EG45" i="16" s="1"/>
  <c r="EO45" i="16"/>
  <c r="DV46" i="16"/>
  <c r="DY46" i="16"/>
  <c r="EB46" i="16"/>
  <c r="EF46" i="16"/>
  <c r="EG46" i="16" s="1"/>
  <c r="EO46" i="16"/>
  <c r="DV47" i="16"/>
  <c r="DY47" i="16"/>
  <c r="EB47" i="16"/>
  <c r="EF47" i="16"/>
  <c r="EG47" i="16" s="1"/>
  <c r="EO47" i="16"/>
  <c r="DV48" i="16"/>
  <c r="DY48" i="16"/>
  <c r="EB48" i="16"/>
  <c r="EF48" i="16"/>
  <c r="EG48" i="16" s="1"/>
  <c r="EO48" i="16"/>
  <c r="FJ48" i="16"/>
  <c r="DV49" i="16"/>
  <c r="DY49" i="16"/>
  <c r="EB49" i="16"/>
  <c r="EF49" i="16"/>
  <c r="EG49" i="16" s="1"/>
  <c r="EO49" i="16"/>
  <c r="DV50" i="16"/>
  <c r="DY50" i="16"/>
  <c r="EB50" i="16"/>
  <c r="EF50" i="16"/>
  <c r="EG50" i="16" s="1"/>
  <c r="EO50" i="16"/>
  <c r="FJ50" i="16"/>
  <c r="DV51" i="16"/>
  <c r="DY51" i="16"/>
  <c r="EB51" i="16"/>
  <c r="EF51" i="16"/>
  <c r="EG51" i="16" s="1"/>
  <c r="EO51" i="16"/>
  <c r="DV52" i="16"/>
  <c r="DY52" i="16"/>
  <c r="EB52" i="16"/>
  <c r="EF52" i="16"/>
  <c r="EG52" i="16" s="1"/>
  <c r="EO52" i="16"/>
  <c r="DV53" i="16"/>
  <c r="DY53" i="16"/>
  <c r="EB53" i="16"/>
  <c r="EF53" i="16"/>
  <c r="EG53" i="16" s="1"/>
  <c r="EO53" i="16"/>
  <c r="DV54" i="16"/>
  <c r="DY54" i="16"/>
  <c r="EB54" i="16"/>
  <c r="EF54" i="16"/>
  <c r="EG54" i="16" s="1"/>
  <c r="EO54" i="16"/>
  <c r="DV55" i="16"/>
  <c r="DY55" i="16"/>
  <c r="EB55" i="16"/>
  <c r="EF55" i="16"/>
  <c r="EG55" i="16" s="1"/>
  <c r="EO55" i="16"/>
  <c r="FJ55" i="16"/>
  <c r="DV56" i="16"/>
  <c r="DY56" i="16"/>
  <c r="EB56" i="16"/>
  <c r="EF56" i="16"/>
  <c r="EG56" i="16" s="1"/>
  <c r="EO56" i="16"/>
  <c r="DV57" i="16"/>
  <c r="DY57" i="16"/>
  <c r="EB57" i="16"/>
  <c r="EF57" i="16"/>
  <c r="EG57" i="16" s="1"/>
  <c r="EO57" i="16"/>
  <c r="DV58" i="16"/>
  <c r="DY58" i="16"/>
  <c r="EB58" i="16"/>
  <c r="EF58" i="16"/>
  <c r="EG58" i="16" s="1"/>
  <c r="EO58" i="16"/>
  <c r="DV59" i="16"/>
  <c r="DY59" i="16"/>
  <c r="EB59" i="16"/>
  <c r="EF59" i="16"/>
  <c r="EG59" i="16" s="1"/>
  <c r="EO59" i="16"/>
  <c r="DV60" i="16"/>
  <c r="DY60" i="16"/>
  <c r="EB60" i="16"/>
  <c r="EF60" i="16"/>
  <c r="EG60" i="16" s="1"/>
  <c r="EO60" i="16"/>
  <c r="DZ58" i="16" l="1"/>
  <c r="EI106" i="16" s="1"/>
  <c r="EI58" i="16"/>
  <c r="EI59" i="16"/>
  <c r="DZ59" i="16"/>
  <c r="EI107" i="16" s="1"/>
  <c r="EJ53" i="16"/>
  <c r="EC53" i="16"/>
  <c r="ED53" i="16" s="1"/>
  <c r="DW52" i="16"/>
  <c r="EH52" i="16"/>
  <c r="EH100" i="16" s="1"/>
  <c r="DZ50" i="16"/>
  <c r="EI98" i="16" s="1"/>
  <c r="EI50" i="16"/>
  <c r="EJ48" i="16"/>
  <c r="EC48" i="16"/>
  <c r="EJ96" i="16" s="1"/>
  <c r="DW47" i="16"/>
  <c r="EH47" i="16"/>
  <c r="EH95" i="16" s="1"/>
  <c r="EC46" i="16"/>
  <c r="ED46" i="16" s="1"/>
  <c r="EJ46" i="16"/>
  <c r="DW45" i="16"/>
  <c r="EH45" i="16"/>
  <c r="EH93" i="16" s="1"/>
  <c r="EJ44" i="16"/>
  <c r="EC44" i="16"/>
  <c r="EJ92" i="16" s="1"/>
  <c r="EI43" i="16"/>
  <c r="DZ43" i="16"/>
  <c r="EI91" i="16" s="1"/>
  <c r="EI41" i="16"/>
  <c r="DZ41" i="16"/>
  <c r="EI89" i="16" s="1"/>
  <c r="DW40" i="16"/>
  <c r="EH40" i="16"/>
  <c r="EH88" i="16" s="1"/>
  <c r="EJ39" i="16"/>
  <c r="EC39" i="16"/>
  <c r="EJ87" i="16" s="1"/>
  <c r="DW38" i="16"/>
  <c r="EH38" i="16"/>
  <c r="EH86" i="16" s="1"/>
  <c r="EJ37" i="16"/>
  <c r="EC37" i="16"/>
  <c r="EJ85" i="16" s="1"/>
  <c r="DW36" i="16"/>
  <c r="EH36" i="16"/>
  <c r="EH84" i="16" s="1"/>
  <c r="EJ35" i="16"/>
  <c r="EC35" i="16"/>
  <c r="EJ83" i="16" s="1"/>
  <c r="DW34" i="16"/>
  <c r="EH34" i="16"/>
  <c r="EH82" i="16" s="1"/>
  <c r="EJ33" i="16"/>
  <c r="EC33" i="16"/>
  <c r="EJ81" i="16" s="1"/>
  <c r="DW32" i="16"/>
  <c r="EH32" i="16"/>
  <c r="EH80" i="16" s="1"/>
  <c r="EJ31" i="16"/>
  <c r="EC31" i="16"/>
  <c r="EJ79" i="16" s="1"/>
  <c r="DZ56" i="16"/>
  <c r="EI104" i="16" s="1"/>
  <c r="EI56" i="16"/>
  <c r="EI57" i="16"/>
  <c r="DZ57" i="16"/>
  <c r="EI105" i="16" s="1"/>
  <c r="EJ55" i="16"/>
  <c r="EC55" i="16"/>
  <c r="EJ103" i="16" s="1"/>
  <c r="DW54" i="16"/>
  <c r="EH54" i="16"/>
  <c r="EH102" i="16" s="1"/>
  <c r="EJ51" i="16"/>
  <c r="EC51" i="16"/>
  <c r="EJ99" i="16" s="1"/>
  <c r="EJ60" i="16"/>
  <c r="EC60" i="16"/>
  <c r="EJ108" i="16" s="1"/>
  <c r="DW59" i="16"/>
  <c r="EH59" i="16"/>
  <c r="EH107" i="16" s="1"/>
  <c r="EC58" i="16"/>
  <c r="EJ106" i="16" s="1"/>
  <c r="EJ58" i="16"/>
  <c r="DW57" i="16"/>
  <c r="EH57" i="16"/>
  <c r="EH105" i="16" s="1"/>
  <c r="EJ56" i="16"/>
  <c r="EC56" i="16"/>
  <c r="EJ104" i="16" s="1"/>
  <c r="EI55" i="16"/>
  <c r="DZ55" i="16"/>
  <c r="EI103" i="16" s="1"/>
  <c r="EI53" i="16"/>
  <c r="DZ53" i="16"/>
  <c r="EI101" i="16" s="1"/>
  <c r="EI51" i="16"/>
  <c r="DZ51" i="16"/>
  <c r="EI99" i="16" s="1"/>
  <c r="DW50" i="16"/>
  <c r="EH50" i="16"/>
  <c r="EH98" i="16" s="1"/>
  <c r="EJ49" i="16"/>
  <c r="EC49" i="16"/>
  <c r="EJ97" i="16" s="1"/>
  <c r="EI48" i="16"/>
  <c r="DZ48" i="16"/>
  <c r="EI96" i="16" s="1"/>
  <c r="DZ46" i="16"/>
  <c r="EI94" i="16" s="1"/>
  <c r="EI46" i="16"/>
  <c r="EI44" i="16"/>
  <c r="DZ44" i="16"/>
  <c r="EI92" i="16" s="1"/>
  <c r="DW43" i="16"/>
  <c r="EH43" i="16"/>
  <c r="EH91" i="16" s="1"/>
  <c r="EC42" i="16"/>
  <c r="ED42" i="16" s="1"/>
  <c r="EJ42" i="16"/>
  <c r="DW41" i="16"/>
  <c r="EH41" i="16"/>
  <c r="EH89" i="16" s="1"/>
  <c r="EI39" i="16"/>
  <c r="DZ39" i="16"/>
  <c r="EI87" i="16" s="1"/>
  <c r="EI37" i="16"/>
  <c r="DZ37" i="16"/>
  <c r="EI85" i="16" s="1"/>
  <c r="EI35" i="16"/>
  <c r="DZ35" i="16"/>
  <c r="EI83" i="16" s="1"/>
  <c r="EI33" i="16"/>
  <c r="DZ33" i="16"/>
  <c r="EI81" i="16" s="1"/>
  <c r="EI31" i="16"/>
  <c r="DZ31" i="16"/>
  <c r="EI79" i="16" s="1"/>
  <c r="EI60" i="16"/>
  <c r="DZ60" i="16"/>
  <c r="EI108" i="16" s="1"/>
  <c r="EJ52" i="16"/>
  <c r="EC52" i="16"/>
  <c r="EJ100" i="16" s="1"/>
  <c r="DW51" i="16"/>
  <c r="EH51" i="16"/>
  <c r="EH99" i="16" s="1"/>
  <c r="EI49" i="16"/>
  <c r="DZ49" i="16"/>
  <c r="EI97" i="16" s="1"/>
  <c r="DW48" i="16"/>
  <c r="EH48" i="16"/>
  <c r="EH96" i="16" s="1"/>
  <c r="EJ47" i="16"/>
  <c r="EC47" i="16"/>
  <c r="EJ95" i="16" s="1"/>
  <c r="DW46" i="16"/>
  <c r="EH46" i="16"/>
  <c r="EH94" i="16" s="1"/>
  <c r="EJ45" i="16"/>
  <c r="EC45" i="16"/>
  <c r="EJ93" i="16" s="1"/>
  <c r="DW44" i="16"/>
  <c r="EH44" i="16"/>
  <c r="EH92" i="16" s="1"/>
  <c r="DZ42" i="16"/>
  <c r="EI90" i="16" s="1"/>
  <c r="EI42" i="16"/>
  <c r="EJ40" i="16"/>
  <c r="EC40" i="16"/>
  <c r="EJ88" i="16" s="1"/>
  <c r="DW39" i="16"/>
  <c r="EH39" i="16"/>
  <c r="EH87" i="16" s="1"/>
  <c r="EC38" i="16"/>
  <c r="EJ86" i="16" s="1"/>
  <c r="EJ38" i="16"/>
  <c r="DW37" i="16"/>
  <c r="EH37" i="16"/>
  <c r="EH85" i="16" s="1"/>
  <c r="EJ36" i="16"/>
  <c r="EC36" i="16"/>
  <c r="EJ84" i="16" s="1"/>
  <c r="DW35" i="16"/>
  <c r="EH35" i="16"/>
  <c r="EH83" i="16" s="1"/>
  <c r="EJ34" i="16"/>
  <c r="EC34" i="16"/>
  <c r="EJ82" i="16" s="1"/>
  <c r="DW33" i="16"/>
  <c r="EH33" i="16"/>
  <c r="EH81" i="16" s="1"/>
  <c r="EJ32" i="16"/>
  <c r="EC32" i="16"/>
  <c r="ED32" i="16" s="1"/>
  <c r="DW31" i="16"/>
  <c r="EH31" i="16"/>
  <c r="EH79" i="16" s="1"/>
  <c r="DW55" i="16"/>
  <c r="EH55" i="16"/>
  <c r="EH103" i="16" s="1"/>
  <c r="EC54" i="16"/>
  <c r="EJ102" i="16" s="1"/>
  <c r="EJ54" i="16"/>
  <c r="DW53" i="16"/>
  <c r="EH53" i="16"/>
  <c r="EH101" i="16" s="1"/>
  <c r="DW60" i="16"/>
  <c r="EH60" i="16"/>
  <c r="EH108" i="16" s="1"/>
  <c r="EJ59" i="16"/>
  <c r="EC59" i="16"/>
  <c r="EJ107" i="16" s="1"/>
  <c r="DW58" i="16"/>
  <c r="EH58" i="16"/>
  <c r="EJ57" i="16"/>
  <c r="EC57" i="16"/>
  <c r="EJ105" i="16" s="1"/>
  <c r="DW56" i="16"/>
  <c r="EH56" i="16"/>
  <c r="EH104" i="16" s="1"/>
  <c r="DZ54" i="16"/>
  <c r="EI102" i="16" s="1"/>
  <c r="EI54" i="16"/>
  <c r="EI52" i="16"/>
  <c r="DZ52" i="16"/>
  <c r="EI100" i="16" s="1"/>
  <c r="EC50" i="16"/>
  <c r="EJ98" i="16" s="1"/>
  <c r="EJ50" i="16"/>
  <c r="DW49" i="16"/>
  <c r="EH49" i="16"/>
  <c r="EH97" i="16" s="1"/>
  <c r="EI47" i="16"/>
  <c r="DZ47" i="16"/>
  <c r="EI95" i="16" s="1"/>
  <c r="EI45" i="16"/>
  <c r="DZ45" i="16"/>
  <c r="EI93" i="16" s="1"/>
  <c r="EJ43" i="16"/>
  <c r="EC43" i="16"/>
  <c r="EJ91" i="16" s="1"/>
  <c r="DW42" i="16"/>
  <c r="EH42" i="16"/>
  <c r="EH90" i="16" s="1"/>
  <c r="EJ41" i="16"/>
  <c r="EC41" i="16"/>
  <c r="ED41" i="16" s="1"/>
  <c r="EI40" i="16"/>
  <c r="DZ40" i="16"/>
  <c r="EI88" i="16" s="1"/>
  <c r="DZ38" i="16"/>
  <c r="EI86" i="16" s="1"/>
  <c r="EI38" i="16"/>
  <c r="DZ36" i="16"/>
  <c r="EI84" i="16" s="1"/>
  <c r="EI36" i="16"/>
  <c r="DZ34" i="16"/>
  <c r="EI82" i="16" s="1"/>
  <c r="EI34" i="16"/>
  <c r="EI32" i="16"/>
  <c r="DZ32" i="16"/>
  <c r="EI80" i="16" s="1"/>
  <c r="EJ30" i="16"/>
  <c r="EC30" i="16"/>
  <c r="EJ78" i="16" s="1"/>
  <c r="DX29" i="16"/>
  <c r="EU29" i="16" s="1"/>
  <c r="DW29" i="16"/>
  <c r="EH29" i="16"/>
  <c r="DW30" i="16"/>
  <c r="EH30" i="16"/>
  <c r="EH78" i="16" s="1"/>
  <c r="EC29" i="16"/>
  <c r="EJ77" i="16" s="1"/>
  <c r="EJ29" i="16"/>
  <c r="EI29" i="16"/>
  <c r="DZ29" i="16"/>
  <c r="EI77" i="16" s="1"/>
  <c r="DZ30" i="16"/>
  <c r="EI78" i="16" s="1"/>
  <c r="EI30" i="16"/>
  <c r="EJ28" i="16"/>
  <c r="EC28" i="16"/>
  <c r="EJ76" i="16" s="1"/>
  <c r="DR64" i="16"/>
  <c r="DU24" i="16" s="1"/>
  <c r="AR12" i="16"/>
  <c r="DX60" i="16"/>
  <c r="EU60" i="16" s="1"/>
  <c r="DX58" i="16"/>
  <c r="EU58" i="16" s="1"/>
  <c r="EH106" i="16"/>
  <c r="EA54" i="16"/>
  <c r="EA45" i="16"/>
  <c r="DX42" i="16"/>
  <c r="EU42" i="16" s="1"/>
  <c r="EA40" i="16"/>
  <c r="EA36" i="16"/>
  <c r="EA32" i="16"/>
  <c r="EA57" i="16"/>
  <c r="ED55" i="16"/>
  <c r="DX52" i="16"/>
  <c r="EU52" i="16" s="1"/>
  <c r="EA50" i="16"/>
  <c r="ED60" i="16"/>
  <c r="EA60" i="16"/>
  <c r="EA58" i="16"/>
  <c r="EA56" i="16"/>
  <c r="DX55" i="16"/>
  <c r="EU55" i="16" s="1"/>
  <c r="ED54" i="16"/>
  <c r="DX53" i="16"/>
  <c r="EU53" i="16" s="1"/>
  <c r="ED52" i="16"/>
  <c r="DX51" i="16"/>
  <c r="EU51" i="16" s="1"/>
  <c r="EA49" i="16"/>
  <c r="DX48" i="16"/>
  <c r="EU48" i="16" s="1"/>
  <c r="ED47" i="16"/>
  <c r="DX46" i="16"/>
  <c r="EU46" i="16" s="1"/>
  <c r="ED45" i="16"/>
  <c r="DX44" i="16"/>
  <c r="EU44" i="16" s="1"/>
  <c r="EA42" i="16"/>
  <c r="ED40" i="16"/>
  <c r="DX39" i="16"/>
  <c r="EU39" i="16" s="1"/>
  <c r="ED38" i="16"/>
  <c r="DX37" i="16"/>
  <c r="EU37" i="16" s="1"/>
  <c r="DX35" i="16"/>
  <c r="EU35" i="16" s="1"/>
  <c r="ED34" i="16"/>
  <c r="DX33" i="16"/>
  <c r="EU33" i="16" s="1"/>
  <c r="DX31" i="16"/>
  <c r="EU31" i="16" s="1"/>
  <c r="ED30" i="16"/>
  <c r="EA52" i="16"/>
  <c r="DX49" i="16"/>
  <c r="EU49" i="16" s="1"/>
  <c r="EA34" i="16"/>
  <c r="DX54" i="16"/>
  <c r="EU54" i="16" s="1"/>
  <c r="ED51" i="16"/>
  <c r="ED48" i="16"/>
  <c r="DX47" i="16"/>
  <c r="EU47" i="16" s="1"/>
  <c r="DX45" i="16"/>
  <c r="EU45" i="16" s="1"/>
  <c r="ED44" i="16"/>
  <c r="EA43" i="16"/>
  <c r="EA41" i="16"/>
  <c r="DX40" i="16"/>
  <c r="EU40" i="16" s="1"/>
  <c r="ED39" i="16"/>
  <c r="DX38" i="16"/>
  <c r="EU38" i="16" s="1"/>
  <c r="ED37" i="16"/>
  <c r="DX36" i="16"/>
  <c r="EU36" i="16" s="1"/>
  <c r="ED35" i="16"/>
  <c r="DX34" i="16"/>
  <c r="EU34" i="16" s="1"/>
  <c r="ED33" i="16"/>
  <c r="DX32" i="16"/>
  <c r="EU32" i="16" s="1"/>
  <c r="ED31" i="16"/>
  <c r="DX30" i="16"/>
  <c r="EU30" i="16" s="1"/>
  <c r="DX56" i="16"/>
  <c r="EU56" i="16" s="1"/>
  <c r="ED50" i="16"/>
  <c r="EA47" i="16"/>
  <c r="EA38" i="16"/>
  <c r="EA30" i="16"/>
  <c r="EA59" i="16"/>
  <c r="DX59" i="16"/>
  <c r="EU59" i="16" s="1"/>
  <c r="DX57" i="16"/>
  <c r="EU57" i="16" s="1"/>
  <c r="ED56" i="16"/>
  <c r="EA55" i="16"/>
  <c r="EA53" i="16"/>
  <c r="EA51" i="16"/>
  <c r="DX50" i="16"/>
  <c r="EU50" i="16" s="1"/>
  <c r="ED49" i="16"/>
  <c r="EA48" i="16"/>
  <c r="EA46" i="16"/>
  <c r="EA44" i="16"/>
  <c r="DX43" i="16"/>
  <c r="EU43" i="16" s="1"/>
  <c r="DX41" i="16"/>
  <c r="EU41" i="16" s="1"/>
  <c r="EA39" i="16"/>
  <c r="EA37" i="16"/>
  <c r="EA35" i="16"/>
  <c r="EA33" i="16"/>
  <c r="EA31" i="16"/>
  <c r="ED29" i="16"/>
  <c r="EA29" i="16"/>
  <c r="EA28" i="16"/>
  <c r="FJ32" i="16"/>
  <c r="FJ39" i="16"/>
  <c r="FJ47" i="16"/>
  <c r="FJ29" i="16"/>
  <c r="FJ52" i="16"/>
  <c r="FJ41" i="16"/>
  <c r="FJ36" i="16"/>
  <c r="FJ60" i="16"/>
  <c r="FJ51" i="16"/>
  <c r="FJ58" i="16"/>
  <c r="FJ59" i="16"/>
  <c r="FJ56" i="16"/>
  <c r="FJ54" i="16"/>
  <c r="FJ44" i="16"/>
  <c r="FJ53" i="16"/>
  <c r="FJ35" i="16"/>
  <c r="FJ31" i="16"/>
  <c r="FJ49" i="16"/>
  <c r="FJ45" i="16"/>
  <c r="FJ42" i="16"/>
  <c r="FJ37" i="16"/>
  <c r="FJ33" i="16"/>
  <c r="FJ57" i="16"/>
  <c r="FJ46" i="16"/>
  <c r="FJ38" i="16"/>
  <c r="FJ34" i="16"/>
  <c r="FJ30" i="16"/>
  <c r="AL28" i="16"/>
  <c r="DW28" i="16" s="1"/>
  <c r="DX28" i="16" s="1"/>
  <c r="EU28" i="16" s="1"/>
  <c r="AM28" i="16"/>
  <c r="BA28" i="16"/>
  <c r="BB28" i="16"/>
  <c r="BD28" i="16"/>
  <c r="BH28" i="16"/>
  <c r="CI28" i="16"/>
  <c r="CJ28" i="16"/>
  <c r="CK28" i="16"/>
  <c r="AL29" i="16"/>
  <c r="AM29" i="16"/>
  <c r="BA29" i="16"/>
  <c r="BB29" i="16"/>
  <c r="BD29" i="16"/>
  <c r="BH29" i="16"/>
  <c r="CI29" i="16"/>
  <c r="CJ29" i="16"/>
  <c r="CK29" i="16"/>
  <c r="AL30" i="16"/>
  <c r="AM30" i="16"/>
  <c r="BA30" i="16"/>
  <c r="BB30" i="16"/>
  <c r="BD30" i="16"/>
  <c r="BH30" i="16" s="1"/>
  <c r="CI30" i="16"/>
  <c r="CJ30" i="16"/>
  <c r="CK30" i="16"/>
  <c r="AL31" i="16"/>
  <c r="AM31" i="16"/>
  <c r="BA31" i="16"/>
  <c r="BB31" i="16"/>
  <c r="BD31" i="16"/>
  <c r="BE31" i="16"/>
  <c r="BG31" i="16" s="1"/>
  <c r="BH31" i="16"/>
  <c r="BI31" i="16" s="1"/>
  <c r="CI31" i="16"/>
  <c r="CJ31" i="16"/>
  <c r="CK31" i="16"/>
  <c r="AL32" i="16"/>
  <c r="AM32" i="16"/>
  <c r="BA32" i="16"/>
  <c r="BB32" i="16"/>
  <c r="BD32" i="16"/>
  <c r="BE32" i="16"/>
  <c r="BG32" i="16" s="1"/>
  <c r="BH32" i="16"/>
  <c r="CI32" i="16"/>
  <c r="CJ32" i="16"/>
  <c r="CK32" i="16"/>
  <c r="AL33" i="16"/>
  <c r="AM33" i="16"/>
  <c r="BA33" i="16"/>
  <c r="BB33" i="16"/>
  <c r="BD33" i="16"/>
  <c r="BE33" i="16"/>
  <c r="BG33" i="16" s="1"/>
  <c r="BH33" i="16"/>
  <c r="CI33" i="16"/>
  <c r="CJ33" i="16"/>
  <c r="CK33" i="16"/>
  <c r="AL34" i="16"/>
  <c r="AM34" i="16"/>
  <c r="BA34" i="16"/>
  <c r="BB34" i="16"/>
  <c r="BD34" i="16"/>
  <c r="BE34" i="16"/>
  <c r="BG34" i="16" s="1"/>
  <c r="BH34" i="16"/>
  <c r="CI34" i="16"/>
  <c r="CJ34" i="16"/>
  <c r="CK34" i="16"/>
  <c r="AL35" i="16"/>
  <c r="AM35" i="16"/>
  <c r="BA35" i="16"/>
  <c r="BB35" i="16"/>
  <c r="BD35" i="16"/>
  <c r="BE35" i="16"/>
  <c r="BG35" i="16" s="1"/>
  <c r="BH35" i="16"/>
  <c r="CI35" i="16"/>
  <c r="CJ35" i="16"/>
  <c r="CK35" i="16"/>
  <c r="AL36" i="16"/>
  <c r="AM36" i="16"/>
  <c r="BA36" i="16"/>
  <c r="BB36" i="16"/>
  <c r="BD36" i="16"/>
  <c r="BE36" i="16"/>
  <c r="BG36" i="16" s="1"/>
  <c r="BH36" i="16"/>
  <c r="CI36" i="16"/>
  <c r="CJ36" i="16"/>
  <c r="CK36" i="16"/>
  <c r="AL37" i="16"/>
  <c r="AM37" i="16"/>
  <c r="BA37" i="16"/>
  <c r="BB37" i="16"/>
  <c r="BD37" i="16"/>
  <c r="BE37" i="16"/>
  <c r="BG37" i="16" s="1"/>
  <c r="BH37" i="16"/>
  <c r="BI37" i="16" s="1"/>
  <c r="CI37" i="16"/>
  <c r="CJ37" i="16"/>
  <c r="CK37" i="16"/>
  <c r="AL38" i="16"/>
  <c r="AM38" i="16"/>
  <c r="BA38" i="16"/>
  <c r="BB38" i="16"/>
  <c r="BD38" i="16"/>
  <c r="BE38" i="16"/>
  <c r="BG38" i="16" s="1"/>
  <c r="BH38" i="16"/>
  <c r="CI38" i="16"/>
  <c r="CJ38" i="16"/>
  <c r="CK38" i="16"/>
  <c r="AL39" i="16"/>
  <c r="AM39" i="16"/>
  <c r="BA39" i="16"/>
  <c r="BB39" i="16"/>
  <c r="BD39" i="16"/>
  <c r="BE39" i="16"/>
  <c r="BG39" i="16" s="1"/>
  <c r="BH39" i="16"/>
  <c r="CI39" i="16"/>
  <c r="CJ39" i="16"/>
  <c r="CK39" i="16"/>
  <c r="AL40" i="16"/>
  <c r="AM40" i="16"/>
  <c r="BA40" i="16"/>
  <c r="BB40" i="16"/>
  <c r="BD40" i="16"/>
  <c r="BE40" i="16"/>
  <c r="BG40" i="16" s="1"/>
  <c r="BH40" i="16"/>
  <c r="BI40" i="16" s="1"/>
  <c r="CI40" i="16"/>
  <c r="CJ40" i="16"/>
  <c r="CK40" i="16"/>
  <c r="AL41" i="16"/>
  <c r="AM41" i="16"/>
  <c r="BA41" i="16"/>
  <c r="BB41" i="16"/>
  <c r="BD41" i="16"/>
  <c r="BE41" i="16"/>
  <c r="BG41" i="16" s="1"/>
  <c r="BH41" i="16"/>
  <c r="CI41" i="16"/>
  <c r="CJ41" i="16"/>
  <c r="CK41" i="16"/>
  <c r="AL42" i="16"/>
  <c r="AM42" i="16"/>
  <c r="BA42" i="16"/>
  <c r="BB42" i="16"/>
  <c r="BD42" i="16"/>
  <c r="BE42" i="16"/>
  <c r="BG42" i="16" s="1"/>
  <c r="BH42" i="16"/>
  <c r="CI42" i="16"/>
  <c r="CJ42" i="16"/>
  <c r="CK42" i="16"/>
  <c r="AL43" i="16"/>
  <c r="AM43" i="16"/>
  <c r="BA43" i="16"/>
  <c r="BB43" i="16"/>
  <c r="BD43" i="16"/>
  <c r="BE43" i="16"/>
  <c r="BG43" i="16" s="1"/>
  <c r="BH43" i="16"/>
  <c r="BI43" i="16" s="1"/>
  <c r="CI43" i="16"/>
  <c r="CJ43" i="16"/>
  <c r="CK43" i="16"/>
  <c r="AL44" i="16"/>
  <c r="AM44" i="16"/>
  <c r="BA44" i="16"/>
  <c r="BB44" i="16"/>
  <c r="BD44" i="16"/>
  <c r="BE44" i="16"/>
  <c r="BG44" i="16" s="1"/>
  <c r="BH44" i="16"/>
  <c r="CI44" i="16"/>
  <c r="CJ44" i="16"/>
  <c r="CK44" i="16"/>
  <c r="AL45" i="16"/>
  <c r="AM45" i="16"/>
  <c r="BA45" i="16"/>
  <c r="BB45" i="16"/>
  <c r="BD45" i="16"/>
  <c r="BE45" i="16"/>
  <c r="BG45" i="16" s="1"/>
  <c r="BH45" i="16"/>
  <c r="BI45" i="16" s="1"/>
  <c r="CI45" i="16"/>
  <c r="CJ45" i="16"/>
  <c r="CK45" i="16"/>
  <c r="AL46" i="16"/>
  <c r="AM46" i="16"/>
  <c r="BA46" i="16"/>
  <c r="BB46" i="16"/>
  <c r="BD46" i="16"/>
  <c r="BE46" i="16"/>
  <c r="BG46" i="16" s="1"/>
  <c r="BH46" i="16"/>
  <c r="CI46" i="16"/>
  <c r="CJ46" i="16"/>
  <c r="CK46" i="16"/>
  <c r="AL47" i="16"/>
  <c r="AM47" i="16"/>
  <c r="BA47" i="16"/>
  <c r="BB47" i="16"/>
  <c r="BD47" i="16"/>
  <c r="BE47" i="16"/>
  <c r="BG47" i="16" s="1"/>
  <c r="BH47" i="16"/>
  <c r="CI47" i="16"/>
  <c r="CJ47" i="16"/>
  <c r="CK47" i="16"/>
  <c r="AL48" i="16"/>
  <c r="AM48" i="16"/>
  <c r="BA48" i="16"/>
  <c r="BB48" i="16"/>
  <c r="BD48" i="16"/>
  <c r="BE48" i="16"/>
  <c r="BG48" i="16" s="1"/>
  <c r="BH48" i="16"/>
  <c r="CI48" i="16"/>
  <c r="CJ48" i="16"/>
  <c r="CK48" i="16"/>
  <c r="AL49" i="16"/>
  <c r="AM49" i="16"/>
  <c r="BA49" i="16"/>
  <c r="BB49" i="16"/>
  <c r="BD49" i="16"/>
  <c r="BE49" i="16"/>
  <c r="BG49" i="16" s="1"/>
  <c r="BH49" i="16"/>
  <c r="CI49" i="16"/>
  <c r="CJ49" i="16"/>
  <c r="CK49" i="16"/>
  <c r="AL50" i="16"/>
  <c r="AM50" i="16"/>
  <c r="BA50" i="16"/>
  <c r="BB50" i="16"/>
  <c r="BD50" i="16"/>
  <c r="BE50" i="16"/>
  <c r="BG50" i="16" s="1"/>
  <c r="BH50" i="16"/>
  <c r="CI50" i="16"/>
  <c r="CJ50" i="16"/>
  <c r="CK50" i="16"/>
  <c r="AL51" i="16"/>
  <c r="AM51" i="16"/>
  <c r="BA51" i="16"/>
  <c r="BB51" i="16"/>
  <c r="BD51" i="16"/>
  <c r="BE51" i="16"/>
  <c r="BG51" i="16" s="1"/>
  <c r="BH51" i="16"/>
  <c r="CI51" i="16"/>
  <c r="CJ51" i="16"/>
  <c r="CK51" i="16"/>
  <c r="AL52" i="16"/>
  <c r="AM52" i="16"/>
  <c r="BA52" i="16"/>
  <c r="BB52" i="16"/>
  <c r="BD52" i="16"/>
  <c r="BE52" i="16"/>
  <c r="BG52" i="16" s="1"/>
  <c r="BH52" i="16"/>
  <c r="CI52" i="16"/>
  <c r="CJ52" i="16"/>
  <c r="CK52" i="16"/>
  <c r="AL53" i="16"/>
  <c r="AM53" i="16"/>
  <c r="BA53" i="16"/>
  <c r="BB53" i="16"/>
  <c r="BD53" i="16"/>
  <c r="BE53" i="16"/>
  <c r="BG53" i="16" s="1"/>
  <c r="BH53" i="16"/>
  <c r="CI53" i="16"/>
  <c r="CJ53" i="16"/>
  <c r="CK53" i="16"/>
  <c r="AL54" i="16"/>
  <c r="AM54" i="16"/>
  <c r="BA54" i="16"/>
  <c r="BB54" i="16"/>
  <c r="BD54" i="16"/>
  <c r="BE54" i="16"/>
  <c r="BG54" i="16" s="1"/>
  <c r="BH54" i="16"/>
  <c r="CI54" i="16"/>
  <c r="CJ54" i="16"/>
  <c r="CK54" i="16"/>
  <c r="AL55" i="16"/>
  <c r="AM55" i="16"/>
  <c r="BA55" i="16"/>
  <c r="BB55" i="16"/>
  <c r="BD55" i="16"/>
  <c r="BE55" i="16"/>
  <c r="BG55" i="16" s="1"/>
  <c r="BH55" i="16"/>
  <c r="BI55" i="16" s="1"/>
  <c r="CI55" i="16"/>
  <c r="CJ55" i="16"/>
  <c r="CK55" i="16"/>
  <c r="AL56" i="16"/>
  <c r="AM56" i="16"/>
  <c r="BA56" i="16"/>
  <c r="BB56" i="16"/>
  <c r="BD56" i="16"/>
  <c r="BE56" i="16"/>
  <c r="BG56" i="16" s="1"/>
  <c r="BH56" i="16"/>
  <c r="CI56" i="16"/>
  <c r="CJ56" i="16"/>
  <c r="CK56" i="16"/>
  <c r="AL57" i="16"/>
  <c r="AM57" i="16"/>
  <c r="BA57" i="16"/>
  <c r="BB57" i="16"/>
  <c r="BD57" i="16"/>
  <c r="BE57" i="16"/>
  <c r="BG57" i="16" s="1"/>
  <c r="BH57" i="16"/>
  <c r="CI57" i="16"/>
  <c r="CJ57" i="16"/>
  <c r="CK57" i="16"/>
  <c r="AL58" i="16"/>
  <c r="AM58" i="16"/>
  <c r="BA58" i="16"/>
  <c r="BB58" i="16"/>
  <c r="BD58" i="16"/>
  <c r="BE58" i="16"/>
  <c r="BG58" i="16" s="1"/>
  <c r="BH58" i="16"/>
  <c r="CI58" i="16"/>
  <c r="CJ58" i="16"/>
  <c r="CK58" i="16"/>
  <c r="AL59" i="16"/>
  <c r="AM59" i="16"/>
  <c r="BA59" i="16"/>
  <c r="BB59" i="16"/>
  <c r="BD59" i="16"/>
  <c r="BE59" i="16"/>
  <c r="BG59" i="16" s="1"/>
  <c r="BH59" i="16"/>
  <c r="CI59" i="16"/>
  <c r="CJ59" i="16"/>
  <c r="CK59" i="16"/>
  <c r="AL60" i="16"/>
  <c r="AM60" i="16"/>
  <c r="BA60" i="16"/>
  <c r="BB60" i="16"/>
  <c r="BD60" i="16"/>
  <c r="BE60" i="16"/>
  <c r="BG60" i="16" s="1"/>
  <c r="BH60" i="16"/>
  <c r="CI60" i="16"/>
  <c r="CJ60" i="16"/>
  <c r="CK60" i="16"/>
  <c r="EJ101" i="16" l="1"/>
  <c r="EJ89" i="16"/>
  <c r="EJ94" i="16"/>
  <c r="EJ90" i="16"/>
  <c r="ED58" i="16"/>
  <c r="ED43" i="16"/>
  <c r="ED59" i="16"/>
  <c r="EJ80" i="16"/>
  <c r="ED36" i="16"/>
  <c r="ED57" i="16"/>
  <c r="CP31" i="16"/>
  <c r="DQ29" i="16"/>
  <c r="DU23" i="16"/>
  <c r="DU22" i="16"/>
  <c r="BE30" i="16"/>
  <c r="BG30" i="16" s="1"/>
  <c r="ED28" i="16"/>
  <c r="EI76" i="16"/>
  <c r="BE29" i="16"/>
  <c r="BG29" i="16" s="1"/>
  <c r="BE28" i="16"/>
  <c r="BG28" i="16" s="1"/>
  <c r="BC42" i="16"/>
  <c r="BC53" i="16"/>
  <c r="BC45" i="16"/>
  <c r="BC36" i="16"/>
  <c r="BC59" i="16"/>
  <c r="BC47" i="16"/>
  <c r="BC39" i="16"/>
  <c r="BC60" i="16"/>
  <c r="BC54" i="16"/>
  <c r="BC50" i="16"/>
  <c r="BC48" i="16"/>
  <c r="BC43" i="16"/>
  <c r="BC40" i="16"/>
  <c r="BC37" i="16"/>
  <c r="BC33" i="16"/>
  <c r="BC30" i="16"/>
  <c r="BC35" i="16"/>
  <c r="BC32" i="16"/>
  <c r="BC29" i="16"/>
  <c r="BC58" i="16"/>
  <c r="BC55" i="16"/>
  <c r="BC51" i="16"/>
  <c r="BC46" i="16"/>
  <c r="BC41" i="16"/>
  <c r="BC38" i="16"/>
  <c r="BC34" i="16"/>
  <c r="BC31" i="16"/>
  <c r="BC56" i="16"/>
  <c r="BC52" i="16"/>
  <c r="BC49" i="16"/>
  <c r="BC44" i="16"/>
  <c r="BC28" i="16"/>
  <c r="BC57" i="16"/>
  <c r="BI58" i="16"/>
  <c r="BI52" i="16"/>
  <c r="BI49" i="16"/>
  <c r="BI39" i="16"/>
  <c r="BI28" i="16"/>
  <c r="BI60" i="16"/>
  <c r="BI59" i="16"/>
  <c r="BI57" i="16"/>
  <c r="BI56" i="16"/>
  <c r="BI54" i="16"/>
  <c r="BI53" i="16"/>
  <c r="BI51" i="16"/>
  <c r="BI50" i="16"/>
  <c r="BI48" i="16"/>
  <c r="BI47" i="16"/>
  <c r="BI46" i="16"/>
  <c r="BI44" i="16"/>
  <c r="D43" i="16"/>
  <c r="BI42" i="16"/>
  <c r="BI41" i="16"/>
  <c r="BI38" i="16"/>
  <c r="BI36" i="16"/>
  <c r="BI35" i="16"/>
  <c r="BI29" i="16"/>
  <c r="BI34" i="16"/>
  <c r="BI33" i="16"/>
  <c r="BI32" i="16"/>
  <c r="BI30" i="16"/>
  <c r="CO54" i="16"/>
  <c r="CO59" i="16"/>
  <c r="CO57" i="16"/>
  <c r="CO55" i="16"/>
  <c r="CO53" i="16"/>
  <c r="CO47" i="16"/>
  <c r="CO45" i="16"/>
  <c r="CO43" i="16"/>
  <c r="CO42" i="16"/>
  <c r="CO41" i="16"/>
  <c r="CO39" i="16"/>
  <c r="CO37" i="16"/>
  <c r="CO36" i="16"/>
  <c r="CO35" i="16"/>
  <c r="CO34" i="16"/>
  <c r="CO58" i="16"/>
  <c r="CO60" i="16"/>
  <c r="CO52" i="16"/>
  <c r="CO44" i="16"/>
  <c r="CO40" i="16"/>
  <c r="CO38" i="16"/>
  <c r="CO33" i="16"/>
  <c r="CO32" i="16"/>
  <c r="CO31" i="16"/>
  <c r="CO56" i="16"/>
  <c r="CO50" i="16"/>
  <c r="CO46" i="16"/>
  <c r="CO48" i="16"/>
  <c r="CO51" i="16"/>
  <c r="CO49" i="16"/>
  <c r="CQ31" i="16" l="1"/>
  <c r="AZ31" i="16"/>
  <c r="D31" i="16"/>
  <c r="CP32" i="16"/>
  <c r="DU63" i="16"/>
  <c r="DU64" i="16"/>
  <c r="CP28" i="16"/>
  <c r="CP30" i="16"/>
  <c r="AZ30" i="16" s="1"/>
  <c r="CP29" i="16"/>
  <c r="AZ29" i="16" s="1"/>
  <c r="CP60" i="16"/>
  <c r="AZ60" i="16" s="1"/>
  <c r="D49" i="16"/>
  <c r="D55" i="16"/>
  <c r="D58" i="16"/>
  <c r="D52" i="16"/>
  <c r="D45" i="16"/>
  <c r="D40" i="16"/>
  <c r="D39" i="16"/>
  <c r="D37" i="16"/>
  <c r="CQ32" i="16" l="1"/>
  <c r="AZ32" i="16"/>
  <c r="CQ28" i="16"/>
  <c r="AZ28" i="16"/>
  <c r="CQ29" i="16"/>
  <c r="CQ30" i="16"/>
  <c r="D54" i="16"/>
  <c r="D35" i="16"/>
  <c r="D33" i="16"/>
  <c r="D59" i="16"/>
  <c r="D44" i="16"/>
  <c r="D56" i="16"/>
  <c r="D60" i="16"/>
  <c r="D57" i="16"/>
  <c r="D53" i="16"/>
  <c r="D51" i="16"/>
  <c r="D50" i="16"/>
  <c r="D48" i="16"/>
  <c r="D47" i="16"/>
  <c r="D46" i="16"/>
  <c r="D42" i="16"/>
  <c r="D41" i="16"/>
  <c r="D38" i="16"/>
  <c r="D36" i="16"/>
  <c r="D34" i="16"/>
  <c r="D32" i="16"/>
  <c r="A7" i="21" l="1"/>
  <c r="A8" i="21"/>
  <c r="A9" i="21"/>
  <c r="A10" i="21"/>
  <c r="A11" i="21"/>
  <c r="A12" i="21"/>
  <c r="A13" i="21"/>
  <c r="A14" i="21"/>
  <c r="A15" i="21"/>
  <c r="A16" i="21"/>
  <c r="A17" i="21"/>
  <c r="A18" i="21"/>
  <c r="A19" i="21"/>
  <c r="A20" i="21"/>
  <c r="A21" i="21"/>
  <c r="A22" i="21"/>
  <c r="A23" i="21"/>
  <c r="A24" i="21"/>
  <c r="A25" i="21"/>
  <c r="A26" i="21"/>
  <c r="A27" i="21"/>
  <c r="A28" i="21"/>
  <c r="A29" i="21"/>
  <c r="A30" i="21"/>
  <c r="A31" i="21"/>
  <c r="A32" i="21"/>
  <c r="A33" i="21"/>
  <c r="A34" i="21"/>
  <c r="A35" i="21"/>
  <c r="A36" i="21"/>
  <c r="A37" i="21"/>
  <c r="A38" i="21"/>
  <c r="A39" i="21"/>
  <c r="A40" i="21"/>
  <c r="A8" i="18"/>
  <c r="H8" i="18"/>
  <c r="I8" i="18"/>
  <c r="J8" i="18"/>
  <c r="S8" i="18"/>
  <c r="A9" i="18"/>
  <c r="H9" i="18"/>
  <c r="I9" i="18"/>
  <c r="J9" i="18"/>
  <c r="S9" i="18"/>
  <c r="A10" i="18"/>
  <c r="H10" i="18"/>
  <c r="I10" i="18"/>
  <c r="J10" i="18"/>
  <c r="S10" i="18"/>
  <c r="A11" i="18"/>
  <c r="H11" i="18"/>
  <c r="I11" i="18"/>
  <c r="J11" i="18"/>
  <c r="S11" i="18"/>
  <c r="A12" i="18"/>
  <c r="H12" i="18"/>
  <c r="I12" i="18"/>
  <c r="J12" i="18"/>
  <c r="S12" i="18"/>
  <c r="A13" i="18"/>
  <c r="H13" i="18"/>
  <c r="I13" i="18"/>
  <c r="J13" i="18"/>
  <c r="S13" i="18"/>
  <c r="A14" i="18"/>
  <c r="H14" i="18"/>
  <c r="I14" i="18"/>
  <c r="J14" i="18"/>
  <c r="S14" i="18"/>
  <c r="A15" i="18"/>
  <c r="H15" i="18"/>
  <c r="I15" i="18"/>
  <c r="J15" i="18"/>
  <c r="S15" i="18"/>
  <c r="A16" i="18"/>
  <c r="H16" i="18"/>
  <c r="I16" i="18"/>
  <c r="J16" i="18"/>
  <c r="S16" i="18"/>
  <c r="A17" i="18"/>
  <c r="H17" i="18"/>
  <c r="I17" i="18"/>
  <c r="J17" i="18"/>
  <c r="S17" i="18"/>
  <c r="A18" i="18"/>
  <c r="H18" i="18"/>
  <c r="I18" i="18"/>
  <c r="J18" i="18"/>
  <c r="S18" i="18"/>
  <c r="A19" i="18"/>
  <c r="H19" i="18"/>
  <c r="I19" i="18"/>
  <c r="J19" i="18"/>
  <c r="S19" i="18"/>
  <c r="A20" i="18"/>
  <c r="H20" i="18"/>
  <c r="I20" i="18"/>
  <c r="J20" i="18"/>
  <c r="S20" i="18"/>
  <c r="A21" i="18"/>
  <c r="H21" i="18"/>
  <c r="I21" i="18"/>
  <c r="J21" i="18"/>
  <c r="S21" i="18"/>
  <c r="A22" i="18"/>
  <c r="H22" i="18"/>
  <c r="I22" i="18"/>
  <c r="J22" i="18"/>
  <c r="S22" i="18"/>
  <c r="A23" i="18"/>
  <c r="H23" i="18"/>
  <c r="I23" i="18"/>
  <c r="J23" i="18"/>
  <c r="S23" i="18"/>
  <c r="A24" i="18"/>
  <c r="H24" i="18"/>
  <c r="I24" i="18"/>
  <c r="J24" i="18"/>
  <c r="S24" i="18"/>
  <c r="A25" i="18"/>
  <c r="H25" i="18"/>
  <c r="I25" i="18"/>
  <c r="J25" i="18"/>
  <c r="S25" i="18"/>
  <c r="A26" i="18"/>
  <c r="H26" i="18"/>
  <c r="I26" i="18"/>
  <c r="J26" i="18"/>
  <c r="S26" i="18"/>
  <c r="A27" i="18"/>
  <c r="H27" i="18"/>
  <c r="I27" i="18"/>
  <c r="J27" i="18"/>
  <c r="S27" i="18"/>
  <c r="A28" i="18"/>
  <c r="H28" i="18"/>
  <c r="I28" i="18"/>
  <c r="J28" i="18"/>
  <c r="S28" i="18"/>
  <c r="A29" i="18"/>
  <c r="H29" i="18"/>
  <c r="I29" i="18"/>
  <c r="J29" i="18"/>
  <c r="S29" i="18"/>
  <c r="A30" i="18"/>
  <c r="H30" i="18"/>
  <c r="I30" i="18"/>
  <c r="J30" i="18"/>
  <c r="S30" i="18"/>
  <c r="A31" i="18"/>
  <c r="H31" i="18"/>
  <c r="I31" i="18"/>
  <c r="J31" i="18"/>
  <c r="S31" i="18"/>
  <c r="A32" i="18"/>
  <c r="H32" i="18"/>
  <c r="I32" i="18"/>
  <c r="J32" i="18"/>
  <c r="S32" i="18"/>
  <c r="A33" i="18"/>
  <c r="H33" i="18"/>
  <c r="I33" i="18"/>
  <c r="J33" i="18"/>
  <c r="S33" i="18"/>
  <c r="A34" i="18"/>
  <c r="H34" i="18"/>
  <c r="I34" i="18"/>
  <c r="J34" i="18"/>
  <c r="S34" i="18"/>
  <c r="A35" i="18"/>
  <c r="H35" i="18"/>
  <c r="I35" i="18"/>
  <c r="J35" i="18"/>
  <c r="S35" i="18"/>
  <c r="A36" i="18"/>
  <c r="H36" i="18"/>
  <c r="I36" i="18"/>
  <c r="J36" i="18"/>
  <c r="S36" i="18"/>
  <c r="A37" i="18"/>
  <c r="H37" i="18"/>
  <c r="I37" i="18"/>
  <c r="J37" i="18"/>
  <c r="S37" i="18"/>
  <c r="A38" i="18"/>
  <c r="H38" i="18"/>
  <c r="I38" i="18"/>
  <c r="J38" i="18"/>
  <c r="S38" i="18"/>
  <c r="A39" i="18"/>
  <c r="H39" i="18"/>
  <c r="I39" i="18"/>
  <c r="J39" i="18"/>
  <c r="S39" i="18"/>
  <c r="A40" i="18"/>
  <c r="H40" i="18"/>
  <c r="I40" i="18"/>
  <c r="J40" i="18"/>
  <c r="S40" i="18"/>
  <c r="K34" i="18" l="1"/>
  <c r="L34" i="18" s="1"/>
  <c r="R34" i="18" s="1"/>
  <c r="K30" i="18"/>
  <c r="L30" i="18" s="1"/>
  <c r="R30" i="18" s="1"/>
  <c r="K26" i="18"/>
  <c r="Q26" i="18" s="1"/>
  <c r="K22" i="18"/>
  <c r="L22" i="18" s="1"/>
  <c r="R22" i="18" s="1"/>
  <c r="K18" i="18"/>
  <c r="L18" i="18" s="1"/>
  <c r="R18" i="18" s="1"/>
  <c r="K14" i="18"/>
  <c r="Q14" i="18" s="1"/>
  <c r="FJ27" i="16"/>
  <c r="FJ24" i="16"/>
  <c r="FJ26" i="16"/>
  <c r="FJ22" i="16"/>
  <c r="FJ25" i="16"/>
  <c r="FJ23" i="16"/>
  <c r="K35" i="18"/>
  <c r="L35" i="18" s="1"/>
  <c r="R35" i="18" s="1"/>
  <c r="K31" i="18"/>
  <c r="L31" i="18" s="1"/>
  <c r="R31" i="18" s="1"/>
  <c r="K27" i="18"/>
  <c r="Q27" i="18" s="1"/>
  <c r="K23" i="18"/>
  <c r="Q23" i="18" s="1"/>
  <c r="K19" i="18"/>
  <c r="L19" i="18" s="1"/>
  <c r="R19" i="18" s="1"/>
  <c r="K15" i="18"/>
  <c r="L15" i="18" s="1"/>
  <c r="R15" i="18" s="1"/>
  <c r="K11" i="18"/>
  <c r="Q11" i="18" s="1"/>
  <c r="K10" i="18"/>
  <c r="Q10" i="18" s="1"/>
  <c r="Q35" i="18"/>
  <c r="K24" i="18"/>
  <c r="Q34" i="18"/>
  <c r="Q18" i="18"/>
  <c r="L23" i="18"/>
  <c r="R23" i="18" s="1"/>
  <c r="K36" i="18"/>
  <c r="K32" i="18"/>
  <c r="K28" i="18"/>
  <c r="K20" i="18"/>
  <c r="K16" i="18"/>
  <c r="K12" i="18"/>
  <c r="K8" i="18"/>
  <c r="K40" i="18"/>
  <c r="K39" i="18"/>
  <c r="K38" i="18"/>
  <c r="K37" i="18"/>
  <c r="K33" i="18"/>
  <c r="K29" i="18"/>
  <c r="K25" i="18"/>
  <c r="K21" i="18"/>
  <c r="K17" i="18"/>
  <c r="K13" i="18"/>
  <c r="K9" i="18"/>
  <c r="EC19" i="16"/>
  <c r="DZ19" i="16"/>
  <c r="DW19" i="16"/>
  <c r="L26" i="18" l="1"/>
  <c r="R26" i="18" s="1"/>
  <c r="L14" i="18"/>
  <c r="R14" i="18" s="1"/>
  <c r="Q30" i="18"/>
  <c r="T30" i="18" s="1"/>
  <c r="U30" i="18" s="1"/>
  <c r="Q15" i="18"/>
  <c r="Q22" i="18"/>
  <c r="T22" i="18" s="1"/>
  <c r="U22" i="18" s="1"/>
  <c r="T26" i="18"/>
  <c r="U26" i="18" s="1"/>
  <c r="L10" i="18"/>
  <c r="R10" i="18" s="1"/>
  <c r="T10" i="18" s="1"/>
  <c r="U10" i="18" s="1"/>
  <c r="T15" i="18"/>
  <c r="U15" i="18" s="1"/>
  <c r="Q19" i="18"/>
  <c r="T19" i="18" s="1"/>
  <c r="U19" i="18" s="1"/>
  <c r="Q31" i="18"/>
  <c r="T31" i="18" s="1"/>
  <c r="U31" i="18" s="1"/>
  <c r="DE61" i="16"/>
  <c r="FN29" i="16"/>
  <c r="FN54" i="16"/>
  <c r="FN30" i="16"/>
  <c r="FN42" i="16"/>
  <c r="FN45" i="16"/>
  <c r="FN52" i="16"/>
  <c r="FN33" i="16"/>
  <c r="FN37" i="16"/>
  <c r="FN41" i="16"/>
  <c r="FN46" i="16"/>
  <c r="FN34" i="16"/>
  <c r="FN38" i="16"/>
  <c r="FN49" i="16"/>
  <c r="FN53" i="16"/>
  <c r="FN56" i="16"/>
  <c r="FN57" i="16"/>
  <c r="FN58" i="16"/>
  <c r="FN59" i="16"/>
  <c r="FN43" i="16"/>
  <c r="FN40" i="16"/>
  <c r="FN55" i="16"/>
  <c r="FN48" i="16"/>
  <c r="FN47" i="16"/>
  <c r="FN44" i="16"/>
  <c r="FN39" i="16"/>
  <c r="FN36" i="16"/>
  <c r="FN32" i="16"/>
  <c r="FN35" i="16"/>
  <c r="FN28" i="16"/>
  <c r="FN51" i="16"/>
  <c r="FN50" i="16"/>
  <c r="FN31" i="16"/>
  <c r="FN60" i="16"/>
  <c r="FM30" i="16"/>
  <c r="FM32" i="16"/>
  <c r="FM36" i="16"/>
  <c r="FM39" i="16"/>
  <c r="FM40" i="16"/>
  <c r="FM45" i="16"/>
  <c r="FM52" i="16"/>
  <c r="FM59" i="16"/>
  <c r="FM31" i="16"/>
  <c r="FM33" i="16"/>
  <c r="FM37" i="16"/>
  <c r="FM41" i="16"/>
  <c r="FM46" i="16"/>
  <c r="FM34" i="16"/>
  <c r="FM38" i="16"/>
  <c r="FM49" i="16"/>
  <c r="FM50" i="16"/>
  <c r="FM53" i="16"/>
  <c r="FM56" i="16"/>
  <c r="FM57" i="16"/>
  <c r="FM58" i="16"/>
  <c r="FM28" i="16"/>
  <c r="FM29" i="16"/>
  <c r="FM43" i="16"/>
  <c r="FM44" i="16"/>
  <c r="FM47" i="16"/>
  <c r="FM48" i="16"/>
  <c r="FM51" i="16"/>
  <c r="FM60" i="16"/>
  <c r="FM35" i="16"/>
  <c r="FM55" i="16"/>
  <c r="FM42" i="16"/>
  <c r="FM54" i="16"/>
  <c r="FO28" i="16"/>
  <c r="FO34" i="16"/>
  <c r="FO38" i="16"/>
  <c r="FO43" i="16"/>
  <c r="FO44" i="16"/>
  <c r="FO47" i="16"/>
  <c r="FO49" i="16"/>
  <c r="FO51" i="16"/>
  <c r="FO53" i="16"/>
  <c r="FO56" i="16"/>
  <c r="FO57" i="16"/>
  <c r="FO58" i="16"/>
  <c r="FO29" i="16"/>
  <c r="FO32" i="16"/>
  <c r="FO36" i="16"/>
  <c r="FO39" i="16"/>
  <c r="FO54" i="16"/>
  <c r="FO60" i="16"/>
  <c r="FO30" i="16"/>
  <c r="FO31" i="16"/>
  <c r="FO42" i="16"/>
  <c r="FO45" i="16"/>
  <c r="FO52" i="16"/>
  <c r="FO59" i="16"/>
  <c r="FO33" i="16"/>
  <c r="FO35" i="16"/>
  <c r="FO37" i="16"/>
  <c r="FO41" i="16"/>
  <c r="FO46" i="16"/>
  <c r="FO50" i="16"/>
  <c r="FO40" i="16"/>
  <c r="FO48" i="16"/>
  <c r="FO55" i="16"/>
  <c r="L27" i="18"/>
  <c r="R27" i="18" s="1"/>
  <c r="T27" i="18" s="1"/>
  <c r="U27" i="18" s="1"/>
  <c r="T35" i="18"/>
  <c r="U35" i="18" s="1"/>
  <c r="L11" i="18"/>
  <c r="R11" i="18" s="1"/>
  <c r="T11" i="18" s="1"/>
  <c r="U11" i="18" s="1"/>
  <c r="T23" i="18"/>
  <c r="U23" i="18" s="1"/>
  <c r="L17" i="18"/>
  <c r="R17" i="18" s="1"/>
  <c r="Q17" i="18"/>
  <c r="Q40" i="18"/>
  <c r="L40" i="18"/>
  <c r="R40" i="18" s="1"/>
  <c r="Q13" i="18"/>
  <c r="L13" i="18"/>
  <c r="R13" i="18" s="1"/>
  <c r="Q29" i="18"/>
  <c r="L29" i="18"/>
  <c r="R29" i="18" s="1"/>
  <c r="Q39" i="18"/>
  <c r="L39" i="18"/>
  <c r="R39" i="18" s="1"/>
  <c r="Q8" i="18"/>
  <c r="L8" i="18"/>
  <c r="R8" i="18" s="1"/>
  <c r="L28" i="18"/>
  <c r="R28" i="18" s="1"/>
  <c r="Q28" i="18"/>
  <c r="L33" i="18"/>
  <c r="R33" i="18" s="1"/>
  <c r="Q33" i="18"/>
  <c r="Q12" i="18"/>
  <c r="L12" i="18"/>
  <c r="R12" i="18" s="1"/>
  <c r="L32" i="18"/>
  <c r="R32" i="18" s="1"/>
  <c r="Q32" i="18"/>
  <c r="Q21" i="18"/>
  <c r="L21" i="18"/>
  <c r="R21" i="18" s="1"/>
  <c r="Q37" i="18"/>
  <c r="L37" i="18"/>
  <c r="R37" i="18" s="1"/>
  <c r="L16" i="18"/>
  <c r="R16" i="18" s="1"/>
  <c r="Q16" i="18"/>
  <c r="Q36" i="18"/>
  <c r="L36" i="18"/>
  <c r="R36" i="18" s="1"/>
  <c r="T18" i="18"/>
  <c r="U18" i="18" s="1"/>
  <c r="T34" i="18"/>
  <c r="U34" i="18" s="1"/>
  <c r="Q9" i="18"/>
  <c r="L9" i="18"/>
  <c r="R9" i="18" s="1"/>
  <c r="L25" i="18"/>
  <c r="R25" i="18" s="1"/>
  <c r="Q25" i="18"/>
  <c r="Q38" i="18"/>
  <c r="L38" i="18"/>
  <c r="R38" i="18" s="1"/>
  <c r="L20" i="18"/>
  <c r="R20" i="18" s="1"/>
  <c r="Q20" i="18"/>
  <c r="T14" i="18"/>
  <c r="U14" i="18" s="1"/>
  <c r="L24" i="18"/>
  <c r="R24" i="18" s="1"/>
  <c r="Q24" i="18"/>
  <c r="EO23" i="16"/>
  <c r="EO24" i="16"/>
  <c r="EO25" i="16"/>
  <c r="EO26" i="16"/>
  <c r="EO27" i="16"/>
  <c r="EO22" i="16"/>
  <c r="T20" i="18" l="1"/>
  <c r="U20" i="18" s="1"/>
  <c r="J18" i="16"/>
  <c r="F18" i="16"/>
  <c r="T37" i="18"/>
  <c r="U37" i="18" s="1"/>
  <c r="T8" i="18"/>
  <c r="U8" i="18" s="1"/>
  <c r="T29" i="18"/>
  <c r="U29" i="18" s="1"/>
  <c r="T40" i="18"/>
  <c r="U40" i="18" s="1"/>
  <c r="T28" i="18"/>
  <c r="U28" i="18" s="1"/>
  <c r="T17" i="18"/>
  <c r="U17" i="18" s="1"/>
  <c r="T24" i="18"/>
  <c r="U24" i="18" s="1"/>
  <c r="T16" i="18"/>
  <c r="U16" i="18" s="1"/>
  <c r="T32" i="18"/>
  <c r="U32" i="18" s="1"/>
  <c r="T33" i="18"/>
  <c r="U33" i="18" s="1"/>
  <c r="T38" i="18"/>
  <c r="U38" i="18" s="1"/>
  <c r="T9" i="18"/>
  <c r="U9" i="18" s="1"/>
  <c r="T25" i="18"/>
  <c r="U25" i="18" s="1"/>
  <c r="T36" i="18"/>
  <c r="U36" i="18" s="1"/>
  <c r="T21" i="18"/>
  <c r="U21" i="18" s="1"/>
  <c r="T12" i="18"/>
  <c r="U12" i="18" s="1"/>
  <c r="T39" i="18"/>
  <c r="U39" i="18" s="1"/>
  <c r="T13" i="18"/>
  <c r="U13" i="18" s="1"/>
  <c r="AK28" i="16"/>
  <c r="AK29" i="16"/>
  <c r="AK30" i="16"/>
  <c r="AK31" i="16"/>
  <c r="AK32" i="16"/>
  <c r="AK33" i="16"/>
  <c r="AK34" i="16"/>
  <c r="AK35" i="16"/>
  <c r="AK36" i="16"/>
  <c r="AK37" i="16"/>
  <c r="AK38" i="16"/>
  <c r="AK39" i="16"/>
  <c r="AK40" i="16"/>
  <c r="AK41" i="16"/>
  <c r="AK42" i="16"/>
  <c r="AK43" i="16"/>
  <c r="AK44" i="16"/>
  <c r="AK45" i="16"/>
  <c r="AK46" i="16"/>
  <c r="AK47" i="16"/>
  <c r="AK48" i="16"/>
  <c r="AK49" i="16"/>
  <c r="AK50" i="16"/>
  <c r="AK51" i="16"/>
  <c r="AK52" i="16"/>
  <c r="AK53" i="16"/>
  <c r="AK54" i="16"/>
  <c r="AK55" i="16"/>
  <c r="AK56" i="16"/>
  <c r="AK57" i="16"/>
  <c r="AK58" i="16"/>
  <c r="AK59" i="16"/>
  <c r="AK60" i="16"/>
  <c r="T4" i="17"/>
  <c r="T3" i="17"/>
  <c r="T2" i="17"/>
  <c r="ER24" i="16" l="1"/>
  <c r="ER22" i="16"/>
  <c r="ER23" i="16"/>
  <c r="EQ25" i="16"/>
  <c r="EQ22" i="16"/>
  <c r="EQ23" i="16"/>
  <c r="EQ24" i="16"/>
  <c r="ET51" i="16"/>
  <c r="ET36" i="16"/>
  <c r="ET38" i="16"/>
  <c r="ET31" i="16"/>
  <c r="ET46" i="16"/>
  <c r="ET26" i="16"/>
  <c r="ET27" i="16"/>
  <c r="ET22" i="16" l="1"/>
  <c r="ET24" i="16"/>
  <c r="HP25" i="16"/>
  <c r="HP24" i="16"/>
  <c r="HP22" i="16"/>
  <c r="HP23" i="16"/>
  <c r="ET56" i="16"/>
  <c r="ET23" i="16"/>
  <c r="ET59" i="16"/>
  <c r="ET32" i="16"/>
  <c r="ET55" i="16"/>
  <c r="ET25" i="16"/>
  <c r="ET44" i="16"/>
  <c r="ET29" i="16"/>
  <c r="ET43" i="16"/>
  <c r="ET58" i="16"/>
  <c r="ET49" i="16"/>
  <c r="ET39" i="16"/>
  <c r="ET34" i="16"/>
  <c r="ET50" i="16"/>
  <c r="ET41" i="16"/>
  <c r="ET60" i="16"/>
  <c r="ET52" i="16"/>
  <c r="ET35" i="16"/>
  <c r="ET48" i="16"/>
  <c r="ET30" i="16"/>
  <c r="ET47" i="16"/>
  <c r="ET33" i="16"/>
  <c r="ET45" i="16"/>
  <c r="ET54" i="16"/>
  <c r="ET42" i="16"/>
  <c r="ET28" i="16"/>
  <c r="ET57" i="16"/>
  <c r="ET40" i="16"/>
  <c r="ET53" i="16"/>
  <c r="ET37" i="16"/>
  <c r="R2" i="21"/>
  <c r="HQ24" i="16" l="1"/>
  <c r="HQ25" i="16"/>
  <c r="HQ23" i="16"/>
  <c r="HQ22" i="16"/>
  <c r="A3" i="21"/>
  <c r="A4" i="21"/>
  <c r="A5" i="21"/>
  <c r="A6" i="21"/>
  <c r="A58" i="21"/>
  <c r="A41" i="21"/>
  <c r="A42" i="21"/>
  <c r="A43" i="21"/>
  <c r="A44" i="21"/>
  <c r="A45" i="21"/>
  <c r="A46" i="21"/>
  <c r="A47" i="21"/>
  <c r="A48" i="21"/>
  <c r="A49" i="21"/>
  <c r="A50" i="21"/>
  <c r="A51" i="21"/>
  <c r="A52" i="21"/>
  <c r="A53" i="21"/>
  <c r="A54" i="21"/>
  <c r="A55" i="21"/>
  <c r="A56" i="21"/>
  <c r="A57" i="21"/>
  <c r="A2" i="21"/>
  <c r="HQ61" i="16" l="1"/>
  <c r="CP62" i="16"/>
  <c r="BB23" i="16" l="1"/>
  <c r="BB24" i="16"/>
  <c r="BB25" i="16"/>
  <c r="BB26" i="16"/>
  <c r="BB27" i="16"/>
  <c r="BB22" i="16"/>
  <c r="BA24" i="16"/>
  <c r="BA25" i="16"/>
  <c r="BA26" i="16"/>
  <c r="BA27" i="16"/>
  <c r="BA23" i="16"/>
  <c r="BA22" i="16"/>
  <c r="BC27" i="16" l="1"/>
  <c r="BC22" i="16"/>
  <c r="S3" i="18" l="1"/>
  <c r="S4" i="18"/>
  <c r="S5" i="18"/>
  <c r="S6" i="18"/>
  <c r="S42" i="18" l="1"/>
  <c r="R42" i="18"/>
  <c r="Q42" i="18"/>
  <c r="S7" i="18"/>
  <c r="M3" i="18"/>
  <c r="M4" i="18" s="1"/>
  <c r="M5" i="18" s="1"/>
  <c r="M6" i="18" s="1"/>
  <c r="M7" i="18" s="1"/>
  <c r="M8" i="18" s="1"/>
  <c r="M9" i="18" s="1"/>
  <c r="M10" i="18" s="1"/>
  <c r="M11" i="18" s="1"/>
  <c r="M12" i="18" s="1"/>
  <c r="M13" i="18" s="1"/>
  <c r="M14" i="18" s="1"/>
  <c r="M15" i="18" s="1"/>
  <c r="M16" i="18" s="1"/>
  <c r="M17" i="18" s="1"/>
  <c r="M18" i="18" s="1"/>
  <c r="M19" i="18" s="1"/>
  <c r="M20" i="18" s="1"/>
  <c r="M21" i="18" s="1"/>
  <c r="M22" i="18" s="1"/>
  <c r="M23" i="18" s="1"/>
  <c r="M24" i="18" s="1"/>
  <c r="M25" i="18" s="1"/>
  <c r="M26" i="18" s="1"/>
  <c r="M27" i="18" s="1"/>
  <c r="M28" i="18" s="1"/>
  <c r="M29" i="18" s="1"/>
  <c r="M30" i="18" s="1"/>
  <c r="M31" i="18" s="1"/>
  <c r="M32" i="18" s="1"/>
  <c r="M33" i="18" s="1"/>
  <c r="M34" i="18" s="1"/>
  <c r="M35" i="18" s="1"/>
  <c r="M36" i="18" s="1"/>
  <c r="M37" i="18" s="1"/>
  <c r="M38" i="18" s="1"/>
  <c r="M39" i="18" s="1"/>
  <c r="M40" i="18" s="1"/>
  <c r="J42" i="18"/>
  <c r="I42" i="18"/>
  <c r="H42" i="18"/>
  <c r="D42" i="18"/>
  <c r="C42" i="18"/>
  <c r="B42" i="18"/>
  <c r="A3" i="18" l="1"/>
  <c r="A4" i="18"/>
  <c r="A5" i="18"/>
  <c r="A6" i="18"/>
  <c r="A7" i="18"/>
  <c r="A2" i="18"/>
  <c r="H3" i="18"/>
  <c r="I3" i="18"/>
  <c r="J3" i="18"/>
  <c r="H4" i="18"/>
  <c r="I4" i="18"/>
  <c r="J4" i="18"/>
  <c r="H5" i="18"/>
  <c r="I5" i="18"/>
  <c r="J5" i="18"/>
  <c r="H6" i="18"/>
  <c r="I6" i="18"/>
  <c r="J6" i="18"/>
  <c r="H7" i="18"/>
  <c r="I7" i="18"/>
  <c r="J7" i="18"/>
  <c r="I2" i="18"/>
  <c r="H2" i="18"/>
  <c r="S2" i="18"/>
  <c r="K5" i="18" l="1"/>
  <c r="Q5" i="18" s="1"/>
  <c r="K6" i="18"/>
  <c r="Q6" i="18" s="1"/>
  <c r="K7" i="18"/>
  <c r="Q7" i="18" s="1"/>
  <c r="K3" i="18"/>
  <c r="Q3" i="18" s="1"/>
  <c r="K4" i="18"/>
  <c r="Q4" i="18" s="1"/>
  <c r="J2" i="18"/>
  <c r="K2" i="18" s="1"/>
  <c r="Q2" i="18" s="1"/>
  <c r="AK25" i="16"/>
  <c r="AK26" i="16"/>
  <c r="AK27" i="16"/>
  <c r="CI23" i="16"/>
  <c r="CJ23" i="16"/>
  <c r="CK23" i="16"/>
  <c r="CI24" i="16"/>
  <c r="CJ24" i="16"/>
  <c r="CK24" i="16"/>
  <c r="CI25" i="16"/>
  <c r="CJ25" i="16"/>
  <c r="CK25" i="16"/>
  <c r="CI26" i="16"/>
  <c r="CJ26" i="16"/>
  <c r="CK26" i="16"/>
  <c r="CI27" i="16"/>
  <c r="CJ27" i="16"/>
  <c r="CK27" i="16"/>
  <c r="CK22" i="16"/>
  <c r="CJ22" i="16"/>
  <c r="CI22" i="16"/>
  <c r="EE63" i="16" l="1"/>
  <c r="EE62" i="16"/>
  <c r="EE65" i="16" s="1"/>
  <c r="EE61" i="16"/>
  <c r="EE64" i="16" s="1"/>
  <c r="L4" i="18"/>
  <c r="R4" i="18" s="1"/>
  <c r="L5" i="18"/>
  <c r="R5" i="18" s="1"/>
  <c r="L6" i="18"/>
  <c r="L2" i="18"/>
  <c r="R2" i="18" s="1"/>
  <c r="L3" i="18"/>
  <c r="R3" i="18" s="1"/>
  <c r="L7" i="18"/>
  <c r="R7" i="18" s="1"/>
  <c r="D12" i="16" l="1"/>
  <c r="EE66" i="16"/>
  <c r="R6" i="18"/>
  <c r="T6" i="18" s="1"/>
  <c r="U6" i="18" s="1"/>
  <c r="T5" i="18"/>
  <c r="U5" i="18" s="1"/>
  <c r="T7" i="18"/>
  <c r="U7" i="18" s="1"/>
  <c r="T2" i="18"/>
  <c r="U2" i="18" s="1"/>
  <c r="T4" i="18"/>
  <c r="U4" i="18" s="1"/>
  <c r="T3" i="18"/>
  <c r="U3" i="18" s="1"/>
  <c r="BH27" i="16"/>
  <c r="BH25" i="16"/>
  <c r="BH24" i="16"/>
  <c r="BH23" i="16"/>
  <c r="EF23" i="16" l="1"/>
  <c r="EG23" i="16" s="1"/>
  <c r="EF24" i="16"/>
  <c r="EG24" i="16" s="1"/>
  <c r="EF25" i="16"/>
  <c r="EG25" i="16" s="1"/>
  <c r="EF26" i="16"/>
  <c r="EG26" i="16" s="1"/>
  <c r="EF27" i="16"/>
  <c r="EG27" i="16" s="1"/>
  <c r="EF22" i="16"/>
  <c r="EG22" i="16" s="1"/>
  <c r="EG63" i="16" l="1"/>
  <c r="EG66" i="16" s="1"/>
  <c r="EG62" i="16"/>
  <c r="EG65" i="16" s="1"/>
  <c r="EG61" i="16"/>
  <c r="EG64" i="16" s="1"/>
  <c r="EB23" i="16" l="1"/>
  <c r="EB24" i="16"/>
  <c r="EB25" i="16"/>
  <c r="EB26" i="16"/>
  <c r="EB27" i="16"/>
  <c r="EB22" i="16"/>
  <c r="DY27" i="16"/>
  <c r="DY26" i="16"/>
  <c r="DY25" i="16"/>
  <c r="DY24" i="16"/>
  <c r="DY23" i="16"/>
  <c r="DY22" i="16"/>
  <c r="DV22" i="16"/>
  <c r="DV23" i="16"/>
  <c r="DV24" i="16"/>
  <c r="DV25" i="16"/>
  <c r="DV26" i="16"/>
  <c r="DV27" i="16"/>
  <c r="EC25" i="16" l="1"/>
  <c r="ED25" i="16" s="1"/>
  <c r="DW26" i="16"/>
  <c r="EH26" i="16"/>
  <c r="EH74" i="16" s="1"/>
  <c r="DW25" i="16"/>
  <c r="EH25" i="16"/>
  <c r="DZ26" i="16"/>
  <c r="EA26" i="16" s="1"/>
  <c r="EJ26" i="16"/>
  <c r="EC26" i="16"/>
  <c r="DZ27" i="16"/>
  <c r="EI27" i="16"/>
  <c r="EI25" i="16"/>
  <c r="DZ25" i="16"/>
  <c r="EA25" i="16" s="1"/>
  <c r="EC27" i="16"/>
  <c r="EJ27" i="16"/>
  <c r="DZ24" i="16"/>
  <c r="EA24" i="16" s="1"/>
  <c r="EC24" i="16"/>
  <c r="ED24" i="16" s="1"/>
  <c r="DZ22" i="16"/>
  <c r="EA22" i="16" s="1"/>
  <c r="DZ23" i="16"/>
  <c r="EA23" i="16" s="1"/>
  <c r="EC22" i="16"/>
  <c r="ED22" i="16" s="1"/>
  <c r="EC23" i="16"/>
  <c r="ED23" i="16" s="1"/>
  <c r="ED26" i="16"/>
  <c r="FM24" i="16"/>
  <c r="EA27" i="16"/>
  <c r="DX25" i="16"/>
  <c r="EU25" i="16" s="1"/>
  <c r="FN24" i="16"/>
  <c r="FM26" i="16"/>
  <c r="DX26" i="16"/>
  <c r="EU26" i="16" s="1"/>
  <c r="ED27" i="16"/>
  <c r="FO22" i="16"/>
  <c r="FM25" i="16"/>
  <c r="FN25" i="16"/>
  <c r="FO25" i="16"/>
  <c r="FO23" i="16"/>
  <c r="DY65" i="16"/>
  <c r="DV65" i="16"/>
  <c r="FN27" i="16"/>
  <c r="FO27" i="16"/>
  <c r="FM27" i="16"/>
  <c r="FM22" i="16"/>
  <c r="FN22" i="16"/>
  <c r="FO24" i="16"/>
  <c r="FN23" i="16"/>
  <c r="FM23" i="16"/>
  <c r="FN26" i="16"/>
  <c r="FO26" i="16"/>
  <c r="DW20" i="16"/>
  <c r="DZ20" i="16"/>
  <c r="EC20" i="16"/>
  <c r="BD23" i="16"/>
  <c r="BI23" i="16" s="1"/>
  <c r="CP23" i="16" s="1"/>
  <c r="AZ23" i="16" s="1"/>
  <c r="BD24" i="16"/>
  <c r="BD25" i="16"/>
  <c r="BI25" i="16" s="1"/>
  <c r="BD26" i="16"/>
  <c r="BD27" i="16"/>
  <c r="BI27" i="16" s="1"/>
  <c r="BD22" i="16"/>
  <c r="ED63" i="16" l="1"/>
  <c r="EA63" i="16"/>
  <c r="CP25" i="16"/>
  <c r="AZ25" i="16" s="1"/>
  <c r="CQ23" i="16"/>
  <c r="C10" i="16"/>
  <c r="CP27" i="16"/>
  <c r="AZ27" i="16" s="1"/>
  <c r="C12" i="16"/>
  <c r="BI24" i="16"/>
  <c r="B12" i="16"/>
  <c r="D10" i="16"/>
  <c r="BH26" i="16"/>
  <c r="BI26" i="16" s="1"/>
  <c r="BH22" i="16"/>
  <c r="B10" i="16"/>
  <c r="DN38" i="16"/>
  <c r="DN37" i="16"/>
  <c r="DN36" i="16"/>
  <c r="DN35" i="16"/>
  <c r="DN34" i="16"/>
  <c r="DN33" i="16"/>
  <c r="DL38" i="16"/>
  <c r="DL37" i="16"/>
  <c r="DL36" i="16"/>
  <c r="DL35" i="16"/>
  <c r="DL34" i="16"/>
  <c r="DL33" i="16"/>
  <c r="DJ32" i="16"/>
  <c r="EJ71" i="16"/>
  <c r="EJ72" i="16"/>
  <c r="EJ73" i="16"/>
  <c r="EJ75" i="16"/>
  <c r="EI74" i="16"/>
  <c r="EI75" i="16"/>
  <c r="DK38" i="16"/>
  <c r="DK37" i="16"/>
  <c r="DK36" i="16"/>
  <c r="DK35" i="16"/>
  <c r="DK34" i="16"/>
  <c r="DH33" i="16"/>
  <c r="DJ33" i="16" s="1"/>
  <c r="BC23" i="16"/>
  <c r="DG27" i="16"/>
  <c r="DH27" i="16" s="1"/>
  <c r="DG26" i="16"/>
  <c r="DG23" i="16"/>
  <c r="DH23" i="16" s="1"/>
  <c r="DG8" i="16"/>
  <c r="DG7" i="16"/>
  <c r="DG6" i="16"/>
  <c r="DG5" i="16"/>
  <c r="DG4" i="16"/>
  <c r="AM27" i="16"/>
  <c r="AL27" i="16"/>
  <c r="DW27" i="16" s="1"/>
  <c r="DX27" i="16" s="1"/>
  <c r="EU27" i="16" s="1"/>
  <c r="AL26" i="16"/>
  <c r="AL25" i="16"/>
  <c r="DG25" i="16"/>
  <c r="DH25" i="16" s="1"/>
  <c r="AL24" i="16"/>
  <c r="DG24" i="16"/>
  <c r="AL23" i="16"/>
  <c r="DW23" i="16" s="1"/>
  <c r="DX23" i="16" s="1"/>
  <c r="EU23" i="16" s="1"/>
  <c r="DG22" i="16"/>
  <c r="DO28" i="16" s="1"/>
  <c r="AB14" i="15"/>
  <c r="AB15" i="15"/>
  <c r="AB16" i="15"/>
  <c r="AB17" i="15"/>
  <c r="AB18" i="15"/>
  <c r="AB19" i="15"/>
  <c r="AB20" i="15"/>
  <c r="AB21" i="15"/>
  <c r="AB22" i="15"/>
  <c r="AB23" i="15"/>
  <c r="AB24" i="15"/>
  <c r="AB25" i="15"/>
  <c r="AB26" i="15"/>
  <c r="AB27" i="15"/>
  <c r="AB28" i="15"/>
  <c r="AB29" i="15"/>
  <c r="AB30" i="15"/>
  <c r="AB31" i="15"/>
  <c r="AB32" i="15"/>
  <c r="AB33" i="15"/>
  <c r="AB34" i="15"/>
  <c r="AB35" i="15"/>
  <c r="AB36" i="15"/>
  <c r="AB37" i="15"/>
  <c r="AB38" i="15"/>
  <c r="AB39" i="15"/>
  <c r="AB40" i="15"/>
  <c r="AB41" i="15"/>
  <c r="AB42" i="15"/>
  <c r="AB43" i="15"/>
  <c r="AB44" i="15"/>
  <c r="AB45" i="15"/>
  <c r="AB46" i="15"/>
  <c r="AB47" i="15"/>
  <c r="AB48" i="15"/>
  <c r="AB49" i="15"/>
  <c r="AB50" i="15"/>
  <c r="AB51" i="15"/>
  <c r="AB13" i="15"/>
  <c r="N14" i="15"/>
  <c r="N15" i="15"/>
  <c r="N16" i="15"/>
  <c r="N17" i="15"/>
  <c r="N18" i="15"/>
  <c r="N19" i="15"/>
  <c r="N20" i="15"/>
  <c r="N21" i="15"/>
  <c r="N22" i="15"/>
  <c r="N23" i="15"/>
  <c r="N24" i="15"/>
  <c r="N25" i="15"/>
  <c r="N26" i="15"/>
  <c r="N27" i="15"/>
  <c r="N28" i="15"/>
  <c r="N29" i="15"/>
  <c r="N30" i="15"/>
  <c r="N31" i="15"/>
  <c r="N32" i="15"/>
  <c r="N33" i="15"/>
  <c r="N34" i="15"/>
  <c r="N35" i="15"/>
  <c r="N36" i="15"/>
  <c r="N37" i="15"/>
  <c r="N38" i="15"/>
  <c r="N39" i="15"/>
  <c r="N40" i="15"/>
  <c r="N41" i="15"/>
  <c r="N42" i="15"/>
  <c r="N43" i="15"/>
  <c r="N44" i="15"/>
  <c r="N45" i="15"/>
  <c r="N46" i="15"/>
  <c r="N47" i="15"/>
  <c r="N48" i="15"/>
  <c r="N49" i="15"/>
  <c r="N50" i="15"/>
  <c r="N51" i="15"/>
  <c r="N13" i="15"/>
  <c r="O18" i="15"/>
  <c r="O19" i="15"/>
  <c r="O20" i="15"/>
  <c r="O21" i="15"/>
  <c r="O22" i="15"/>
  <c r="O23" i="15"/>
  <c r="O24" i="15"/>
  <c r="O25" i="15"/>
  <c r="O26" i="15"/>
  <c r="O27" i="15"/>
  <c r="O28" i="15"/>
  <c r="O29" i="15"/>
  <c r="O30" i="15"/>
  <c r="O31" i="15"/>
  <c r="O32" i="15"/>
  <c r="O33" i="15"/>
  <c r="O34" i="15"/>
  <c r="O35" i="15"/>
  <c r="O36" i="15"/>
  <c r="O37" i="15"/>
  <c r="O38" i="15"/>
  <c r="O39" i="15"/>
  <c r="O40" i="15"/>
  <c r="O41" i="15"/>
  <c r="O42" i="15"/>
  <c r="O43" i="15"/>
  <c r="O44" i="15"/>
  <c r="O45" i="15"/>
  <c r="O46" i="15"/>
  <c r="O47" i="15"/>
  <c r="O48" i="15"/>
  <c r="O49" i="15"/>
  <c r="O50" i="15"/>
  <c r="O51" i="15"/>
  <c r="V14" i="15"/>
  <c r="V15" i="15"/>
  <c r="V16" i="15"/>
  <c r="W16" i="15" s="1"/>
  <c r="V17" i="15"/>
  <c r="V18" i="15"/>
  <c r="V19" i="15"/>
  <c r="V20" i="15"/>
  <c r="V21" i="15"/>
  <c r="V22" i="15"/>
  <c r="V23" i="15"/>
  <c r="V24" i="15"/>
  <c r="V25" i="15"/>
  <c r="V26" i="15"/>
  <c r="V27" i="15"/>
  <c r="V28" i="15"/>
  <c r="V29" i="15"/>
  <c r="V30" i="15"/>
  <c r="V31" i="15"/>
  <c r="V32" i="15"/>
  <c r="V33" i="15"/>
  <c r="V34" i="15"/>
  <c r="V35" i="15"/>
  <c r="V36" i="15"/>
  <c r="V37" i="15"/>
  <c r="V38" i="15"/>
  <c r="V39" i="15"/>
  <c r="V40" i="15"/>
  <c r="V41" i="15"/>
  <c r="V42" i="15"/>
  <c r="V43" i="15"/>
  <c r="V44" i="15"/>
  <c r="V45" i="15"/>
  <c r="V46" i="15"/>
  <c r="V47" i="15"/>
  <c r="V48" i="15"/>
  <c r="V49" i="15"/>
  <c r="V50" i="15"/>
  <c r="V51" i="15"/>
  <c r="V13" i="15"/>
  <c r="W13" i="15" s="1"/>
  <c r="W14" i="15"/>
  <c r="W15" i="15"/>
  <c r="W17" i="15"/>
  <c r="W18" i="15"/>
  <c r="W19" i="15"/>
  <c r="W20" i="15"/>
  <c r="W21" i="15"/>
  <c r="W22" i="15"/>
  <c r="W23" i="15"/>
  <c r="W24" i="15"/>
  <c r="W25" i="15"/>
  <c r="W26" i="15"/>
  <c r="W27" i="15"/>
  <c r="W28" i="15"/>
  <c r="W29" i="15"/>
  <c r="W30" i="15"/>
  <c r="W31" i="15"/>
  <c r="W32" i="15"/>
  <c r="W33" i="15"/>
  <c r="W34" i="15"/>
  <c r="W35" i="15"/>
  <c r="W36" i="15"/>
  <c r="W37" i="15"/>
  <c r="W38" i="15"/>
  <c r="W39" i="15"/>
  <c r="W40" i="15"/>
  <c r="W41" i="15"/>
  <c r="W42" i="15"/>
  <c r="W43" i="15"/>
  <c r="W44" i="15"/>
  <c r="W45" i="15"/>
  <c r="W46" i="15"/>
  <c r="W47" i="15"/>
  <c r="W48" i="15"/>
  <c r="W49" i="15"/>
  <c r="W50" i="15"/>
  <c r="W51" i="15"/>
  <c r="Y14" i="15"/>
  <c r="Y15" i="15"/>
  <c r="Y16" i="15"/>
  <c r="Y17" i="15"/>
  <c r="Y18" i="15"/>
  <c r="Y19" i="15"/>
  <c r="Y20" i="15"/>
  <c r="Y21" i="15"/>
  <c r="Y22" i="15"/>
  <c r="Y23" i="15"/>
  <c r="Y24" i="15"/>
  <c r="Y25" i="15"/>
  <c r="Y26" i="15"/>
  <c r="Y27" i="15"/>
  <c r="Y28" i="15"/>
  <c r="Y29" i="15"/>
  <c r="Y30" i="15"/>
  <c r="Y31" i="15"/>
  <c r="Y32" i="15"/>
  <c r="Y33" i="15"/>
  <c r="Y34" i="15"/>
  <c r="Y35" i="15"/>
  <c r="Y36" i="15"/>
  <c r="Y37" i="15"/>
  <c r="Y38" i="15"/>
  <c r="Y39" i="15"/>
  <c r="Y40" i="15"/>
  <c r="Y41" i="15"/>
  <c r="Y42" i="15"/>
  <c r="Y43" i="15"/>
  <c r="Y44" i="15"/>
  <c r="Y45" i="15"/>
  <c r="Y46" i="15"/>
  <c r="Y47" i="15"/>
  <c r="Y48" i="15"/>
  <c r="Y49" i="15"/>
  <c r="Y50" i="15"/>
  <c r="Y51" i="15"/>
  <c r="Y13" i="15"/>
  <c r="U14" i="15"/>
  <c r="U15" i="15"/>
  <c r="U16" i="15"/>
  <c r="U17" i="15"/>
  <c r="U18" i="15"/>
  <c r="U19" i="15"/>
  <c r="U20" i="15"/>
  <c r="U21" i="15"/>
  <c r="U22" i="15"/>
  <c r="U23" i="15"/>
  <c r="U24" i="15"/>
  <c r="U25" i="15"/>
  <c r="U26" i="15"/>
  <c r="U27" i="15"/>
  <c r="U28" i="15"/>
  <c r="U29" i="15"/>
  <c r="U30" i="15"/>
  <c r="U31" i="15"/>
  <c r="U32" i="15"/>
  <c r="U33" i="15"/>
  <c r="U34" i="15"/>
  <c r="U35" i="15"/>
  <c r="U36" i="15"/>
  <c r="U37" i="15"/>
  <c r="U38" i="15"/>
  <c r="U39" i="15"/>
  <c r="U40" i="15"/>
  <c r="U41" i="15"/>
  <c r="U42" i="15"/>
  <c r="U43" i="15"/>
  <c r="U44" i="15"/>
  <c r="U45" i="15"/>
  <c r="U46" i="15"/>
  <c r="U47" i="15"/>
  <c r="U48" i="15"/>
  <c r="U49" i="15"/>
  <c r="U50" i="15"/>
  <c r="U51" i="15"/>
  <c r="U13" i="15"/>
  <c r="S14" i="15"/>
  <c r="S15" i="15"/>
  <c r="S16" i="15"/>
  <c r="S17" i="15"/>
  <c r="S18" i="15"/>
  <c r="S19" i="15"/>
  <c r="S20" i="15"/>
  <c r="S21" i="15"/>
  <c r="S22" i="15"/>
  <c r="S23" i="15"/>
  <c r="S24" i="15"/>
  <c r="S25" i="15"/>
  <c r="S26" i="15"/>
  <c r="S27" i="15"/>
  <c r="S28" i="15"/>
  <c r="S29" i="15"/>
  <c r="S30" i="15"/>
  <c r="S31" i="15"/>
  <c r="S32" i="15"/>
  <c r="S33" i="15"/>
  <c r="S34" i="15"/>
  <c r="S35" i="15"/>
  <c r="S36" i="15"/>
  <c r="S37" i="15"/>
  <c r="S38" i="15"/>
  <c r="S39" i="15"/>
  <c r="S40" i="15"/>
  <c r="S41" i="15"/>
  <c r="S42" i="15"/>
  <c r="S43" i="15"/>
  <c r="S44" i="15"/>
  <c r="S45" i="15"/>
  <c r="S46" i="15"/>
  <c r="S47" i="15"/>
  <c r="S48" i="15"/>
  <c r="S49" i="15"/>
  <c r="S50" i="15"/>
  <c r="S51" i="15"/>
  <c r="S13" i="15"/>
  <c r="R18" i="15"/>
  <c r="R19" i="15"/>
  <c r="R20" i="15"/>
  <c r="R21" i="15"/>
  <c r="R22" i="15"/>
  <c r="R23" i="15"/>
  <c r="R24" i="15"/>
  <c r="R25" i="15"/>
  <c r="R26" i="15"/>
  <c r="R27" i="15"/>
  <c r="R28" i="15"/>
  <c r="R29" i="15"/>
  <c r="R30" i="15"/>
  <c r="R31" i="15"/>
  <c r="R32" i="15"/>
  <c r="R33" i="15"/>
  <c r="R34" i="15"/>
  <c r="R35" i="15"/>
  <c r="R36" i="15"/>
  <c r="R37" i="15"/>
  <c r="R38" i="15"/>
  <c r="R39" i="15"/>
  <c r="R40" i="15"/>
  <c r="R41" i="15"/>
  <c r="R42" i="15"/>
  <c r="R43" i="15"/>
  <c r="R44" i="15"/>
  <c r="R45" i="15"/>
  <c r="R46" i="15"/>
  <c r="R47" i="15"/>
  <c r="R48" i="15"/>
  <c r="R49" i="15"/>
  <c r="R50" i="15"/>
  <c r="R51" i="15"/>
  <c r="Q14" i="15"/>
  <c r="Q15" i="15"/>
  <c r="Q16" i="15"/>
  <c r="Q17" i="15"/>
  <c r="Q18" i="15"/>
  <c r="Q19" i="15"/>
  <c r="Q20" i="15"/>
  <c r="Q21" i="15"/>
  <c r="Q22" i="15"/>
  <c r="Q23" i="15"/>
  <c r="Q24" i="15"/>
  <c r="Q25" i="15"/>
  <c r="Q26" i="15"/>
  <c r="Q27" i="15"/>
  <c r="Q28" i="15"/>
  <c r="Q29" i="15"/>
  <c r="Q30" i="15"/>
  <c r="Q31" i="15"/>
  <c r="Q32" i="15"/>
  <c r="Q33" i="15"/>
  <c r="Q34" i="15"/>
  <c r="Q35" i="15"/>
  <c r="Q36" i="15"/>
  <c r="Q37" i="15"/>
  <c r="Q38" i="15"/>
  <c r="Q39" i="15"/>
  <c r="Q40" i="15"/>
  <c r="Q41" i="15"/>
  <c r="Q42" i="15"/>
  <c r="Q43" i="15"/>
  <c r="Q44" i="15"/>
  <c r="Q45" i="15"/>
  <c r="Q46" i="15"/>
  <c r="Q47" i="15"/>
  <c r="Q48" i="15"/>
  <c r="Q49" i="15"/>
  <c r="Q50" i="15"/>
  <c r="Q51" i="15"/>
  <c r="Q13" i="15"/>
  <c r="AX29" i="15"/>
  <c r="AX25" i="15"/>
  <c r="AX20" i="15"/>
  <c r="AX15" i="15"/>
  <c r="AR20" i="15"/>
  <c r="AU20" i="15"/>
  <c r="AU19" i="15"/>
  <c r="AT21" i="15"/>
  <c r="AT20" i="15"/>
  <c r="AT19" i="15"/>
  <c r="AS20" i="15"/>
  <c r="AS19" i="15"/>
  <c r="AR21" i="15"/>
  <c r="AR19" i="15"/>
  <c r="AQ21" i="15"/>
  <c r="AQ20" i="15"/>
  <c r="AQ19" i="15"/>
  <c r="AP20" i="15"/>
  <c r="AP19" i="15"/>
  <c r="AT6" i="15"/>
  <c r="AT7" i="15"/>
  <c r="K699" i="11"/>
  <c r="K693" i="11"/>
  <c r="K675" i="11"/>
  <c r="K669" i="11"/>
  <c r="K651" i="11"/>
  <c r="K645" i="11"/>
  <c r="K599" i="11"/>
  <c r="K593" i="11"/>
  <c r="K571" i="11"/>
  <c r="K565" i="11"/>
  <c r="K543" i="11"/>
  <c r="K537" i="11"/>
  <c r="K515" i="11"/>
  <c r="K509" i="11"/>
  <c r="K487" i="11"/>
  <c r="K481" i="11"/>
  <c r="K453" i="11"/>
  <c r="K431" i="11"/>
  <c r="K425" i="11"/>
  <c r="K403" i="11"/>
  <c r="K397" i="11"/>
  <c r="K375" i="11"/>
  <c r="K369" i="11"/>
  <c r="K313" i="11"/>
  <c r="K291" i="11"/>
  <c r="K285" i="11"/>
  <c r="K263" i="11"/>
  <c r="K257" i="11"/>
  <c r="K235" i="11"/>
  <c r="K229" i="11"/>
  <c r="K207" i="11"/>
  <c r="K201" i="11"/>
  <c r="K151" i="11"/>
  <c r="K145" i="11"/>
  <c r="K123" i="11"/>
  <c r="K117" i="11"/>
  <c r="K95" i="11"/>
  <c r="K89" i="11"/>
  <c r="K67" i="11"/>
  <c r="K61" i="11"/>
  <c r="K39" i="11"/>
  <c r="K33" i="11"/>
  <c r="K11" i="11"/>
  <c r="K5" i="11"/>
  <c r="R714" i="11"/>
  <c r="Q714" i="11"/>
  <c r="P714" i="11"/>
  <c r="R587" i="11"/>
  <c r="Q587" i="11"/>
  <c r="P586" i="11"/>
  <c r="R579" i="11"/>
  <c r="Q579" i="11"/>
  <c r="P578" i="11"/>
  <c r="R559" i="11"/>
  <c r="Q559" i="11"/>
  <c r="P558" i="11"/>
  <c r="R555" i="11"/>
  <c r="Q555" i="11"/>
  <c r="P554" i="11"/>
  <c r="R551" i="11"/>
  <c r="Q551" i="11"/>
  <c r="P550" i="11"/>
  <c r="R547" i="11"/>
  <c r="Q547" i="11"/>
  <c r="P546" i="11"/>
  <c r="R531" i="11"/>
  <c r="Q531" i="11"/>
  <c r="P530" i="11"/>
  <c r="R527" i="11"/>
  <c r="Q527" i="11"/>
  <c r="P526" i="11"/>
  <c r="R523" i="11"/>
  <c r="Q523" i="11"/>
  <c r="P522" i="11"/>
  <c r="R519" i="11"/>
  <c r="Q519" i="11"/>
  <c r="P518" i="11"/>
  <c r="R503" i="11"/>
  <c r="Q503" i="11"/>
  <c r="P502" i="11"/>
  <c r="R499" i="11"/>
  <c r="Q499" i="11"/>
  <c r="P498" i="11"/>
  <c r="R495" i="11"/>
  <c r="Q495" i="11"/>
  <c r="P494" i="11"/>
  <c r="R491" i="11"/>
  <c r="Q491" i="11"/>
  <c r="P490" i="11"/>
  <c r="R475" i="11"/>
  <c r="Q475" i="11"/>
  <c r="P474" i="11"/>
  <c r="R471" i="11"/>
  <c r="Q471" i="11"/>
  <c r="P470" i="11"/>
  <c r="R467" i="11"/>
  <c r="Q467" i="11"/>
  <c r="P466" i="11"/>
  <c r="R463" i="11"/>
  <c r="Q463" i="11"/>
  <c r="P462" i="11"/>
  <c r="R447" i="11"/>
  <c r="Q447" i="11"/>
  <c r="P446" i="11"/>
  <c r="R443" i="11"/>
  <c r="Q443" i="11"/>
  <c r="P442" i="11"/>
  <c r="R439" i="11"/>
  <c r="Q439" i="11"/>
  <c r="P438" i="11"/>
  <c r="R435" i="11"/>
  <c r="Q435" i="11"/>
  <c r="P434" i="11"/>
  <c r="R419" i="11"/>
  <c r="Q419" i="11"/>
  <c r="P418" i="11"/>
  <c r="R415" i="11"/>
  <c r="Q415" i="11"/>
  <c r="P414" i="11"/>
  <c r="R411" i="11"/>
  <c r="Q411" i="11"/>
  <c r="P410" i="11"/>
  <c r="R407" i="11"/>
  <c r="Q407" i="11"/>
  <c r="P406" i="11"/>
  <c r="R391" i="11"/>
  <c r="Q391" i="11"/>
  <c r="P390" i="11"/>
  <c r="R387" i="11"/>
  <c r="Q387" i="11"/>
  <c r="P386" i="11"/>
  <c r="R383" i="11"/>
  <c r="Q383" i="11"/>
  <c r="P382" i="11"/>
  <c r="R379" i="11"/>
  <c r="Q379" i="11"/>
  <c r="P378" i="11"/>
  <c r="R363" i="11"/>
  <c r="Q363" i="11"/>
  <c r="P362" i="11"/>
  <c r="R359" i="11"/>
  <c r="Q359" i="11"/>
  <c r="P358" i="11"/>
  <c r="R355" i="11"/>
  <c r="Q355" i="11"/>
  <c r="P354" i="11"/>
  <c r="R351" i="11"/>
  <c r="Q351" i="11"/>
  <c r="P350" i="11"/>
  <c r="R335" i="11"/>
  <c r="Q335" i="11"/>
  <c r="P334" i="11"/>
  <c r="R327" i="11"/>
  <c r="Q327" i="11"/>
  <c r="P326" i="11"/>
  <c r="R307" i="11"/>
  <c r="Q307" i="11"/>
  <c r="P306" i="11"/>
  <c r="R303" i="11"/>
  <c r="Q303" i="11"/>
  <c r="P302" i="11"/>
  <c r="R299" i="11"/>
  <c r="Q299" i="11"/>
  <c r="P298" i="11"/>
  <c r="R295" i="11"/>
  <c r="Q295" i="11"/>
  <c r="P294" i="11"/>
  <c r="R279" i="11"/>
  <c r="Q279" i="11"/>
  <c r="P278" i="11"/>
  <c r="R275" i="11"/>
  <c r="Q275" i="11"/>
  <c r="P274" i="11"/>
  <c r="R271" i="11"/>
  <c r="Q271" i="11"/>
  <c r="P270" i="11"/>
  <c r="R267" i="11"/>
  <c r="Q267" i="11"/>
  <c r="P266" i="11"/>
  <c r="R251" i="11"/>
  <c r="Q251" i="11"/>
  <c r="P250" i="11"/>
  <c r="R247" i="11"/>
  <c r="Q247" i="11"/>
  <c r="P246" i="11"/>
  <c r="R243" i="11"/>
  <c r="Q243" i="11"/>
  <c r="P242" i="11"/>
  <c r="R239" i="11"/>
  <c r="Q239" i="11"/>
  <c r="P238" i="11"/>
  <c r="R223" i="11"/>
  <c r="Q223" i="11"/>
  <c r="P222" i="11"/>
  <c r="R219" i="11"/>
  <c r="Q219" i="11"/>
  <c r="P218" i="11"/>
  <c r="R215" i="11"/>
  <c r="Q215" i="11"/>
  <c r="P214" i="11"/>
  <c r="R211" i="11"/>
  <c r="Q211" i="11"/>
  <c r="P210" i="11"/>
  <c r="R191" i="11"/>
  <c r="Q191" i="11"/>
  <c r="P190" i="11"/>
  <c r="R183" i="11"/>
  <c r="Q183" i="11"/>
  <c r="P182" i="11"/>
  <c r="R167" i="11"/>
  <c r="Q167" i="11"/>
  <c r="P166" i="11"/>
  <c r="R163" i="11"/>
  <c r="Q163" i="11"/>
  <c r="P162" i="11"/>
  <c r="R159" i="11"/>
  <c r="Q159" i="11"/>
  <c r="P158" i="11"/>
  <c r="R155" i="11"/>
  <c r="Q155" i="11"/>
  <c r="P154" i="11"/>
  <c r="R139" i="11"/>
  <c r="Q139" i="11"/>
  <c r="P138" i="11"/>
  <c r="R135" i="11"/>
  <c r="Q135" i="11"/>
  <c r="P134" i="11"/>
  <c r="R131" i="11"/>
  <c r="Q131" i="11"/>
  <c r="P130" i="11"/>
  <c r="R127" i="11"/>
  <c r="Q127" i="11"/>
  <c r="P126" i="11"/>
  <c r="R111" i="11"/>
  <c r="Q111" i="11"/>
  <c r="P110" i="11"/>
  <c r="R107" i="11"/>
  <c r="Q107" i="11"/>
  <c r="P106" i="11"/>
  <c r="R103" i="11"/>
  <c r="Q103" i="11"/>
  <c r="P102" i="11"/>
  <c r="R99" i="11"/>
  <c r="Q99" i="11"/>
  <c r="P98" i="11"/>
  <c r="R83" i="11"/>
  <c r="Q83" i="11"/>
  <c r="P82" i="11"/>
  <c r="R79" i="11"/>
  <c r="Q79" i="11"/>
  <c r="P78" i="11"/>
  <c r="R75" i="11"/>
  <c r="Q75" i="11"/>
  <c r="P74" i="11"/>
  <c r="R71" i="11"/>
  <c r="Q71" i="11"/>
  <c r="P70" i="11"/>
  <c r="R55" i="11"/>
  <c r="Q55" i="11"/>
  <c r="P54" i="11"/>
  <c r="R51" i="11"/>
  <c r="Q51" i="11"/>
  <c r="P50" i="11"/>
  <c r="R47" i="11"/>
  <c r="Q47" i="11"/>
  <c r="P46" i="11"/>
  <c r="R43" i="11"/>
  <c r="Q43" i="11"/>
  <c r="P42" i="11"/>
  <c r="R27" i="11"/>
  <c r="Q27" i="11"/>
  <c r="P26" i="11"/>
  <c r="R23" i="11"/>
  <c r="Q23" i="11"/>
  <c r="P22" i="11"/>
  <c r="R19" i="11"/>
  <c r="Q19" i="11"/>
  <c r="P18" i="11"/>
  <c r="P722" i="11" s="1"/>
  <c r="DC10" i="16" s="1"/>
  <c r="R15" i="11"/>
  <c r="Q15" i="11"/>
  <c r="P14" i="11"/>
  <c r="AA51" i="15"/>
  <c r="P51" i="15"/>
  <c r="M51" i="15"/>
  <c r="AA50" i="15"/>
  <c r="P50" i="15"/>
  <c r="M50" i="15"/>
  <c r="AA49" i="15"/>
  <c r="P49" i="15"/>
  <c r="M49" i="15"/>
  <c r="AA48" i="15"/>
  <c r="P48" i="15"/>
  <c r="M48" i="15"/>
  <c r="AA47" i="15"/>
  <c r="P47" i="15"/>
  <c r="M47" i="15"/>
  <c r="AA46" i="15"/>
  <c r="P46" i="15"/>
  <c r="M46" i="15"/>
  <c r="AA45" i="15"/>
  <c r="P45" i="15"/>
  <c r="M45" i="15"/>
  <c r="AA44" i="15"/>
  <c r="P44" i="15"/>
  <c r="M44" i="15"/>
  <c r="AA43" i="15"/>
  <c r="P43" i="15"/>
  <c r="M43" i="15"/>
  <c r="AA42" i="15"/>
  <c r="P42" i="15"/>
  <c r="M42" i="15"/>
  <c r="AA41" i="15"/>
  <c r="P41" i="15"/>
  <c r="M41" i="15"/>
  <c r="AA40" i="15"/>
  <c r="P40" i="15"/>
  <c r="M40" i="15"/>
  <c r="AA39" i="15"/>
  <c r="P39" i="15"/>
  <c r="M39" i="15"/>
  <c r="AA38" i="15"/>
  <c r="P38" i="15"/>
  <c r="M38" i="15"/>
  <c r="AA37" i="15"/>
  <c r="P37" i="15"/>
  <c r="M37" i="15"/>
  <c r="AA36" i="15"/>
  <c r="P36" i="15"/>
  <c r="M36" i="15"/>
  <c r="AA35" i="15"/>
  <c r="P35" i="15"/>
  <c r="M35" i="15"/>
  <c r="AA34" i="15"/>
  <c r="P34" i="15"/>
  <c r="M34" i="15"/>
  <c r="AA33" i="15"/>
  <c r="P33" i="15"/>
  <c r="M33" i="15"/>
  <c r="AA32" i="15"/>
  <c r="P32" i="15"/>
  <c r="M32" i="15"/>
  <c r="AA31" i="15"/>
  <c r="P31" i="15"/>
  <c r="M31" i="15"/>
  <c r="AA30" i="15"/>
  <c r="P30" i="15"/>
  <c r="M30" i="15"/>
  <c r="AA29" i="15"/>
  <c r="P29" i="15"/>
  <c r="M29" i="15"/>
  <c r="AA28" i="15"/>
  <c r="P28" i="15"/>
  <c r="M28" i="15"/>
  <c r="AA27" i="15"/>
  <c r="P27" i="15"/>
  <c r="M27" i="15"/>
  <c r="AA26" i="15"/>
  <c r="P26" i="15"/>
  <c r="M26" i="15"/>
  <c r="AA25" i="15"/>
  <c r="P25" i="15"/>
  <c r="M25" i="15"/>
  <c r="AA24" i="15"/>
  <c r="P24" i="15"/>
  <c r="M24" i="15"/>
  <c r="AA23" i="15"/>
  <c r="P23" i="15"/>
  <c r="M23" i="15"/>
  <c r="AA22" i="15"/>
  <c r="P22" i="15"/>
  <c r="M22" i="15"/>
  <c r="AA21" i="15"/>
  <c r="P21" i="15"/>
  <c r="M21" i="15"/>
  <c r="AA20" i="15"/>
  <c r="P20" i="15"/>
  <c r="M20" i="15"/>
  <c r="AA19" i="15"/>
  <c r="P19" i="15"/>
  <c r="M19" i="15"/>
  <c r="AA18" i="15"/>
  <c r="P18" i="15"/>
  <c r="M18" i="15"/>
  <c r="AA17" i="15"/>
  <c r="M17" i="15"/>
  <c r="O17" i="15" s="1"/>
  <c r="AA16" i="15"/>
  <c r="M16" i="15"/>
  <c r="O16" i="15" s="1"/>
  <c r="AA15" i="15"/>
  <c r="M15" i="15"/>
  <c r="O15" i="15"/>
  <c r="AA14" i="15"/>
  <c r="M14" i="15"/>
  <c r="O14" i="15" s="1"/>
  <c r="P14" i="15"/>
  <c r="AA13" i="15"/>
  <c r="M13" i="15"/>
  <c r="O13" i="15" s="1"/>
  <c r="D5" i="15"/>
  <c r="C5" i="15"/>
  <c r="R4" i="15"/>
  <c r="L699" i="11"/>
  <c r="L696" i="11"/>
  <c r="L693" i="11"/>
  <c r="L690" i="11"/>
  <c r="U690" i="11" s="1"/>
  <c r="L675" i="11"/>
  <c r="L672" i="11"/>
  <c r="L669" i="11"/>
  <c r="L666" i="11"/>
  <c r="U666" i="11" s="1"/>
  <c r="L651" i="11"/>
  <c r="L648" i="11"/>
  <c r="L645" i="11"/>
  <c r="L642" i="11"/>
  <c r="U642" i="11" s="1"/>
  <c r="L624" i="11"/>
  <c r="L618" i="11"/>
  <c r="L599" i="11"/>
  <c r="L596" i="11"/>
  <c r="L593" i="11"/>
  <c r="L590" i="11"/>
  <c r="L586" i="11"/>
  <c r="L578" i="11"/>
  <c r="W574" i="11" s="1"/>
  <c r="L571" i="11"/>
  <c r="L565" i="11"/>
  <c r="L558" i="11"/>
  <c r="L554" i="11"/>
  <c r="L550" i="11"/>
  <c r="L546" i="11"/>
  <c r="L543" i="11"/>
  <c r="L540" i="11"/>
  <c r="L537" i="11"/>
  <c r="L534" i="11"/>
  <c r="L530" i="11"/>
  <c r="L526" i="11"/>
  <c r="L522" i="11"/>
  <c r="L518" i="11"/>
  <c r="L515" i="11"/>
  <c r="L512" i="11"/>
  <c r="L509" i="11"/>
  <c r="L506" i="11"/>
  <c r="L502" i="11"/>
  <c r="L498" i="11"/>
  <c r="L494" i="11"/>
  <c r="L490" i="11"/>
  <c r="L487" i="11"/>
  <c r="L484" i="11"/>
  <c r="L481" i="11"/>
  <c r="L478" i="11"/>
  <c r="L474" i="11"/>
  <c r="L470" i="11"/>
  <c r="L466" i="11"/>
  <c r="L462" i="11"/>
  <c r="L459" i="11"/>
  <c r="L456" i="11"/>
  <c r="L453" i="11"/>
  <c r="L450" i="11"/>
  <c r="U450" i="11" s="1"/>
  <c r="L446" i="11"/>
  <c r="L442" i="11"/>
  <c r="L438" i="11"/>
  <c r="L434" i="11"/>
  <c r="W434" i="11" s="1"/>
  <c r="L431" i="11"/>
  <c r="L428" i="11"/>
  <c r="L425" i="11"/>
  <c r="L422" i="11"/>
  <c r="L418" i="11"/>
  <c r="L414" i="11"/>
  <c r="L410" i="11"/>
  <c r="L406" i="11"/>
  <c r="L403" i="11"/>
  <c r="L400" i="11"/>
  <c r="L397" i="11"/>
  <c r="L394" i="11"/>
  <c r="L390" i="11"/>
  <c r="L386" i="11"/>
  <c r="L382" i="11"/>
  <c r="L378" i="11"/>
  <c r="L375" i="11"/>
  <c r="L372" i="11"/>
  <c r="L369" i="11"/>
  <c r="L366" i="11"/>
  <c r="L362" i="11"/>
  <c r="L358" i="11"/>
  <c r="L354" i="11"/>
  <c r="L350" i="11"/>
  <c r="L334" i="11"/>
  <c r="L326" i="11"/>
  <c r="L319" i="11"/>
  <c r="L313" i="11"/>
  <c r="L306" i="11"/>
  <c r="L302" i="11"/>
  <c r="L298" i="11"/>
  <c r="L294" i="11"/>
  <c r="L291" i="11"/>
  <c r="L288" i="11"/>
  <c r="L285" i="11"/>
  <c r="L282" i="11"/>
  <c r="L278" i="11"/>
  <c r="L274" i="11"/>
  <c r="L270" i="11"/>
  <c r="L266" i="11"/>
  <c r="L263" i="11"/>
  <c r="L260" i="11"/>
  <c r="L257" i="11"/>
  <c r="L254" i="11"/>
  <c r="L250" i="11"/>
  <c r="L246" i="11"/>
  <c r="L242" i="11"/>
  <c r="L238" i="11"/>
  <c r="W238" i="11" s="1"/>
  <c r="L235" i="11"/>
  <c r="L232" i="11"/>
  <c r="L229" i="11"/>
  <c r="L226" i="11"/>
  <c r="L222" i="11"/>
  <c r="L218" i="11"/>
  <c r="L214" i="11"/>
  <c r="L210" i="11"/>
  <c r="L207" i="11"/>
  <c r="L204" i="11"/>
  <c r="L201" i="11"/>
  <c r="L198" i="11"/>
  <c r="L190" i="11"/>
  <c r="L182" i="11"/>
  <c r="W182" i="11" s="1"/>
  <c r="L176" i="11"/>
  <c r="L170" i="11"/>
  <c r="L166" i="11"/>
  <c r="L162" i="11"/>
  <c r="L158" i="11"/>
  <c r="L154" i="11"/>
  <c r="L151" i="11"/>
  <c r="L148" i="11"/>
  <c r="L145" i="11"/>
  <c r="L142" i="11"/>
  <c r="L138" i="11"/>
  <c r="L134" i="11"/>
  <c r="L130" i="11"/>
  <c r="L126" i="11"/>
  <c r="W126" i="11" s="1"/>
  <c r="AI6" i="11" s="1"/>
  <c r="L123" i="11"/>
  <c r="L120" i="11"/>
  <c r="L117" i="11"/>
  <c r="L114" i="11"/>
  <c r="L110" i="11"/>
  <c r="L106" i="11"/>
  <c r="L102" i="11"/>
  <c r="L98" i="11"/>
  <c r="L95" i="11"/>
  <c r="L92" i="11"/>
  <c r="L89" i="11"/>
  <c r="L86" i="11"/>
  <c r="L82" i="11"/>
  <c r="L78" i="11"/>
  <c r="L74" i="11"/>
  <c r="L70" i="11"/>
  <c r="L67" i="11"/>
  <c r="L64" i="11"/>
  <c r="L61" i="11"/>
  <c r="L58" i="11"/>
  <c r="L54" i="11"/>
  <c r="L50" i="11"/>
  <c r="L46" i="11"/>
  <c r="L42" i="11"/>
  <c r="L39" i="11"/>
  <c r="L36" i="11"/>
  <c r="L33" i="11"/>
  <c r="L30" i="11"/>
  <c r="L26" i="11"/>
  <c r="L22" i="11"/>
  <c r="L18" i="11"/>
  <c r="L14" i="11"/>
  <c r="K696" i="11"/>
  <c r="K690" i="11"/>
  <c r="K672" i="11"/>
  <c r="K666" i="11"/>
  <c r="K648" i="11"/>
  <c r="K642" i="11"/>
  <c r="K624" i="11"/>
  <c r="K618" i="11"/>
  <c r="K596" i="11"/>
  <c r="K590" i="11"/>
  <c r="T590" i="11" s="1"/>
  <c r="K586" i="11"/>
  <c r="K578" i="11"/>
  <c r="K558" i="11"/>
  <c r="K554" i="11"/>
  <c r="K550" i="11"/>
  <c r="K546" i="11"/>
  <c r="K540" i="11"/>
  <c r="K534" i="11"/>
  <c r="T534" i="11" s="1"/>
  <c r="K530" i="11"/>
  <c r="K526" i="11"/>
  <c r="K522" i="11"/>
  <c r="K518" i="11"/>
  <c r="K512" i="11"/>
  <c r="K506" i="11"/>
  <c r="K502" i="11"/>
  <c r="K498" i="11"/>
  <c r="K494" i="11"/>
  <c r="K490" i="11"/>
  <c r="K484" i="11"/>
  <c r="K478" i="11"/>
  <c r="T478" i="11" s="1"/>
  <c r="K474" i="11"/>
  <c r="K470" i="11"/>
  <c r="K466" i="11"/>
  <c r="K462" i="11"/>
  <c r="K456" i="11"/>
  <c r="K450" i="11"/>
  <c r="K446" i="11"/>
  <c r="K442" i="11"/>
  <c r="K438" i="11"/>
  <c r="K434" i="11"/>
  <c r="K428" i="11"/>
  <c r="K422" i="11"/>
  <c r="T422" i="11" s="1"/>
  <c r="K418" i="11"/>
  <c r="K414" i="11"/>
  <c r="K410" i="11"/>
  <c r="K406" i="11"/>
  <c r="K400" i="11"/>
  <c r="K394" i="11"/>
  <c r="K390" i="11"/>
  <c r="K386" i="11"/>
  <c r="K382" i="11"/>
  <c r="K378" i="11"/>
  <c r="V378" i="11" s="1"/>
  <c r="K372" i="11"/>
  <c r="K366" i="11"/>
  <c r="T366" i="11" s="1"/>
  <c r="K362" i="11"/>
  <c r="K358" i="11"/>
  <c r="K354" i="11"/>
  <c r="K350" i="11"/>
  <c r="K334" i="11"/>
  <c r="K326" i="11"/>
  <c r="K306" i="11"/>
  <c r="K302" i="11"/>
  <c r="K298" i="11"/>
  <c r="K294" i="11"/>
  <c r="K288" i="11"/>
  <c r="K282" i="11"/>
  <c r="K278" i="11"/>
  <c r="K274" i="11"/>
  <c r="K270" i="11"/>
  <c r="K266" i="11"/>
  <c r="K260" i="11"/>
  <c r="K254" i="11"/>
  <c r="K250" i="11"/>
  <c r="K246" i="11"/>
  <c r="K242" i="11"/>
  <c r="K238" i="11"/>
  <c r="K232" i="11"/>
  <c r="K226" i="11"/>
  <c r="T226" i="11" s="1"/>
  <c r="K222" i="11"/>
  <c r="K218" i="11"/>
  <c r="K214" i="11"/>
  <c r="K210" i="11"/>
  <c r="K204" i="11"/>
  <c r="K198" i="11"/>
  <c r="K190" i="11"/>
  <c r="K182" i="11"/>
  <c r="K176" i="11"/>
  <c r="K170" i="11"/>
  <c r="K166" i="11"/>
  <c r="K162" i="11"/>
  <c r="K158" i="11"/>
  <c r="K154" i="11"/>
  <c r="K148" i="11"/>
  <c r="K142" i="11"/>
  <c r="T142" i="11" s="1"/>
  <c r="AF7" i="11" s="1"/>
  <c r="K138" i="11"/>
  <c r="K134" i="11"/>
  <c r="K130" i="11"/>
  <c r="K126" i="11"/>
  <c r="K120" i="11"/>
  <c r="K114" i="11"/>
  <c r="K110" i="11"/>
  <c r="K106" i="11"/>
  <c r="K102" i="11"/>
  <c r="K98" i="11"/>
  <c r="K92" i="11"/>
  <c r="K86" i="11"/>
  <c r="T86" i="11" s="1"/>
  <c r="AF5" i="11" s="1"/>
  <c r="K82" i="11"/>
  <c r="K78" i="11"/>
  <c r="K74" i="11"/>
  <c r="K70" i="11"/>
  <c r="K64" i="11"/>
  <c r="K58" i="11"/>
  <c r="K54" i="11"/>
  <c r="K50" i="11"/>
  <c r="K46" i="11"/>
  <c r="K42" i="11"/>
  <c r="K36" i="11"/>
  <c r="K30" i="11"/>
  <c r="T30" i="11" s="1"/>
  <c r="AF3" i="11" s="1"/>
  <c r="AM1" i="11"/>
  <c r="AL1" i="11"/>
  <c r="AK1" i="11"/>
  <c r="AJ1" i="11"/>
  <c r="AI1" i="11"/>
  <c r="AH1" i="11"/>
  <c r="AG1" i="11"/>
  <c r="AF1" i="11"/>
  <c r="AE1" i="11"/>
  <c r="Z714" i="11"/>
  <c r="S714" i="11"/>
  <c r="AF9" i="15"/>
  <c r="AA714" i="11"/>
  <c r="J714" i="11"/>
  <c r="K714" i="11"/>
  <c r="L714" i="11"/>
  <c r="M714" i="11"/>
  <c r="N714" i="11"/>
  <c r="T714" i="11"/>
  <c r="O714" i="11"/>
  <c r="J700" i="11"/>
  <c r="J697" i="11"/>
  <c r="J694" i="11"/>
  <c r="J691" i="11"/>
  <c r="J676" i="11"/>
  <c r="J673" i="11"/>
  <c r="J670" i="11"/>
  <c r="J667" i="11"/>
  <c r="J652" i="11"/>
  <c r="J649" i="11"/>
  <c r="J646" i="11"/>
  <c r="J643" i="11"/>
  <c r="J625" i="11"/>
  <c r="J619" i="11"/>
  <c r="J600" i="11"/>
  <c r="J597" i="11"/>
  <c r="J594" i="11"/>
  <c r="J591" i="11"/>
  <c r="J587" i="11"/>
  <c r="J579" i="11"/>
  <c r="Z574" i="11" s="1"/>
  <c r="J572" i="11"/>
  <c r="J566" i="11"/>
  <c r="J559" i="11"/>
  <c r="J555" i="11"/>
  <c r="J551" i="11"/>
  <c r="J547" i="11"/>
  <c r="J544" i="11"/>
  <c r="J541" i="11"/>
  <c r="J538" i="11"/>
  <c r="J535" i="11"/>
  <c r="J531" i="11"/>
  <c r="J527" i="11"/>
  <c r="J523" i="11"/>
  <c r="J519" i="11"/>
  <c r="J516" i="11"/>
  <c r="J513" i="11"/>
  <c r="J510" i="11"/>
  <c r="J507" i="11"/>
  <c r="J503" i="11"/>
  <c r="J499" i="11"/>
  <c r="J495" i="11"/>
  <c r="J491" i="11"/>
  <c r="J488" i="11"/>
  <c r="J485" i="11"/>
  <c r="J482" i="11"/>
  <c r="J479" i="11"/>
  <c r="J475" i="11"/>
  <c r="J471" i="11"/>
  <c r="J467" i="11"/>
  <c r="J463" i="11"/>
  <c r="J460" i="11"/>
  <c r="J457" i="11"/>
  <c r="J454" i="11"/>
  <c r="J451" i="11"/>
  <c r="J447" i="11"/>
  <c r="J443" i="11"/>
  <c r="J439" i="11"/>
  <c r="J435" i="11"/>
  <c r="J432" i="11"/>
  <c r="J429" i="11"/>
  <c r="J426" i="11"/>
  <c r="J423" i="11"/>
  <c r="J419" i="11"/>
  <c r="J415" i="11"/>
  <c r="J411" i="11"/>
  <c r="J407" i="11"/>
  <c r="J404" i="11"/>
  <c r="J401" i="11"/>
  <c r="J398" i="11"/>
  <c r="J395" i="11"/>
  <c r="J391" i="11"/>
  <c r="J387" i="11"/>
  <c r="J383" i="11"/>
  <c r="J379" i="11"/>
  <c r="J376" i="11"/>
  <c r="J373" i="11"/>
  <c r="J370" i="11"/>
  <c r="J367" i="11"/>
  <c r="J363" i="11"/>
  <c r="J359" i="11"/>
  <c r="J355" i="11"/>
  <c r="J351" i="11"/>
  <c r="J335" i="11"/>
  <c r="J327" i="11"/>
  <c r="Z322" i="11" s="1"/>
  <c r="J320" i="11"/>
  <c r="J314" i="11"/>
  <c r="J307" i="11"/>
  <c r="J303" i="11"/>
  <c r="J299" i="11"/>
  <c r="J295" i="11"/>
  <c r="J292" i="11"/>
  <c r="J289" i="11"/>
  <c r="J286" i="11"/>
  <c r="J283" i="11"/>
  <c r="J279" i="11"/>
  <c r="J275" i="11"/>
  <c r="J271" i="11"/>
  <c r="J267" i="11"/>
  <c r="J264" i="11"/>
  <c r="J261" i="11"/>
  <c r="J258" i="11"/>
  <c r="J255" i="11"/>
  <c r="J251" i="11"/>
  <c r="J247" i="11"/>
  <c r="J243" i="11"/>
  <c r="J239" i="11"/>
  <c r="J236" i="11"/>
  <c r="J233" i="11"/>
  <c r="J230" i="11"/>
  <c r="J227" i="11"/>
  <c r="J223" i="11"/>
  <c r="J219" i="11"/>
  <c r="J215" i="11"/>
  <c r="J211" i="11"/>
  <c r="J208" i="11"/>
  <c r="J205" i="11"/>
  <c r="J202" i="11"/>
  <c r="J199" i="11"/>
  <c r="J191" i="11"/>
  <c r="J183" i="11"/>
  <c r="Z182" i="11" s="1"/>
  <c r="J177" i="11"/>
  <c r="J171" i="11"/>
  <c r="J167" i="11"/>
  <c r="J163" i="11"/>
  <c r="J159" i="11"/>
  <c r="J155" i="11"/>
  <c r="J152" i="11"/>
  <c r="J149" i="11"/>
  <c r="J146" i="11"/>
  <c r="J143" i="11"/>
  <c r="J139" i="11"/>
  <c r="J135" i="11"/>
  <c r="J131" i="11"/>
  <c r="J127" i="11"/>
  <c r="J124" i="11"/>
  <c r="J121" i="11"/>
  <c r="J118" i="11"/>
  <c r="J115" i="11"/>
  <c r="J111" i="11"/>
  <c r="J107" i="11"/>
  <c r="J103" i="11"/>
  <c r="J99" i="11"/>
  <c r="J96" i="11"/>
  <c r="J93" i="11"/>
  <c r="J90" i="11"/>
  <c r="J87" i="11"/>
  <c r="J83" i="11"/>
  <c r="J79" i="11"/>
  <c r="J75" i="11"/>
  <c r="J71" i="11"/>
  <c r="J68" i="11"/>
  <c r="J65" i="11"/>
  <c r="J62" i="11"/>
  <c r="J59" i="11"/>
  <c r="J55" i="11"/>
  <c r="J51" i="11"/>
  <c r="J47" i="11"/>
  <c r="J43" i="11"/>
  <c r="J40" i="11"/>
  <c r="J37" i="11"/>
  <c r="J34" i="11"/>
  <c r="J31" i="11"/>
  <c r="O588" i="11"/>
  <c r="O580" i="11"/>
  <c r="AA574" i="11" s="1"/>
  <c r="O560" i="11"/>
  <c r="O556" i="11"/>
  <c r="O552" i="11"/>
  <c r="O548" i="11"/>
  <c r="O532" i="11"/>
  <c r="O528" i="11"/>
  <c r="O524" i="11"/>
  <c r="O520" i="11"/>
  <c r="O504" i="11"/>
  <c r="O500" i="11"/>
  <c r="O496" i="11"/>
  <c r="O492" i="11"/>
  <c r="O476" i="11"/>
  <c r="O472" i="11"/>
  <c r="O468" i="11"/>
  <c r="O464" i="11"/>
  <c r="O448" i="11"/>
  <c r="O444" i="11"/>
  <c r="O440" i="11"/>
  <c r="O436" i="11"/>
  <c r="O420" i="11"/>
  <c r="O416" i="11"/>
  <c r="O412" i="11"/>
  <c r="O408" i="11"/>
  <c r="O392" i="11"/>
  <c r="O388" i="11"/>
  <c r="O384" i="11"/>
  <c r="O380" i="11"/>
  <c r="O364" i="11"/>
  <c r="O360" i="11"/>
  <c r="O356" i="11"/>
  <c r="O352" i="11"/>
  <c r="O336" i="11"/>
  <c r="O328" i="11"/>
  <c r="O308" i="11"/>
  <c r="O304" i="11"/>
  <c r="O300" i="11"/>
  <c r="O296" i="11"/>
  <c r="O280" i="11"/>
  <c r="O276" i="11"/>
  <c r="O272" i="11"/>
  <c r="O268" i="11"/>
  <c r="O252" i="11"/>
  <c r="O248" i="11"/>
  <c r="O244" i="11"/>
  <c r="O240" i="11"/>
  <c r="O224" i="11"/>
  <c r="O220" i="11"/>
  <c r="O216" i="11"/>
  <c r="O212" i="11"/>
  <c r="O192" i="11"/>
  <c r="O184" i="11"/>
  <c r="AA182" i="11" s="1"/>
  <c r="O168" i="11"/>
  <c r="O164" i="11"/>
  <c r="O160" i="11"/>
  <c r="O156" i="11"/>
  <c r="O140" i="11"/>
  <c r="O136" i="11"/>
  <c r="O132" i="11"/>
  <c r="O128" i="11"/>
  <c r="O112" i="11"/>
  <c r="O108" i="11"/>
  <c r="O104" i="11"/>
  <c r="O100" i="11"/>
  <c r="O84" i="11"/>
  <c r="O80" i="11"/>
  <c r="O76" i="11"/>
  <c r="O72" i="11"/>
  <c r="O56" i="11"/>
  <c r="O52" i="11"/>
  <c r="O48" i="11"/>
  <c r="O44" i="11"/>
  <c r="O28" i="11"/>
  <c r="O24" i="11"/>
  <c r="O20" i="11"/>
  <c r="O16" i="11"/>
  <c r="P16" i="15"/>
  <c r="U562" i="11"/>
  <c r="Y714" i="11"/>
  <c r="X714" i="11"/>
  <c r="W714" i="11"/>
  <c r="V714" i="11"/>
  <c r="U714" i="11"/>
  <c r="T690" i="11"/>
  <c r="U618" i="11"/>
  <c r="Y546" i="11"/>
  <c r="W518" i="11"/>
  <c r="V462" i="11"/>
  <c r="U394" i="11"/>
  <c r="W322" i="11"/>
  <c r="W294" i="11"/>
  <c r="V238" i="11"/>
  <c r="V182" i="11"/>
  <c r="W70" i="11"/>
  <c r="AI4" i="11" s="1"/>
  <c r="U30" i="11"/>
  <c r="AG3" i="11" s="1"/>
  <c r="N587" i="11"/>
  <c r="M586" i="11"/>
  <c r="N579" i="11"/>
  <c r="Y574" i="11" s="1"/>
  <c r="M578" i="11"/>
  <c r="N559" i="11"/>
  <c r="M558" i="11"/>
  <c r="N555" i="11"/>
  <c r="M554" i="11"/>
  <c r="N551" i="11"/>
  <c r="M550" i="11"/>
  <c r="N547" i="11"/>
  <c r="M546" i="11"/>
  <c r="N531" i="11"/>
  <c r="M530" i="11"/>
  <c r="N527" i="11"/>
  <c r="M526" i="11"/>
  <c r="N523" i="11"/>
  <c r="M522" i="11"/>
  <c r="N519" i="11"/>
  <c r="Y518" i="11" s="1"/>
  <c r="M518" i="11"/>
  <c r="N503" i="11"/>
  <c r="M502" i="11"/>
  <c r="N499" i="11"/>
  <c r="M498" i="11"/>
  <c r="N495" i="11"/>
  <c r="M494" i="11"/>
  <c r="N491" i="11"/>
  <c r="Y490" i="11" s="1"/>
  <c r="M490" i="11"/>
  <c r="N475" i="11"/>
  <c r="M474" i="11"/>
  <c r="N471" i="11"/>
  <c r="M470" i="11"/>
  <c r="N467" i="11"/>
  <c r="M466" i="11"/>
  <c r="N463" i="11"/>
  <c r="Y462" i="11" s="1"/>
  <c r="M462" i="11"/>
  <c r="N447" i="11"/>
  <c r="M446" i="11"/>
  <c r="N443" i="11"/>
  <c r="M442" i="11"/>
  <c r="N439" i="11"/>
  <c r="M438" i="11"/>
  <c r="N435" i="11"/>
  <c r="Y434" i="11" s="1"/>
  <c r="M434" i="11"/>
  <c r="N419" i="11"/>
  <c r="M418" i="11"/>
  <c r="N415" i="11"/>
  <c r="M414" i="11"/>
  <c r="N411" i="11"/>
  <c r="M410" i="11"/>
  <c r="N407" i="11"/>
  <c r="Y406" i="11" s="1"/>
  <c r="M406" i="11"/>
  <c r="N391" i="11"/>
  <c r="M390" i="11"/>
  <c r="N387" i="11"/>
  <c r="M386" i="11"/>
  <c r="N383" i="11"/>
  <c r="M382" i="11"/>
  <c r="N379" i="11"/>
  <c r="Y378" i="11" s="1"/>
  <c r="M378" i="11"/>
  <c r="N363" i="11"/>
  <c r="M362" i="11"/>
  <c r="N359" i="11"/>
  <c r="M358" i="11"/>
  <c r="N355" i="11"/>
  <c r="M354" i="11"/>
  <c r="N351" i="11"/>
  <c r="Y350" i="11" s="1"/>
  <c r="M350" i="11"/>
  <c r="N335" i="11"/>
  <c r="M334" i="11"/>
  <c r="N327" i="11"/>
  <c r="Y322" i="11" s="1"/>
  <c r="M326" i="11"/>
  <c r="N307" i="11"/>
  <c r="M306" i="11"/>
  <c r="N303" i="11"/>
  <c r="M302" i="11"/>
  <c r="N299" i="11"/>
  <c r="M298" i="11"/>
  <c r="N295" i="11"/>
  <c r="Y294" i="11" s="1"/>
  <c r="M294" i="11"/>
  <c r="N279" i="11"/>
  <c r="M278" i="11"/>
  <c r="N275" i="11"/>
  <c r="M274" i="11"/>
  <c r="N271" i="11"/>
  <c r="M270" i="11"/>
  <c r="N267" i="11"/>
  <c r="Y266" i="11" s="1"/>
  <c r="M266" i="11"/>
  <c r="N251" i="11"/>
  <c r="M250" i="11"/>
  <c r="N247" i="11"/>
  <c r="M246" i="11"/>
  <c r="N243" i="11"/>
  <c r="M242" i="11"/>
  <c r="N239" i="11"/>
  <c r="Y238" i="11" s="1"/>
  <c r="M238" i="11"/>
  <c r="N223" i="11"/>
  <c r="M222" i="11"/>
  <c r="N219" i="11"/>
  <c r="M218" i="11"/>
  <c r="N215" i="11"/>
  <c r="M214" i="11"/>
  <c r="N211" i="11"/>
  <c r="Y210" i="11" s="1"/>
  <c r="M210" i="11"/>
  <c r="N191" i="11"/>
  <c r="M190" i="11"/>
  <c r="N183" i="11"/>
  <c r="Y182" i="11" s="1"/>
  <c r="M182" i="11"/>
  <c r="N167" i="11"/>
  <c r="M166" i="11"/>
  <c r="N163" i="11"/>
  <c r="M162" i="11"/>
  <c r="N159" i="11"/>
  <c r="M158" i="11"/>
  <c r="N155" i="11"/>
  <c r="Y154" i="11" s="1"/>
  <c r="AK7" i="11" s="1"/>
  <c r="M154" i="11"/>
  <c r="N139" i="11"/>
  <c r="M138" i="11"/>
  <c r="N135" i="11"/>
  <c r="M134" i="11"/>
  <c r="N131" i="11"/>
  <c r="M130" i="11"/>
  <c r="N127" i="11"/>
  <c r="Y126" i="11" s="1"/>
  <c r="AK6" i="11" s="1"/>
  <c r="M126" i="11"/>
  <c r="N111" i="11"/>
  <c r="M110" i="11"/>
  <c r="N107" i="11"/>
  <c r="M106" i="11"/>
  <c r="N103" i="11"/>
  <c r="M102" i="11"/>
  <c r="N99" i="11"/>
  <c r="Y98" i="11" s="1"/>
  <c r="AK5" i="11" s="1"/>
  <c r="M98" i="11"/>
  <c r="N83" i="11"/>
  <c r="M82" i="11"/>
  <c r="N79" i="11"/>
  <c r="M78" i="11"/>
  <c r="N75" i="11"/>
  <c r="M74" i="11"/>
  <c r="N71" i="11"/>
  <c r="Y70" i="11" s="1"/>
  <c r="AK4" i="11" s="1"/>
  <c r="M70" i="11"/>
  <c r="N55" i="11"/>
  <c r="M54" i="11"/>
  <c r="N51" i="11"/>
  <c r="M50" i="11"/>
  <c r="N47" i="11"/>
  <c r="M46" i="11"/>
  <c r="N43" i="11"/>
  <c r="Y42" i="11" s="1"/>
  <c r="AK3" i="11" s="1"/>
  <c r="M42" i="11"/>
  <c r="N27" i="11"/>
  <c r="J27" i="11"/>
  <c r="M26" i="11"/>
  <c r="K26" i="11"/>
  <c r="N23" i="11"/>
  <c r="J23" i="11"/>
  <c r="M22" i="11"/>
  <c r="K22" i="11"/>
  <c r="N19" i="11"/>
  <c r="J19" i="11"/>
  <c r="M18" i="11"/>
  <c r="K18" i="11"/>
  <c r="N15" i="11"/>
  <c r="M14" i="11"/>
  <c r="M727" i="11" s="1"/>
  <c r="L11" i="11"/>
  <c r="L8" i="11"/>
  <c r="L5" i="11"/>
  <c r="L2" i="11"/>
  <c r="L730" i="11" s="1"/>
  <c r="J15" i="11"/>
  <c r="K14" i="11"/>
  <c r="V14" i="11" s="1"/>
  <c r="J12" i="11"/>
  <c r="J9" i="11"/>
  <c r="K8" i="11"/>
  <c r="J6" i="11"/>
  <c r="K2" i="11"/>
  <c r="T2" i="11" s="1"/>
  <c r="J3" i="11"/>
  <c r="J730" i="11" s="1"/>
  <c r="I701" i="11"/>
  <c r="I700" i="11"/>
  <c r="I699" i="11"/>
  <c r="I698" i="11"/>
  <c r="I697" i="11"/>
  <c r="I696" i="11"/>
  <c r="I695" i="11"/>
  <c r="I694" i="11"/>
  <c r="I693" i="11"/>
  <c r="I692" i="11"/>
  <c r="I691" i="11"/>
  <c r="I690" i="11"/>
  <c r="I677" i="11"/>
  <c r="I676" i="11"/>
  <c r="I675" i="11"/>
  <c r="I674" i="11"/>
  <c r="I673" i="11"/>
  <c r="I672" i="11"/>
  <c r="I671" i="11"/>
  <c r="I670" i="11"/>
  <c r="I669" i="11"/>
  <c r="I668" i="11"/>
  <c r="I667" i="11"/>
  <c r="I666" i="11"/>
  <c r="I653" i="11"/>
  <c r="I652" i="11"/>
  <c r="I651" i="11"/>
  <c r="I650" i="11"/>
  <c r="I649" i="11"/>
  <c r="I648" i="11"/>
  <c r="I647" i="11"/>
  <c r="I646" i="11"/>
  <c r="I645" i="11"/>
  <c r="I644" i="11"/>
  <c r="I643" i="11"/>
  <c r="I642" i="11"/>
  <c r="I626" i="11"/>
  <c r="I625" i="11"/>
  <c r="I624" i="11"/>
  <c r="I620" i="11"/>
  <c r="I619" i="11"/>
  <c r="I618" i="11"/>
  <c r="I601" i="11"/>
  <c r="I600" i="11"/>
  <c r="I599" i="11"/>
  <c r="I598" i="11"/>
  <c r="I597" i="11"/>
  <c r="I596" i="11"/>
  <c r="I595" i="11"/>
  <c r="I594" i="11"/>
  <c r="I593" i="11"/>
  <c r="I592" i="11"/>
  <c r="I591" i="11"/>
  <c r="I590" i="11"/>
  <c r="I589" i="11"/>
  <c r="I588" i="11"/>
  <c r="I587" i="11"/>
  <c r="I586" i="11"/>
  <c r="I581" i="11"/>
  <c r="I580" i="11"/>
  <c r="I579" i="11"/>
  <c r="I578" i="11"/>
  <c r="I573" i="11"/>
  <c r="I572" i="11"/>
  <c r="I571" i="11"/>
  <c r="I567" i="11"/>
  <c r="I566" i="11"/>
  <c r="I565" i="11"/>
  <c r="I561" i="11"/>
  <c r="I560" i="11"/>
  <c r="I559" i="11"/>
  <c r="I558" i="11"/>
  <c r="I557" i="11"/>
  <c r="I556" i="11"/>
  <c r="I555" i="11"/>
  <c r="I554" i="11"/>
  <c r="I553" i="11"/>
  <c r="I552" i="11"/>
  <c r="I551" i="11"/>
  <c r="I550" i="11"/>
  <c r="I549" i="11"/>
  <c r="I548" i="11"/>
  <c r="I547" i="11"/>
  <c r="I546" i="11"/>
  <c r="I545" i="11"/>
  <c r="I544" i="11"/>
  <c r="I543" i="11"/>
  <c r="I542" i="11"/>
  <c r="I541" i="11"/>
  <c r="I540" i="11"/>
  <c r="I539" i="11"/>
  <c r="I538" i="11"/>
  <c r="I537" i="11"/>
  <c r="I536" i="11"/>
  <c r="I535" i="11"/>
  <c r="I534" i="11"/>
  <c r="I533" i="11"/>
  <c r="I532" i="11"/>
  <c r="I531" i="11"/>
  <c r="I530" i="11"/>
  <c r="I529" i="11"/>
  <c r="I528" i="11"/>
  <c r="I527" i="11"/>
  <c r="I526" i="11"/>
  <c r="I525" i="11"/>
  <c r="I524" i="11"/>
  <c r="I523" i="11"/>
  <c r="I522" i="11"/>
  <c r="I521" i="11"/>
  <c r="I520" i="11"/>
  <c r="I519" i="11"/>
  <c r="I518" i="11"/>
  <c r="I517" i="11"/>
  <c r="I516" i="11"/>
  <c r="I515" i="11"/>
  <c r="I514" i="11"/>
  <c r="I513" i="11"/>
  <c r="I512" i="11"/>
  <c r="I511" i="11"/>
  <c r="I510" i="11"/>
  <c r="I509" i="11"/>
  <c r="I508" i="11"/>
  <c r="I507" i="11"/>
  <c r="I506" i="11"/>
  <c r="I505" i="11"/>
  <c r="I504" i="11"/>
  <c r="I503" i="11"/>
  <c r="I502" i="11"/>
  <c r="I501" i="11"/>
  <c r="I500" i="11"/>
  <c r="I499" i="11"/>
  <c r="I498" i="11"/>
  <c r="I497" i="11"/>
  <c r="I496" i="11"/>
  <c r="I495" i="11"/>
  <c r="I494" i="11"/>
  <c r="I493" i="11"/>
  <c r="I492" i="11"/>
  <c r="I491" i="11"/>
  <c r="I490" i="11"/>
  <c r="I489" i="11"/>
  <c r="I488" i="11"/>
  <c r="I487" i="11"/>
  <c r="I486" i="11"/>
  <c r="I485" i="11"/>
  <c r="I484" i="11"/>
  <c r="I483" i="11"/>
  <c r="I482" i="11"/>
  <c r="I481" i="11"/>
  <c r="I480" i="11"/>
  <c r="I479" i="11"/>
  <c r="I478" i="11"/>
  <c r="I477" i="11"/>
  <c r="I476" i="11"/>
  <c r="I475" i="11"/>
  <c r="I474" i="11"/>
  <c r="I473" i="11"/>
  <c r="I472" i="11"/>
  <c r="I471" i="11"/>
  <c r="I470" i="11"/>
  <c r="I469" i="11"/>
  <c r="I468" i="11"/>
  <c r="I467" i="11"/>
  <c r="I466" i="11"/>
  <c r="I465" i="11"/>
  <c r="I464" i="11"/>
  <c r="I463" i="11"/>
  <c r="I462" i="11"/>
  <c r="I461" i="11"/>
  <c r="I460" i="11"/>
  <c r="I459" i="11"/>
  <c r="I458" i="11"/>
  <c r="I457" i="11"/>
  <c r="I456" i="11"/>
  <c r="I455" i="11"/>
  <c r="I454" i="11"/>
  <c r="I453" i="11"/>
  <c r="I452" i="11"/>
  <c r="I451" i="11"/>
  <c r="I450" i="11"/>
  <c r="I449" i="11"/>
  <c r="I448" i="11"/>
  <c r="I447" i="11"/>
  <c r="I446" i="11"/>
  <c r="I445" i="11"/>
  <c r="I444" i="11"/>
  <c r="I443" i="11"/>
  <c r="I442" i="11"/>
  <c r="I441" i="11"/>
  <c r="I440" i="11"/>
  <c r="I439" i="11"/>
  <c r="I438" i="11"/>
  <c r="I437" i="11"/>
  <c r="I436" i="11"/>
  <c r="I435" i="11"/>
  <c r="I434" i="11"/>
  <c r="I433" i="11"/>
  <c r="I432" i="11"/>
  <c r="I431" i="11"/>
  <c r="I430" i="11"/>
  <c r="I429" i="11"/>
  <c r="I428" i="11"/>
  <c r="I427" i="11"/>
  <c r="I426" i="11"/>
  <c r="I425" i="11"/>
  <c r="I424" i="11"/>
  <c r="I423" i="11"/>
  <c r="I422" i="11"/>
  <c r="I421" i="11"/>
  <c r="I420" i="11"/>
  <c r="I419" i="11"/>
  <c r="I418" i="11"/>
  <c r="I417" i="11"/>
  <c r="I416" i="11"/>
  <c r="I415" i="11"/>
  <c r="I414" i="11"/>
  <c r="I413" i="11"/>
  <c r="I412" i="11"/>
  <c r="I411" i="11"/>
  <c r="I410" i="11"/>
  <c r="I409" i="11"/>
  <c r="I408" i="11"/>
  <c r="I407" i="11"/>
  <c r="I406" i="11"/>
  <c r="I405" i="11"/>
  <c r="I404" i="11"/>
  <c r="I403" i="11"/>
  <c r="I402" i="11"/>
  <c r="I401" i="11"/>
  <c r="I400" i="11"/>
  <c r="I399" i="11"/>
  <c r="I398" i="11"/>
  <c r="I397" i="11"/>
  <c r="I396" i="11"/>
  <c r="I395" i="11"/>
  <c r="I394" i="11"/>
  <c r="I393" i="11"/>
  <c r="I392" i="11"/>
  <c r="I391" i="11"/>
  <c r="I390" i="11"/>
  <c r="I389" i="11"/>
  <c r="I388" i="11"/>
  <c r="I387" i="11"/>
  <c r="I386" i="11"/>
  <c r="I385" i="11"/>
  <c r="I384" i="11"/>
  <c r="I383" i="11"/>
  <c r="I382" i="11"/>
  <c r="I381" i="11"/>
  <c r="I380" i="11"/>
  <c r="I379" i="11"/>
  <c r="I378" i="11"/>
  <c r="I377" i="11"/>
  <c r="I376" i="11"/>
  <c r="I375" i="11"/>
  <c r="I374" i="11"/>
  <c r="I373" i="11"/>
  <c r="I372" i="11"/>
  <c r="I371" i="11"/>
  <c r="I370" i="11"/>
  <c r="I369" i="11"/>
  <c r="I368" i="11"/>
  <c r="I367" i="11"/>
  <c r="I366" i="11"/>
  <c r="I365" i="11"/>
  <c r="I364" i="11"/>
  <c r="I363" i="11"/>
  <c r="I362" i="11"/>
  <c r="I361" i="11"/>
  <c r="I360" i="11"/>
  <c r="I359" i="11"/>
  <c r="I358" i="11"/>
  <c r="I357" i="11"/>
  <c r="I356" i="11"/>
  <c r="I355" i="11"/>
  <c r="I354" i="11"/>
  <c r="I353" i="11"/>
  <c r="I352" i="11"/>
  <c r="I351" i="11"/>
  <c r="I350" i="11"/>
  <c r="I337" i="11"/>
  <c r="I336" i="11"/>
  <c r="I335" i="11"/>
  <c r="I334" i="11"/>
  <c r="I329" i="11"/>
  <c r="I328" i="11"/>
  <c r="I327" i="11"/>
  <c r="I326" i="11"/>
  <c r="I321" i="11"/>
  <c r="I320" i="11"/>
  <c r="I319" i="11"/>
  <c r="I315" i="11"/>
  <c r="I314" i="11"/>
  <c r="I313" i="11"/>
  <c r="I309" i="11"/>
  <c r="I308" i="11"/>
  <c r="I307" i="11"/>
  <c r="I306" i="11"/>
  <c r="I305" i="11"/>
  <c r="I304" i="11"/>
  <c r="I303" i="11"/>
  <c r="I302" i="11"/>
  <c r="I301" i="11"/>
  <c r="I300" i="11"/>
  <c r="I299" i="11"/>
  <c r="I298" i="11"/>
  <c r="I297" i="11"/>
  <c r="I296" i="11"/>
  <c r="I295" i="11"/>
  <c r="I294" i="11"/>
  <c r="I293" i="11"/>
  <c r="I292" i="11"/>
  <c r="I291" i="11"/>
  <c r="I290" i="11"/>
  <c r="I289" i="11"/>
  <c r="I288" i="11"/>
  <c r="I287" i="11"/>
  <c r="I286" i="11"/>
  <c r="I285" i="11"/>
  <c r="I284" i="11"/>
  <c r="I283" i="11"/>
  <c r="I282" i="11"/>
  <c r="I281" i="11"/>
  <c r="I280" i="11"/>
  <c r="I279" i="11"/>
  <c r="I278" i="11"/>
  <c r="I277" i="11"/>
  <c r="I276" i="11"/>
  <c r="I275" i="11"/>
  <c r="I274" i="11"/>
  <c r="I273" i="11"/>
  <c r="I272" i="11"/>
  <c r="I271" i="11"/>
  <c r="I270" i="11"/>
  <c r="I269" i="11"/>
  <c r="I268" i="11"/>
  <c r="I267" i="11"/>
  <c r="I266" i="11"/>
  <c r="I265" i="11"/>
  <c r="I264" i="11"/>
  <c r="I263" i="11"/>
  <c r="I262" i="11"/>
  <c r="I261" i="11"/>
  <c r="I260" i="11"/>
  <c r="I259" i="11"/>
  <c r="I258" i="11"/>
  <c r="I257" i="11"/>
  <c r="I256" i="11"/>
  <c r="I255" i="11"/>
  <c r="I254" i="11"/>
  <c r="I253" i="11"/>
  <c r="I252" i="11"/>
  <c r="I251" i="11"/>
  <c r="I250" i="11"/>
  <c r="I249" i="11"/>
  <c r="I248" i="11"/>
  <c r="I247" i="11"/>
  <c r="I246" i="11"/>
  <c r="I245" i="11"/>
  <c r="I244" i="11"/>
  <c r="I243" i="11"/>
  <c r="I242" i="11"/>
  <c r="I241" i="11"/>
  <c r="I240" i="11"/>
  <c r="I239" i="11"/>
  <c r="I238" i="11"/>
  <c r="I237" i="11"/>
  <c r="I236" i="11"/>
  <c r="I235" i="11"/>
  <c r="I234" i="11"/>
  <c r="I233" i="11"/>
  <c r="I232" i="11"/>
  <c r="I231" i="11"/>
  <c r="I230" i="11"/>
  <c r="I229" i="11"/>
  <c r="I228" i="11"/>
  <c r="I227" i="11"/>
  <c r="I226" i="11"/>
  <c r="I225" i="11"/>
  <c r="I224" i="11"/>
  <c r="I223" i="11"/>
  <c r="I222" i="11"/>
  <c r="I221" i="11"/>
  <c r="I220" i="11"/>
  <c r="I219" i="11"/>
  <c r="I218" i="11"/>
  <c r="I217" i="11"/>
  <c r="I216" i="11"/>
  <c r="I215" i="11"/>
  <c r="I214" i="11"/>
  <c r="I213" i="11"/>
  <c r="I212" i="11"/>
  <c r="I211" i="11"/>
  <c r="I210" i="11"/>
  <c r="I209" i="11"/>
  <c r="I208" i="11"/>
  <c r="I207" i="11"/>
  <c r="I206" i="11"/>
  <c r="I205" i="11"/>
  <c r="I204" i="11"/>
  <c r="I203" i="11"/>
  <c r="I202" i="11"/>
  <c r="I201" i="11"/>
  <c r="I200" i="11"/>
  <c r="I199" i="11"/>
  <c r="I198" i="11"/>
  <c r="I193" i="11"/>
  <c r="I192" i="11"/>
  <c r="I191" i="11"/>
  <c r="I190" i="11"/>
  <c r="I185" i="11"/>
  <c r="I184" i="11"/>
  <c r="I183" i="11"/>
  <c r="I182" i="11"/>
  <c r="I178" i="11"/>
  <c r="I177" i="11"/>
  <c r="I176" i="11"/>
  <c r="I172" i="11"/>
  <c r="I171" i="11"/>
  <c r="I170" i="11"/>
  <c r="I169" i="11"/>
  <c r="I168" i="11"/>
  <c r="I167" i="11"/>
  <c r="I166" i="11"/>
  <c r="I165" i="11"/>
  <c r="I164" i="11"/>
  <c r="I163" i="11"/>
  <c r="I162" i="11"/>
  <c r="I161" i="11"/>
  <c r="I160" i="11"/>
  <c r="I159" i="11"/>
  <c r="I158" i="11"/>
  <c r="I157" i="11"/>
  <c r="I156" i="11"/>
  <c r="I155" i="11"/>
  <c r="I154" i="11"/>
  <c r="I153" i="11"/>
  <c r="I152" i="11"/>
  <c r="I151" i="11"/>
  <c r="I150" i="11"/>
  <c r="I149" i="11"/>
  <c r="I148" i="11"/>
  <c r="I147" i="11"/>
  <c r="I146" i="11"/>
  <c r="I145" i="11"/>
  <c r="I144" i="11"/>
  <c r="I143" i="11"/>
  <c r="I142" i="11"/>
  <c r="I141" i="11"/>
  <c r="I140" i="11"/>
  <c r="I139" i="11"/>
  <c r="I138" i="11"/>
  <c r="I137" i="11"/>
  <c r="I136" i="11"/>
  <c r="I135" i="11"/>
  <c r="I134" i="11"/>
  <c r="I133" i="11"/>
  <c r="I132" i="11"/>
  <c r="I131" i="11"/>
  <c r="I130" i="11"/>
  <c r="I129" i="11"/>
  <c r="I128" i="11"/>
  <c r="I127" i="11"/>
  <c r="I126" i="11"/>
  <c r="I125" i="11"/>
  <c r="I124" i="11"/>
  <c r="I123" i="11"/>
  <c r="I122" i="11"/>
  <c r="I121" i="11"/>
  <c r="I120" i="11"/>
  <c r="I119" i="11"/>
  <c r="I118" i="11"/>
  <c r="I117" i="11"/>
  <c r="I116" i="11"/>
  <c r="I115" i="11"/>
  <c r="I114" i="11"/>
  <c r="I113" i="11"/>
  <c r="I112" i="11"/>
  <c r="I111" i="11"/>
  <c r="I110" i="11"/>
  <c r="I109" i="11"/>
  <c r="I108" i="11"/>
  <c r="I107" i="11"/>
  <c r="I106" i="11"/>
  <c r="I105" i="11"/>
  <c r="I104" i="11"/>
  <c r="I103" i="11"/>
  <c r="I102" i="11"/>
  <c r="I101" i="11"/>
  <c r="I100" i="11"/>
  <c r="I99" i="11"/>
  <c r="I98" i="11"/>
  <c r="I97" i="11"/>
  <c r="I96" i="11"/>
  <c r="I95" i="11"/>
  <c r="I94" i="11"/>
  <c r="I93" i="11"/>
  <c r="I92" i="11"/>
  <c r="I91" i="11"/>
  <c r="I90" i="11"/>
  <c r="I89" i="11"/>
  <c r="I88" i="11"/>
  <c r="I87" i="11"/>
  <c r="I86" i="11"/>
  <c r="I85" i="11"/>
  <c r="I84" i="11"/>
  <c r="I83" i="11"/>
  <c r="I82" i="11"/>
  <c r="I81" i="11"/>
  <c r="I80" i="11"/>
  <c r="I79" i="11"/>
  <c r="I78" i="11"/>
  <c r="I77" i="11"/>
  <c r="I76" i="11"/>
  <c r="I75" i="11"/>
  <c r="I74" i="11"/>
  <c r="I73" i="11"/>
  <c r="I72" i="11"/>
  <c r="I71" i="11"/>
  <c r="I70" i="11"/>
  <c r="I69" i="11"/>
  <c r="I68" i="11"/>
  <c r="I67" i="11"/>
  <c r="I66" i="11"/>
  <c r="I65" i="11"/>
  <c r="I64" i="11"/>
  <c r="I63" i="11"/>
  <c r="I62" i="11"/>
  <c r="I61" i="11"/>
  <c r="I60" i="11"/>
  <c r="I59" i="11"/>
  <c r="I58" i="11"/>
  <c r="I57" i="11"/>
  <c r="I56" i="11"/>
  <c r="I55" i="11"/>
  <c r="I54" i="11"/>
  <c r="I53" i="11"/>
  <c r="I52" i="11"/>
  <c r="I51" i="11"/>
  <c r="I50" i="11"/>
  <c r="I49" i="11"/>
  <c r="I48" i="11"/>
  <c r="I47" i="11"/>
  <c r="I46" i="11"/>
  <c r="I45" i="11"/>
  <c r="I44" i="11"/>
  <c r="I43" i="11"/>
  <c r="I42" i="11"/>
  <c r="I41" i="11"/>
  <c r="I40" i="11"/>
  <c r="I39" i="11"/>
  <c r="I38" i="11"/>
  <c r="I37" i="11"/>
  <c r="I36" i="11"/>
  <c r="I35" i="11"/>
  <c r="I34" i="11"/>
  <c r="I33" i="11"/>
  <c r="I32" i="11"/>
  <c r="I31" i="11"/>
  <c r="I30" i="11"/>
  <c r="I29" i="11"/>
  <c r="I28" i="11"/>
  <c r="I27" i="11"/>
  <c r="I26" i="11"/>
  <c r="I25" i="11"/>
  <c r="I24" i="11"/>
  <c r="I23" i="11"/>
  <c r="I22" i="11"/>
  <c r="I21" i="11"/>
  <c r="I20" i="11"/>
  <c r="I19" i="11"/>
  <c r="I18" i="11"/>
  <c r="I17" i="11"/>
  <c r="I16" i="11"/>
  <c r="I15" i="11"/>
  <c r="I14" i="11"/>
  <c r="I13" i="11"/>
  <c r="I12" i="11"/>
  <c r="I11" i="11"/>
  <c r="I10" i="11"/>
  <c r="I9" i="11"/>
  <c r="I8" i="11"/>
  <c r="I7" i="11"/>
  <c r="I6" i="11"/>
  <c r="I5" i="11"/>
  <c r="I4" i="11"/>
  <c r="I3" i="11"/>
  <c r="I2" i="11"/>
  <c r="P13" i="15"/>
  <c r="P17" i="15"/>
  <c r="K725" i="11"/>
  <c r="P15" i="15"/>
  <c r="P4" i="15"/>
  <c r="P6" i="15" s="1"/>
  <c r="R14" i="15"/>
  <c r="R17" i="15"/>
  <c r="R15" i="15"/>
  <c r="R13" i="15"/>
  <c r="R16" i="15"/>
  <c r="P5" i="15"/>
  <c r="Q5" i="15" s="1"/>
  <c r="C2" i="15" s="1"/>
  <c r="EI71" i="16"/>
  <c r="EI73" i="16"/>
  <c r="AM25" i="16"/>
  <c r="AM26" i="16"/>
  <c r="AM23" i="16"/>
  <c r="EJ74" i="16"/>
  <c r="AM24" i="16"/>
  <c r="K722" i="11" l="1"/>
  <c r="K715" i="11"/>
  <c r="S590" i="11"/>
  <c r="K724" i="11"/>
  <c r="T58" i="11"/>
  <c r="AF4" i="11" s="1"/>
  <c r="T114" i="11"/>
  <c r="V154" i="11"/>
  <c r="AH7" i="11" s="1"/>
  <c r="T198" i="11"/>
  <c r="V210" i="11"/>
  <c r="T254" i="11"/>
  <c r="V294" i="11"/>
  <c r="V322" i="11"/>
  <c r="V350" i="11"/>
  <c r="V434" i="11"/>
  <c r="V490" i="11"/>
  <c r="V546" i="11"/>
  <c r="V574" i="11"/>
  <c r="T618" i="11"/>
  <c r="T666" i="11"/>
  <c r="W14" i="11"/>
  <c r="W42" i="11"/>
  <c r="AI3" i="11" s="1"/>
  <c r="U58" i="11"/>
  <c r="AG4" i="11" s="1"/>
  <c r="U86" i="11"/>
  <c r="AG5" i="11" s="1"/>
  <c r="W98" i="11"/>
  <c r="AI5" i="11" s="1"/>
  <c r="U114" i="11"/>
  <c r="AG6" i="11" s="1"/>
  <c r="U142" i="11"/>
  <c r="AG7" i="11" s="1"/>
  <c r="W154" i="11"/>
  <c r="AI7" i="11" s="1"/>
  <c r="U198" i="11"/>
  <c r="W210" i="11"/>
  <c r="U226" i="11"/>
  <c r="W266" i="11"/>
  <c r="U282" i="11"/>
  <c r="U310" i="11"/>
  <c r="W350" i="11"/>
  <c r="W378" i="11"/>
  <c r="W406" i="11"/>
  <c r="U422" i="11"/>
  <c r="W490" i="11"/>
  <c r="U590" i="11"/>
  <c r="N4" i="15"/>
  <c r="Q724" i="11"/>
  <c r="T282" i="11"/>
  <c r="T506" i="11"/>
  <c r="T642" i="11"/>
  <c r="V4" i="15"/>
  <c r="V5" i="15" s="1"/>
  <c r="W5" i="15" s="1"/>
  <c r="AI2" i="11"/>
  <c r="W4" i="15"/>
  <c r="F3" i="15" s="1"/>
  <c r="AF6" i="11"/>
  <c r="O4" i="15"/>
  <c r="N6" i="15"/>
  <c r="N5" i="15"/>
  <c r="O5" i="15" s="1"/>
  <c r="R5" i="15"/>
  <c r="S5" i="15" s="1"/>
  <c r="C3" i="15" s="1"/>
  <c r="R6" i="15"/>
  <c r="S4" i="15"/>
  <c r="B3" i="15" s="1"/>
  <c r="AA70" i="11"/>
  <c r="AM4" i="11" s="1"/>
  <c r="AA126" i="11"/>
  <c r="AM6" i="11" s="1"/>
  <c r="AA294" i="11"/>
  <c r="AA378" i="11"/>
  <c r="AA434" i="11"/>
  <c r="AA490" i="11"/>
  <c r="AA546" i="11"/>
  <c r="Z294" i="11"/>
  <c r="V70" i="11"/>
  <c r="AH4" i="11" s="1"/>
  <c r="U534" i="11"/>
  <c r="AF2" i="11"/>
  <c r="K728" i="11"/>
  <c r="V42" i="11"/>
  <c r="O723" i="11"/>
  <c r="CP11" i="16" s="1"/>
  <c r="CP6" i="16" s="1"/>
  <c r="CP7" i="16" s="1"/>
  <c r="DH34" i="16" s="1"/>
  <c r="DJ34" i="16" s="1"/>
  <c r="AA42" i="11"/>
  <c r="AM3" i="11" s="1"/>
  <c r="AA98" i="11"/>
  <c r="AM5" i="11" s="1"/>
  <c r="AA154" i="11"/>
  <c r="AM7" i="11" s="1"/>
  <c r="AA266" i="11"/>
  <c r="AA350" i="11"/>
  <c r="AA406" i="11"/>
  <c r="AA462" i="11"/>
  <c r="AA518" i="11"/>
  <c r="Z42" i="11"/>
  <c r="AL3" i="11" s="1"/>
  <c r="Z70" i="11"/>
  <c r="AL4" i="11" s="1"/>
  <c r="S198" i="11"/>
  <c r="S226" i="11"/>
  <c r="Z266" i="11"/>
  <c r="V126" i="11"/>
  <c r="AH6" i="11" s="1"/>
  <c r="V266" i="11"/>
  <c r="V406" i="11"/>
  <c r="V518" i="11"/>
  <c r="U478" i="11"/>
  <c r="U506" i="11"/>
  <c r="W546" i="11"/>
  <c r="W716" i="11" s="1"/>
  <c r="Q6" i="15"/>
  <c r="D2" i="15" s="1"/>
  <c r="K717" i="11"/>
  <c r="K729" i="11"/>
  <c r="K716" i="11"/>
  <c r="Z14" i="11"/>
  <c r="T450" i="11"/>
  <c r="T4" i="15"/>
  <c r="S450" i="11"/>
  <c r="S478" i="11"/>
  <c r="S666" i="11"/>
  <c r="U2" i="11"/>
  <c r="X42" i="11"/>
  <c r="AJ3" i="11" s="1"/>
  <c r="X70" i="11"/>
  <c r="AJ4" i="11" s="1"/>
  <c r="X98" i="11"/>
  <c r="AJ5" i="11" s="1"/>
  <c r="X126" i="11"/>
  <c r="AJ6" i="11" s="1"/>
  <c r="X154" i="11"/>
  <c r="AJ7" i="11" s="1"/>
  <c r="X182" i="11"/>
  <c r="X210" i="11"/>
  <c r="X238" i="11"/>
  <c r="X266" i="11"/>
  <c r="X294" i="11"/>
  <c r="X322" i="11"/>
  <c r="X350" i="11"/>
  <c r="X378" i="11"/>
  <c r="X406" i="11"/>
  <c r="X434" i="11"/>
  <c r="X462" i="11"/>
  <c r="X490" i="11"/>
  <c r="X518" i="11"/>
  <c r="X546" i="11"/>
  <c r="X574" i="11"/>
  <c r="AA210" i="11"/>
  <c r="AA322" i="11"/>
  <c r="S86" i="11"/>
  <c r="AE5" i="11" s="1"/>
  <c r="S114" i="11"/>
  <c r="AE6" i="11" s="1"/>
  <c r="Z154" i="11"/>
  <c r="AL7" i="11" s="1"/>
  <c r="S310" i="11"/>
  <c r="S366" i="11"/>
  <c r="Z378" i="11"/>
  <c r="Z406" i="11"/>
  <c r="S562" i="11"/>
  <c r="T394" i="11"/>
  <c r="T715" i="11" s="1"/>
  <c r="U366" i="11"/>
  <c r="R729" i="11"/>
  <c r="AR14" i="15" s="1"/>
  <c r="P727" i="11"/>
  <c r="Q729" i="11"/>
  <c r="AB11" i="15"/>
  <c r="Z490" i="11"/>
  <c r="Z518" i="11"/>
  <c r="S642" i="11"/>
  <c r="S690" i="11"/>
  <c r="V98" i="11"/>
  <c r="AH5" i="11" s="1"/>
  <c r="W462" i="11"/>
  <c r="W725" i="11" s="1"/>
  <c r="X4" i="15"/>
  <c r="DW24" i="16"/>
  <c r="DX24" i="16" s="1"/>
  <c r="EU24" i="16" s="1"/>
  <c r="DQ22" i="16"/>
  <c r="DW22" i="16"/>
  <c r="DX22" i="16" s="1"/>
  <c r="DQ26" i="16"/>
  <c r="DQ27" i="16"/>
  <c r="DQ23" i="16"/>
  <c r="EI70" i="16"/>
  <c r="CQ25" i="16"/>
  <c r="CP26" i="16"/>
  <c r="AZ26" i="16" s="1"/>
  <c r="CQ27" i="16"/>
  <c r="CP24" i="16"/>
  <c r="AZ24" i="16" s="1"/>
  <c r="DJ28" i="16"/>
  <c r="DM28" i="16"/>
  <c r="DK28" i="16"/>
  <c r="DL28" i="16"/>
  <c r="DI28" i="16"/>
  <c r="BI22" i="16"/>
  <c r="BC25" i="16"/>
  <c r="DO23" i="16"/>
  <c r="DJ23" i="16" s="1"/>
  <c r="BC24" i="16"/>
  <c r="BC26" i="16"/>
  <c r="AW7" i="16"/>
  <c r="DM37" i="16"/>
  <c r="BE27" i="16"/>
  <c r="BG27" i="16" s="1"/>
  <c r="BE25" i="16"/>
  <c r="BG25" i="16" s="1"/>
  <c r="BE26" i="16"/>
  <c r="BG26" i="16" s="1"/>
  <c r="BE24" i="16"/>
  <c r="BG24" i="16" s="1"/>
  <c r="BE23" i="16"/>
  <c r="BG23" i="16" s="1"/>
  <c r="BE22" i="16"/>
  <c r="BG22" i="16" s="1"/>
  <c r="DM34" i="16"/>
  <c r="DM38" i="16"/>
  <c r="DM35" i="16"/>
  <c r="DO27" i="16"/>
  <c r="DI27" i="16" s="1"/>
  <c r="DO26" i="16"/>
  <c r="DJ26" i="16" s="1"/>
  <c r="AZ7" i="16"/>
  <c r="AZ5" i="16"/>
  <c r="BA5" i="16" s="1"/>
  <c r="DO25" i="16"/>
  <c r="DM25" i="16" s="1"/>
  <c r="DO24" i="16"/>
  <c r="DJ24" i="16" s="1"/>
  <c r="DM36" i="16"/>
  <c r="AZ4" i="16"/>
  <c r="BA4" i="16" s="1"/>
  <c r="DY66" i="16"/>
  <c r="DH24" i="16"/>
  <c r="DH26" i="16"/>
  <c r="DO38" i="16"/>
  <c r="DO35" i="16"/>
  <c r="DO37" i="16"/>
  <c r="DO34" i="16"/>
  <c r="DO36" i="16"/>
  <c r="BA7" i="16"/>
  <c r="AV4" i="16"/>
  <c r="CR8" i="16"/>
  <c r="AR16" i="15"/>
  <c r="AH7" i="15"/>
  <c r="AH9" i="15" s="1"/>
  <c r="AS13" i="15"/>
  <c r="AQ13" i="15"/>
  <c r="AT13" i="15"/>
  <c r="AU13" i="15"/>
  <c r="Q4" i="15"/>
  <c r="B2" i="15" s="1"/>
  <c r="T722" i="11"/>
  <c r="T717" i="11"/>
  <c r="P8" i="15"/>
  <c r="Q8" i="15" s="1"/>
  <c r="V6" i="15"/>
  <c r="AH2" i="11"/>
  <c r="AG2" i="11"/>
  <c r="R8" i="15"/>
  <c r="S8" i="15" s="1"/>
  <c r="F2" i="15" s="1"/>
  <c r="T716" i="11"/>
  <c r="T723" i="11"/>
  <c r="AL2" i="11"/>
  <c r="W723" i="11"/>
  <c r="K723" i="11"/>
  <c r="N730" i="11"/>
  <c r="AS14" i="15" s="1"/>
  <c r="N718" i="11"/>
  <c r="N724" i="11"/>
  <c r="N722" i="11"/>
  <c r="CS10" i="16" s="1"/>
  <c r="N717" i="11"/>
  <c r="N729" i="11"/>
  <c r="N716" i="11"/>
  <c r="Y14" i="11"/>
  <c r="S2" i="11"/>
  <c r="M715" i="11"/>
  <c r="J716" i="11"/>
  <c r="L724" i="11"/>
  <c r="J728" i="11"/>
  <c r="K727" i="11"/>
  <c r="N728" i="11"/>
  <c r="Q727" i="11"/>
  <c r="P723" i="11"/>
  <c r="DC11" i="16" s="1"/>
  <c r="DC6" i="16" s="1"/>
  <c r="Q715" i="11"/>
  <c r="Q728" i="11"/>
  <c r="R716" i="11"/>
  <c r="O716" i="11"/>
  <c r="O729" i="11"/>
  <c r="O715" i="11"/>
  <c r="AA14" i="11"/>
  <c r="M716" i="11"/>
  <c r="J723" i="11"/>
  <c r="O724" i="11"/>
  <c r="N725" i="11"/>
  <c r="L729" i="11"/>
  <c r="O727" i="11"/>
  <c r="R727" i="11"/>
  <c r="R722" i="11"/>
  <c r="CR10" i="16" s="1"/>
  <c r="R725" i="11"/>
  <c r="R717" i="11"/>
  <c r="Q716" i="11"/>
  <c r="R723" i="11"/>
  <c r="CR11" i="16" s="1"/>
  <c r="CR6" i="16" s="1"/>
  <c r="CR7" i="16" s="1"/>
  <c r="K730" i="11"/>
  <c r="AR13" i="15" s="1"/>
  <c r="O717" i="11"/>
  <c r="L716" i="11"/>
  <c r="L722" i="11"/>
  <c r="O725" i="11"/>
  <c r="U254" i="11"/>
  <c r="L718" i="11"/>
  <c r="O728" i="11"/>
  <c r="O730" i="11"/>
  <c r="AP14" i="15" s="1"/>
  <c r="P715" i="11"/>
  <c r="P728" i="11"/>
  <c r="Q723" i="11"/>
  <c r="CQ11" i="16" s="1"/>
  <c r="R724" i="11"/>
  <c r="O7" i="15"/>
  <c r="O8" i="15" s="1"/>
  <c r="J2" i="15" s="1"/>
  <c r="U7" i="15"/>
  <c r="U8" i="15" s="1"/>
  <c r="J4" i="15" s="1"/>
  <c r="J718" i="11"/>
  <c r="J724" i="11"/>
  <c r="J722" i="11"/>
  <c r="J729" i="11"/>
  <c r="J717" i="11"/>
  <c r="L728" i="11"/>
  <c r="L715" i="11"/>
  <c r="L727" i="11"/>
  <c r="L725" i="11"/>
  <c r="L723" i="11"/>
  <c r="M729" i="11"/>
  <c r="AU14" i="15" s="1"/>
  <c r="M725" i="11"/>
  <c r="M723" i="11"/>
  <c r="DD11" i="16" s="1"/>
  <c r="DD6" i="16" s="1"/>
  <c r="M728" i="11"/>
  <c r="M718" i="11"/>
  <c r="M724" i="11"/>
  <c r="M722" i="11"/>
  <c r="DD10" i="16" s="1"/>
  <c r="M717" i="11"/>
  <c r="X14" i="11"/>
  <c r="AA238" i="11"/>
  <c r="S30" i="11"/>
  <c r="AE3" i="11" s="1"/>
  <c r="S58" i="11"/>
  <c r="AE4" i="11" s="1"/>
  <c r="Z98" i="11"/>
  <c r="Z126" i="11"/>
  <c r="AL6" i="11" s="1"/>
  <c r="S142" i="11"/>
  <c r="AE7" i="11" s="1"/>
  <c r="S170" i="11"/>
  <c r="Z210" i="11"/>
  <c r="Z238" i="11"/>
  <c r="S254" i="11"/>
  <c r="S282" i="11"/>
  <c r="Z350" i="11"/>
  <c r="S394" i="11"/>
  <c r="S422" i="11"/>
  <c r="Z434" i="11"/>
  <c r="Z462" i="11"/>
  <c r="S506" i="11"/>
  <c r="S534" i="11"/>
  <c r="Z546" i="11"/>
  <c r="S618" i="11"/>
  <c r="N715" i="11"/>
  <c r="L717" i="11"/>
  <c r="J715" i="11"/>
  <c r="O722" i="11"/>
  <c r="CP10" i="16" s="1"/>
  <c r="N723" i="11"/>
  <c r="CS11" i="16" s="1"/>
  <c r="CS6" i="16" s="1"/>
  <c r="J725" i="11"/>
  <c r="J727" i="11"/>
  <c r="O718" i="11"/>
  <c r="N727" i="11"/>
  <c r="P718" i="11"/>
  <c r="R715" i="11"/>
  <c r="R728" i="11"/>
  <c r="S1" i="15"/>
  <c r="S2" i="15" s="1"/>
  <c r="J3" i="15" s="1"/>
  <c r="P716" i="11"/>
  <c r="P724" i="11"/>
  <c r="P729" i="11"/>
  <c r="AT14" i="15" s="1"/>
  <c r="Q717" i="11"/>
  <c r="Q725" i="11"/>
  <c r="Q730" i="11"/>
  <c r="AQ14" i="15" s="1"/>
  <c r="Q718" i="11"/>
  <c r="Y7" i="15"/>
  <c r="Y8" i="15" s="1"/>
  <c r="J6" i="15" s="1"/>
  <c r="P717" i="11"/>
  <c r="P725" i="11"/>
  <c r="Q722" i="11"/>
  <c r="CQ10" i="16" s="1"/>
  <c r="R9" i="15"/>
  <c r="S9" i="15" s="1"/>
  <c r="G2" i="15" s="1"/>
  <c r="R10" i="15"/>
  <c r="P10" i="15"/>
  <c r="P9" i="15"/>
  <c r="Q9" i="15" s="1"/>
  <c r="W6" i="15" l="1"/>
  <c r="S6" i="15"/>
  <c r="D3" i="15" s="1"/>
  <c r="V722" i="11"/>
  <c r="T730" i="11"/>
  <c r="AC28" i="15"/>
  <c r="AC30" i="15"/>
  <c r="AC36" i="15"/>
  <c r="AC40" i="15"/>
  <c r="AC35" i="15"/>
  <c r="AC31" i="15"/>
  <c r="AC41" i="15"/>
  <c r="AC43" i="15"/>
  <c r="AC37" i="15"/>
  <c r="AC26" i="15"/>
  <c r="AC50" i="15"/>
  <c r="AC16" i="15"/>
  <c r="AC27" i="15"/>
  <c r="AC47" i="15"/>
  <c r="AC38" i="15"/>
  <c r="AC23" i="15"/>
  <c r="AC46" i="15"/>
  <c r="AC45" i="15"/>
  <c r="AC34" i="15"/>
  <c r="AC22" i="15"/>
  <c r="AC32" i="15"/>
  <c r="AC48" i="15"/>
  <c r="AC24" i="15"/>
  <c r="AC51" i="15"/>
  <c r="AC18" i="15"/>
  <c r="AC25" i="15"/>
  <c r="AC44" i="15"/>
  <c r="AC33" i="15"/>
  <c r="AC20" i="15"/>
  <c r="AC19" i="15"/>
  <c r="AC42" i="15"/>
  <c r="AC49" i="15"/>
  <c r="AC39" i="15"/>
  <c r="AC17" i="15"/>
  <c r="AC29" i="15"/>
  <c r="AC14" i="15"/>
  <c r="AC21" i="15"/>
  <c r="W722" i="11"/>
  <c r="V727" i="11"/>
  <c r="T5" i="15"/>
  <c r="U5" i="15" s="1"/>
  <c r="C4" i="15" s="1"/>
  <c r="U4" i="15"/>
  <c r="B4" i="15" s="1"/>
  <c r="T6" i="15"/>
  <c r="W718" i="11"/>
  <c r="W717" i="11"/>
  <c r="T725" i="11"/>
  <c r="T729" i="11"/>
  <c r="T728" i="11"/>
  <c r="Z728" i="11"/>
  <c r="U724" i="11"/>
  <c r="X5" i="15"/>
  <c r="Y5" i="15" s="1"/>
  <c r="C6" i="15" s="1"/>
  <c r="Y4" i="15"/>
  <c r="B6" i="15" s="1"/>
  <c r="X6" i="15"/>
  <c r="Y6" i="15" s="1"/>
  <c r="D6" i="15" s="1"/>
  <c r="V723" i="11"/>
  <c r="AH3" i="11"/>
  <c r="V715" i="11"/>
  <c r="V725" i="11"/>
  <c r="V717" i="11"/>
  <c r="V724" i="11"/>
  <c r="O6" i="15"/>
  <c r="T727" i="11"/>
  <c r="W724" i="11"/>
  <c r="Q10" i="15"/>
  <c r="W727" i="11"/>
  <c r="W715" i="11"/>
  <c r="T724" i="11"/>
  <c r="V716" i="11"/>
  <c r="S10" i="15"/>
  <c r="H2" i="15" s="1"/>
  <c r="AZ3" i="16"/>
  <c r="BA3" i="16" s="1"/>
  <c r="EU22" i="16"/>
  <c r="EU61" i="16" s="1"/>
  <c r="DX63" i="16"/>
  <c r="DQ61" i="16"/>
  <c r="DQ62" i="16"/>
  <c r="DZ62" i="16"/>
  <c r="DZ64" i="16" s="1"/>
  <c r="EI26" i="16" s="1"/>
  <c r="EI72" i="16"/>
  <c r="EI69" i="16" s="1"/>
  <c r="DV66" i="16"/>
  <c r="EC61" i="16"/>
  <c r="EB66" i="16"/>
  <c r="EJ70" i="16"/>
  <c r="EJ69" i="16" s="1"/>
  <c r="CQ26" i="16"/>
  <c r="CQ24" i="16"/>
  <c r="CP22" i="16"/>
  <c r="B4" i="16"/>
  <c r="BH61" i="16"/>
  <c r="F4" i="16" s="1"/>
  <c r="DW61" i="16"/>
  <c r="DW62" i="16"/>
  <c r="DW64" i="16" s="1"/>
  <c r="EH27" i="16" s="1"/>
  <c r="EH75" i="16" s="1"/>
  <c r="DL23" i="16"/>
  <c r="DJ25" i="16"/>
  <c r="AZ14" i="16"/>
  <c r="BA14" i="16" s="1"/>
  <c r="AZ16" i="16"/>
  <c r="BA16" i="16" s="1"/>
  <c r="BA17" i="16"/>
  <c r="AZ15" i="16"/>
  <c r="BA15" i="16" s="1"/>
  <c r="DM23" i="16"/>
  <c r="DK24" i="16"/>
  <c r="DL26" i="16"/>
  <c r="DM26" i="16"/>
  <c r="DK25" i="16"/>
  <c r="DI24" i="16"/>
  <c r="DK26" i="16"/>
  <c r="DI23" i="16"/>
  <c r="DL24" i="16"/>
  <c r="DI26" i="16"/>
  <c r="DK23" i="16"/>
  <c r="AV5" i="16"/>
  <c r="AW5" i="16" s="1"/>
  <c r="AW4" i="16"/>
  <c r="EC62" i="16"/>
  <c r="EC64" i="16" s="1"/>
  <c r="DJ27" i="16"/>
  <c r="AV6" i="16"/>
  <c r="AW8" i="16"/>
  <c r="DL25" i="16"/>
  <c r="DI25" i="16"/>
  <c r="DM24" i="16"/>
  <c r="DK27" i="16"/>
  <c r="DM27" i="16"/>
  <c r="DL27" i="16"/>
  <c r="DZ61" i="16"/>
  <c r="BA8" i="16"/>
  <c r="AZ8" i="16"/>
  <c r="AS17" i="15"/>
  <c r="CS9" i="16"/>
  <c r="AI8" i="15"/>
  <c r="S715" i="11"/>
  <c r="S729" i="11"/>
  <c r="S725" i="11"/>
  <c r="S723" i="11"/>
  <c r="AE2" i="11"/>
  <c r="S728" i="11"/>
  <c r="S724" i="11"/>
  <c r="S730" i="11"/>
  <c r="S727" i="11"/>
  <c r="S717" i="11"/>
  <c r="S722" i="11"/>
  <c r="S716" i="11"/>
  <c r="Z722" i="11"/>
  <c r="Z718" i="11"/>
  <c r="U723" i="11"/>
  <c r="U727" i="11"/>
  <c r="DE10" i="16"/>
  <c r="AL5" i="11"/>
  <c r="Z716" i="11"/>
  <c r="X727" i="11"/>
  <c r="X725" i="11"/>
  <c r="X723" i="11"/>
  <c r="X724" i="11"/>
  <c r="X722" i="11"/>
  <c r="X718" i="11"/>
  <c r="X716" i="11"/>
  <c r="X715" i="11"/>
  <c r="AJ2" i="11"/>
  <c r="X717" i="11"/>
  <c r="DD8" i="16"/>
  <c r="DD7" i="16" s="1"/>
  <c r="DH38" i="16" s="1"/>
  <c r="DJ38" i="16" s="1"/>
  <c r="AU16" i="15"/>
  <c r="AJ7" i="15"/>
  <c r="AJ9" i="15" s="1"/>
  <c r="AC15" i="15" s="1"/>
  <c r="DC8" i="16"/>
  <c r="DC7" i="16" s="1"/>
  <c r="AT16" i="15"/>
  <c r="AK7" i="15"/>
  <c r="AK9" i="15" s="1"/>
  <c r="DC9" i="16"/>
  <c r="AT17" i="15"/>
  <c r="AJ8" i="15"/>
  <c r="AA730" i="11"/>
  <c r="AA718" i="11"/>
  <c r="AA716" i="11"/>
  <c r="AA729" i="11"/>
  <c r="AA725" i="11"/>
  <c r="AA723" i="11"/>
  <c r="AA715" i="11"/>
  <c r="AA727" i="11"/>
  <c r="AM2" i="11"/>
  <c r="AA722" i="11"/>
  <c r="AA717" i="11"/>
  <c r="AA728" i="11"/>
  <c r="AA724" i="11"/>
  <c r="Y724" i="11"/>
  <c r="Y722" i="11"/>
  <c r="AK2" i="11"/>
  <c r="Y725" i="11"/>
  <c r="Y716" i="11"/>
  <c r="Y728" i="11"/>
  <c r="Y715" i="11"/>
  <c r="Y727" i="11"/>
  <c r="Y723" i="11"/>
  <c r="Y718" i="11"/>
  <c r="Y717" i="11"/>
  <c r="Z715" i="11"/>
  <c r="Z727" i="11"/>
  <c r="U725" i="11"/>
  <c r="U715" i="11"/>
  <c r="AH8" i="15"/>
  <c r="AR17" i="15"/>
  <c r="CR9" i="16"/>
  <c r="CQ8" i="16"/>
  <c r="AQ16" i="15"/>
  <c r="AI7" i="15"/>
  <c r="AI9" i="15" s="1"/>
  <c r="CS8" i="16"/>
  <c r="CS7" i="16" s="1"/>
  <c r="DH36" i="16" s="1"/>
  <c r="DJ36" i="16" s="1"/>
  <c r="AG7" i="15"/>
  <c r="AG9" i="15" s="1"/>
  <c r="AC13" i="15" s="1"/>
  <c r="AS16" i="15"/>
  <c r="CP9" i="16"/>
  <c r="AP17" i="15"/>
  <c r="AF8" i="15"/>
  <c r="Z723" i="11"/>
  <c r="Z717" i="11"/>
  <c r="U716" i="11"/>
  <c r="U717" i="11"/>
  <c r="CQ6" i="16"/>
  <c r="DE11" i="16"/>
  <c r="CQ9" i="16"/>
  <c r="AG8" i="15"/>
  <c r="AQ17" i="15"/>
  <c r="DD9" i="16"/>
  <c r="AK8" i="15"/>
  <c r="AU17" i="15"/>
  <c r="Z725" i="11"/>
  <c r="Z724" i="11"/>
  <c r="U728" i="11"/>
  <c r="U722" i="11"/>
  <c r="BE21" i="16"/>
  <c r="U6" i="15" l="1"/>
  <c r="D4" i="15" s="1"/>
  <c r="CQ22" i="16"/>
  <c r="CQ61" i="16" s="1"/>
  <c r="AZ22" i="16"/>
  <c r="AX4" i="16" s="1"/>
  <c r="AY4" i="16" s="1"/>
  <c r="AL11" i="16"/>
  <c r="CQ7" i="16"/>
  <c r="DQ64" i="16"/>
  <c r="AL12" i="16"/>
  <c r="EH77" i="16"/>
  <c r="AR10" i="16"/>
  <c r="AV10" i="16"/>
  <c r="EH73" i="16"/>
  <c r="AT9" i="16"/>
  <c r="CP61" i="16"/>
  <c r="BF28" i="16"/>
  <c r="BF29" i="16"/>
  <c r="BF30" i="16"/>
  <c r="BF31" i="16"/>
  <c r="BF32" i="16"/>
  <c r="BF33" i="16"/>
  <c r="BF34" i="16"/>
  <c r="BF35" i="16"/>
  <c r="BF36" i="16"/>
  <c r="BF37" i="16"/>
  <c r="BF38" i="16"/>
  <c r="BF39" i="16"/>
  <c r="BF40" i="16"/>
  <c r="BF41" i="16"/>
  <c r="BF42" i="16"/>
  <c r="BF43" i="16"/>
  <c r="BF44" i="16"/>
  <c r="BF45" i="16"/>
  <c r="BF46" i="16"/>
  <c r="BF48" i="16"/>
  <c r="BF52" i="16"/>
  <c r="BF54" i="16"/>
  <c r="BF56" i="16"/>
  <c r="BF58" i="16"/>
  <c r="BF60" i="16"/>
  <c r="BF50" i="16"/>
  <c r="BF53" i="16"/>
  <c r="BF59" i="16"/>
  <c r="BF47" i="16"/>
  <c r="BF51" i="16"/>
  <c r="BF49" i="16"/>
  <c r="BF55" i="16"/>
  <c r="BF57" i="16"/>
  <c r="AP10" i="16"/>
  <c r="AR20" i="16"/>
  <c r="AX20" i="16"/>
  <c r="AL10" i="16"/>
  <c r="AT20" i="16"/>
  <c r="AR9" i="16"/>
  <c r="BA18" i="16"/>
  <c r="AW6" i="16"/>
  <c r="AT10" i="16"/>
  <c r="AQ19" i="16"/>
  <c r="AW19" i="16"/>
  <c r="AP9" i="16"/>
  <c r="AS19" i="16"/>
  <c r="AV9" i="16"/>
  <c r="DH35" i="16"/>
  <c r="DJ35" i="16" s="1"/>
  <c r="DH37" i="16"/>
  <c r="DJ37" i="16" s="1"/>
  <c r="AL9" i="16"/>
  <c r="DE9" i="16"/>
  <c r="BF23" i="16"/>
  <c r="BF27" i="16"/>
  <c r="BF25" i="16"/>
  <c r="BF26" i="16"/>
  <c r="BF24" i="16"/>
  <c r="BF22" i="16"/>
  <c r="AY7" i="16" l="1"/>
  <c r="AY8" i="16" s="1"/>
  <c r="F11" i="16" s="1"/>
  <c r="F12" i="16" s="1"/>
  <c r="L12" i="16" s="1"/>
  <c r="E16" i="16"/>
  <c r="B11" i="16"/>
  <c r="DT22" i="16"/>
  <c r="DT24" i="16"/>
  <c r="DT29" i="16"/>
  <c r="DT23" i="16"/>
  <c r="DT26" i="16"/>
  <c r="DT27" i="16"/>
  <c r="AX5" i="16" l="1"/>
  <c r="AY5" i="16" s="1"/>
  <c r="AX6" i="16"/>
  <c r="DT64" i="16"/>
  <c r="DT63" i="16"/>
  <c r="AX2" i="16"/>
  <c r="H11" i="16" s="1"/>
  <c r="AY6" i="16" l="1"/>
  <c r="C11" i="16"/>
  <c r="D11" i="16"/>
  <c r="CL25" i="16" l="1"/>
  <c r="CN25" i="16" s="1"/>
  <c r="CL26" i="16"/>
  <c r="CN26" i="16" s="1"/>
  <c r="CL29" i="16"/>
  <c r="CN29" i="16" s="1"/>
  <c r="CL30" i="16"/>
  <c r="CN30" i="16" s="1"/>
  <c r="CL28" i="16"/>
  <c r="CN28" i="16" s="1"/>
  <c r="CL27" i="16"/>
  <c r="CN27" i="16" s="1"/>
  <c r="HR27" i="16" l="1"/>
  <c r="AP27" i="16" s="1"/>
  <c r="IF27" i="16"/>
  <c r="AQ27" i="16" s="1"/>
  <c r="HD27" i="16"/>
  <c r="CO28" i="16"/>
  <c r="IF28" i="16"/>
  <c r="AQ28" i="16" s="1"/>
  <c r="HD28" i="16"/>
  <c r="HR28" i="16"/>
  <c r="AP28" i="16" s="1"/>
  <c r="CO29" i="16"/>
  <c r="HR29" i="16"/>
  <c r="AP29" i="16" s="1"/>
  <c r="IF29" i="16"/>
  <c r="AQ29" i="16" s="1"/>
  <c r="HD29" i="16"/>
  <c r="AO29" i="16" s="1"/>
  <c r="CO30" i="16"/>
  <c r="HD30" i="16"/>
  <c r="AO30" i="16" s="1"/>
  <c r="IF30" i="16"/>
  <c r="AQ30" i="16" s="1"/>
  <c r="HR30" i="16"/>
  <c r="AP30" i="16" s="1"/>
  <c r="CO25" i="16"/>
  <c r="HR25" i="16"/>
  <c r="AP25" i="16" s="1"/>
  <c r="HD25" i="16"/>
  <c r="AO25" i="16" s="1"/>
  <c r="IF25" i="16"/>
  <c r="CO26" i="16"/>
  <c r="IF26" i="16"/>
  <c r="AQ26" i="16" s="1"/>
  <c r="HR26" i="16"/>
  <c r="HD26" i="16"/>
  <c r="AO26" i="16" s="1"/>
  <c r="CM27" i="16"/>
  <c r="CM26" i="16"/>
  <c r="CM25" i="16"/>
  <c r="CM28" i="16"/>
  <c r="CM29" i="16"/>
  <c r="CM30" i="16"/>
  <c r="CO27" i="16"/>
  <c r="AO27" i="16" l="1"/>
  <c r="AY27" i="16"/>
  <c r="AR27" i="16"/>
  <c r="AU27" i="16"/>
  <c r="AN27" i="16"/>
  <c r="AS27" i="16"/>
  <c r="AQ25" i="16"/>
  <c r="AV25" i="16"/>
  <c r="AP26" i="16"/>
  <c r="AT26" i="16"/>
  <c r="AO28" i="16"/>
  <c r="AY28" i="16"/>
  <c r="AR28" i="16"/>
  <c r="AU28" i="16"/>
  <c r="AS28" i="16"/>
  <c r="AN28" i="16"/>
  <c r="FU26" i="16"/>
  <c r="D26" i="16" s="1"/>
  <c r="FU29" i="16"/>
  <c r="D29" i="16" s="1"/>
  <c r="FU25" i="16"/>
  <c r="D25" i="16" s="1"/>
  <c r="FU30" i="16"/>
  <c r="D30" i="16" s="1"/>
  <c r="FU27" i="16"/>
  <c r="D27" i="16" s="1"/>
  <c r="FU28" i="16"/>
  <c r="D28" i="16" s="1"/>
  <c r="AV24" i="16" l="1"/>
  <c r="AV22" i="16"/>
  <c r="AV23" i="16"/>
  <c r="AU7" i="16" l="1"/>
  <c r="EI23" i="16"/>
  <c r="EI28" i="16"/>
  <c r="EH24" i="16"/>
  <c r="EH72" i="16" s="1"/>
  <c r="EH28" i="16"/>
  <c r="EH76" i="16" s="1"/>
  <c r="EH22" i="16"/>
  <c r="EH23" i="16"/>
  <c r="EH71" i="16" s="1"/>
  <c r="EI24" i="16"/>
  <c r="EI22" i="16"/>
  <c r="AT4" i="16" l="1"/>
  <c r="EH62" i="16"/>
  <c r="EH64" i="16" s="1"/>
  <c r="EH70" i="16"/>
  <c r="EH69" i="16" s="1"/>
  <c r="EH63" i="16"/>
  <c r="EI62" i="16"/>
  <c r="EI64" i="16" s="1"/>
  <c r="EI63" i="16"/>
  <c r="AT5" i="16" l="1"/>
  <c r="AU5" i="16" s="1"/>
  <c r="AU4" i="16"/>
  <c r="AT12" i="16" s="1"/>
  <c r="AT6" i="16"/>
  <c r="AU8" i="16"/>
  <c r="AU6" i="16" l="1"/>
  <c r="EJ22" i="16" l="1"/>
  <c r="EJ24" i="16"/>
  <c r="EJ25" i="16"/>
  <c r="EJ23" i="16"/>
  <c r="EJ63" i="16" l="1"/>
  <c r="EJ62" i="16"/>
  <c r="EJ64" i="16" s="1"/>
  <c r="AS24" i="16" l="1"/>
  <c r="AR24" i="16"/>
  <c r="AN24" i="16"/>
  <c r="AU24" i="16"/>
  <c r="AY24" i="16"/>
  <c r="AT24" i="16"/>
  <c r="AT23" i="16"/>
  <c r="AN23" i="16"/>
  <c r="AS23" i="16"/>
  <c r="AY23" i="16"/>
  <c r="AR23" i="16"/>
  <c r="AU23" i="16"/>
  <c r="AY22" i="16" l="1"/>
  <c r="AU22" i="16"/>
  <c r="AN22" i="16"/>
  <c r="AM7" i="16" s="1"/>
  <c r="AL4" i="16" s="1"/>
  <c r="AR22" i="16"/>
  <c r="AS22" i="16"/>
  <c r="AM8" i="16" l="1"/>
  <c r="AL5" i="16"/>
  <c r="AM5" i="16" s="1"/>
  <c r="AL6" i="16"/>
  <c r="AM4" i="16"/>
  <c r="AN12" i="16" s="1"/>
  <c r="AS14" i="16"/>
  <c r="AT14" i="16" s="1"/>
  <c r="AT17" i="16"/>
  <c r="AQ14" i="16"/>
  <c r="AR14" i="16" s="1"/>
  <c r="AR17" i="16"/>
  <c r="AX17" i="16"/>
  <c r="AW14" i="16"/>
  <c r="AX14" i="16" s="1"/>
  <c r="AQ7" i="16"/>
  <c r="AP4" i="16"/>
  <c r="AQ4" i="16" s="1"/>
  <c r="B9" i="16"/>
  <c r="EC65" i="16" s="1"/>
  <c r="AW15" i="16" l="1"/>
  <c r="AX15" i="16" s="1"/>
  <c r="AM6" i="16"/>
  <c r="AP5" i="16"/>
  <c r="AQ5" i="16" s="1"/>
  <c r="AQ8" i="16"/>
  <c r="AT18" i="16"/>
  <c r="AW16" i="16"/>
  <c r="AQ16" i="16"/>
  <c r="AS15" i="16"/>
  <c r="AT15" i="16" s="1"/>
  <c r="AS16" i="16"/>
  <c r="AX18" i="16"/>
  <c r="AR18" i="16"/>
  <c r="AP6" i="16"/>
  <c r="AQ15" i="16"/>
  <c r="AR15" i="16" s="1"/>
  <c r="AX16" i="16" l="1"/>
  <c r="AQ6" i="16"/>
  <c r="AT16" i="16"/>
  <c r="AR16" i="16"/>
  <c r="AT22" i="16"/>
  <c r="AS7" i="16" s="1"/>
  <c r="AR4" i="16" s="1"/>
  <c r="AR5" i="16" s="1"/>
  <c r="AS5" i="16" s="1"/>
  <c r="B7" i="16"/>
  <c r="B8" i="16"/>
  <c r="IF24" i="16"/>
  <c r="AQ24" i="16" s="1"/>
  <c r="HR22" i="16"/>
  <c r="FU23" i="16"/>
  <c r="D23" i="16"/>
  <c r="HD23" i="16"/>
  <c r="AO23" i="16" s="1"/>
  <c r="HD24" i="16"/>
  <c r="AO24" i="16" s="1"/>
  <c r="IF22" i="16"/>
  <c r="FU24" i="16"/>
  <c r="D24" i="16"/>
  <c r="IF23" i="16"/>
  <c r="AQ23" i="16" s="1"/>
  <c r="HR23" i="16"/>
  <c r="AP23" i="16" s="1"/>
  <c r="CL23" i="16"/>
  <c r="CN23" i="16"/>
  <c r="CO23" i="16" s="1"/>
  <c r="FU22" i="16"/>
  <c r="D22" i="16"/>
  <c r="CL24" i="16"/>
  <c r="CN24" i="16"/>
  <c r="CO24" i="16" s="1"/>
  <c r="HR24" i="16"/>
  <c r="AP24" i="16" s="1"/>
  <c r="CL22" i="16"/>
  <c r="CL61" i="16" s="1"/>
  <c r="CN22" i="16"/>
  <c r="HD22" i="16"/>
  <c r="AO22" i="16" s="1"/>
  <c r="CN61" i="16" l="1"/>
  <c r="E8" i="16" s="1"/>
  <c r="HR61" i="16"/>
  <c r="AP22" i="16"/>
  <c r="AM15" i="16" s="1"/>
  <c r="AN18" i="16" s="1"/>
  <c r="CM23" i="16"/>
  <c r="CO22" i="16"/>
  <c r="B3" i="16"/>
  <c r="IF61" i="16"/>
  <c r="HD61" i="16"/>
  <c r="CM22" i="16"/>
  <c r="AS4" i="16"/>
  <c r="AQ12" i="16" s="1"/>
  <c r="AS8" i="16"/>
  <c r="CM24" i="16"/>
  <c r="AQ22" i="16"/>
  <c r="AO15" i="16" s="1"/>
  <c r="AO17" i="16" s="1"/>
  <c r="AR6" i="16"/>
  <c r="AS6" i="16" s="1"/>
  <c r="AN4" i="16"/>
  <c r="G8" i="16" l="1"/>
  <c r="E7" i="16"/>
  <c r="E9" i="16"/>
  <c r="F3" i="16"/>
  <c r="G9" i="16"/>
  <c r="G7" i="16"/>
  <c r="H7" i="16" s="1"/>
  <c r="AN15" i="16"/>
  <c r="H8" i="16"/>
  <c r="AM17" i="16"/>
  <c r="AM16" i="16"/>
  <c r="AN16" i="16" s="1"/>
  <c r="AO4" i="16"/>
  <c r="AO7" i="16"/>
  <c r="AO16" i="16"/>
  <c r="AP16" i="16" s="1"/>
  <c r="AN6" i="16"/>
  <c r="AP18" i="16"/>
  <c r="AP15" i="16"/>
  <c r="H9" i="16"/>
  <c r="AN5" i="16"/>
  <c r="AO5" i="16" s="1"/>
  <c r="AN17" i="16" l="1"/>
  <c r="AO6" i="16"/>
  <c r="AP17" i="1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SCHNOEDER, FRANK</author>
    <author>schnoef</author>
  </authors>
  <commentList>
    <comment ref="A3" authorId="0" shapeId="0" xr:uid="{00000000-0006-0000-0200-000001000000}">
      <text>
        <r>
          <rPr>
            <b/>
            <sz val="9"/>
            <color indexed="81"/>
            <rFont val="Tahoma"/>
            <family val="2"/>
          </rPr>
          <t>SCHNOEDER, FRANK:</t>
        </r>
        <r>
          <rPr>
            <sz val="9"/>
            <color indexed="81"/>
            <rFont val="Tahoma"/>
            <family val="2"/>
          </rPr>
          <t xml:space="preserve">
STEP H5 List of Human Health (HH) Priority Substance(s)
</t>
        </r>
      </text>
    </comment>
    <comment ref="A4" authorId="0" shapeId="0" xr:uid="{00000000-0006-0000-0200-000002000000}">
      <text>
        <r>
          <rPr>
            <b/>
            <sz val="9"/>
            <color indexed="81"/>
            <rFont val="Tahoma"/>
            <family val="2"/>
          </rPr>
          <t>SCHNOEDER, FRANK:</t>
        </r>
        <r>
          <rPr>
            <sz val="9"/>
            <color indexed="81"/>
            <rFont val="Tahoma"/>
            <family val="2"/>
          </rPr>
          <t xml:space="preserve">
STEP E4 - list of Environmental (ENV) Priority Substances &gt;= 0.1% in mixture</t>
        </r>
      </text>
    </comment>
    <comment ref="C6" authorId="0" shapeId="0" xr:uid="{00000000-0006-0000-0200-000003000000}">
      <text>
        <r>
          <rPr>
            <b/>
            <sz val="9"/>
            <color indexed="81"/>
            <rFont val="Tahoma"/>
            <family val="2"/>
          </rPr>
          <t>SCHNOEDER, FRANK:</t>
        </r>
        <r>
          <rPr>
            <sz val="9"/>
            <color indexed="81"/>
            <rFont val="Tahoma"/>
            <family val="2"/>
          </rPr>
          <t xml:space="preserve">
 If LCI is within 10% of LCI for LC 1.
In this case, consider OC/RMMs of LC 2 for the mixture. </t>
        </r>
      </text>
    </comment>
    <comment ref="D6" authorId="0" shapeId="0" xr:uid="{00000000-0006-0000-0200-000004000000}">
      <text>
        <r>
          <rPr>
            <b/>
            <sz val="9"/>
            <color indexed="81"/>
            <rFont val="Tahoma"/>
            <family val="2"/>
          </rPr>
          <t>SCHNOEDER, FRANK:</t>
        </r>
        <r>
          <rPr>
            <sz val="9"/>
            <color indexed="81"/>
            <rFont val="Tahoma"/>
            <family val="2"/>
          </rPr>
          <t xml:space="preserve">
 If LCI is within 10% of LCI for LC 1.
In this case, consider OC/RMMs of LC 3 for the mixture. </t>
        </r>
      </text>
    </comment>
    <comment ref="B7" authorId="0" shapeId="0" xr:uid="{00000000-0006-0000-0200-000005000000}">
      <text>
        <r>
          <rPr>
            <b/>
            <sz val="9"/>
            <color indexed="81"/>
            <rFont val="Tahoma"/>
            <family val="2"/>
          </rPr>
          <t>SCHNOEDER, FRANK:</t>
        </r>
        <r>
          <rPr>
            <sz val="9"/>
            <color indexed="81"/>
            <rFont val="Tahoma"/>
            <family val="2"/>
          </rPr>
          <t xml:space="preserve">
IF LC1 in B7 is formatted in red, one or more DNELs were not available for relevant components (compare STEP H14)</t>
        </r>
      </text>
    </comment>
    <comment ref="H7" authorId="0" shapeId="0" xr:uid="{00000000-0006-0000-0200-000006000000}">
      <text>
        <r>
          <rPr>
            <b/>
            <sz val="9"/>
            <color indexed="81"/>
            <rFont val="Tahoma"/>
            <family val="2"/>
          </rPr>
          <t>SCHNOEDER, FRANK:</t>
        </r>
        <r>
          <rPr>
            <sz val="9"/>
            <color indexed="81"/>
            <rFont val="Tahoma"/>
            <family val="2"/>
          </rPr>
          <t xml:space="preserve">
STEP H14 =&gt; STEP H3</t>
        </r>
      </text>
    </comment>
    <comment ref="B8" authorId="0" shapeId="0" xr:uid="{00000000-0006-0000-0200-000007000000}">
      <text>
        <r>
          <rPr>
            <b/>
            <sz val="9"/>
            <color indexed="81"/>
            <rFont val="Tahoma"/>
            <family val="2"/>
          </rPr>
          <t>SCHNOEDER, FRANK:</t>
        </r>
        <r>
          <rPr>
            <sz val="9"/>
            <color indexed="81"/>
            <rFont val="Tahoma"/>
            <family val="2"/>
          </rPr>
          <t xml:space="preserve">
IF LC1 in B8 is formatted in red, one or more DNELs were not available for relevant components (compare STEP H14)</t>
        </r>
      </text>
    </comment>
    <comment ref="H8" authorId="0" shapeId="0" xr:uid="{00000000-0006-0000-0200-000008000000}">
      <text>
        <r>
          <rPr>
            <b/>
            <sz val="9"/>
            <color indexed="81"/>
            <rFont val="Tahoma"/>
            <family val="2"/>
          </rPr>
          <t>SCHNOEDER, FRANK:</t>
        </r>
        <r>
          <rPr>
            <sz val="9"/>
            <color indexed="81"/>
            <rFont val="Tahoma"/>
            <family val="2"/>
          </rPr>
          <t xml:space="preserve">
STEP H14 =&gt; STEP H3</t>
        </r>
      </text>
    </comment>
    <comment ref="B9" authorId="0" shapeId="0" xr:uid="{00000000-0006-0000-0200-000009000000}">
      <text>
        <r>
          <rPr>
            <b/>
            <sz val="9"/>
            <color indexed="81"/>
            <rFont val="Tahoma"/>
            <family val="2"/>
          </rPr>
          <t>SCHNOEDER, FRANK:</t>
        </r>
        <r>
          <rPr>
            <sz val="9"/>
            <color indexed="81"/>
            <rFont val="Tahoma"/>
            <family val="2"/>
          </rPr>
          <t xml:space="preserve">
IF LC1 in B9 is formatted in red, one or more DNELs were not available for relevant components (compare STEP H14)</t>
        </r>
      </text>
    </comment>
    <comment ref="H9" authorId="0" shapeId="0" xr:uid="{00000000-0006-0000-0200-00000A000000}">
      <text>
        <r>
          <rPr>
            <b/>
            <sz val="9"/>
            <color indexed="81"/>
            <rFont val="Tahoma"/>
            <family val="2"/>
          </rPr>
          <t>SCHNOEDER, FRANK:</t>
        </r>
        <r>
          <rPr>
            <sz val="9"/>
            <color indexed="81"/>
            <rFont val="Tahoma"/>
            <family val="2"/>
          </rPr>
          <t xml:space="preserve">
STEP H14 =&gt; STEP H3</t>
        </r>
      </text>
    </comment>
    <comment ref="A10" authorId="0" shapeId="0" xr:uid="{00000000-0006-0000-0200-00000B000000}">
      <text>
        <r>
          <rPr>
            <b/>
            <sz val="9"/>
            <color indexed="81"/>
            <rFont val="Tahoma"/>
            <family val="2"/>
          </rPr>
          <t>SCHNOEDER, FRANK:</t>
        </r>
        <r>
          <rPr>
            <sz val="9"/>
            <color indexed="81"/>
            <rFont val="Tahoma"/>
            <family val="2"/>
          </rPr>
          <t xml:space="preserve">
up to three components driving hazard for eyes are listed.</t>
        </r>
      </text>
    </comment>
    <comment ref="A11" authorId="0" shapeId="0" xr:uid="{00000000-0006-0000-0200-00000C000000}">
      <text>
        <r>
          <rPr>
            <b/>
            <sz val="9"/>
            <color indexed="81"/>
            <rFont val="Tahoma"/>
            <family val="2"/>
          </rPr>
          <t>SCHNOEDER, FRANK:</t>
        </r>
        <r>
          <rPr>
            <sz val="9"/>
            <color indexed="81"/>
            <rFont val="Tahoma"/>
            <family val="2"/>
          </rPr>
          <t xml:space="preserve">
Up to three LC ENV are always displayed.
Hazard to Ozone layer is dealt with separately.</t>
        </r>
      </text>
    </comment>
    <comment ref="E11" authorId="0" shapeId="0" xr:uid="{00000000-0006-0000-0200-00000D000000}">
      <text>
        <r>
          <rPr>
            <b/>
            <sz val="9"/>
            <color indexed="81"/>
            <rFont val="Tahoma"/>
            <family val="2"/>
          </rPr>
          <t>SCHNOEDER, FRANK:</t>
        </r>
        <r>
          <rPr>
            <sz val="9"/>
            <color indexed="81"/>
            <rFont val="Tahoma"/>
            <family val="2"/>
          </rPr>
          <t xml:space="preserve">
STEP E12</t>
        </r>
      </text>
    </comment>
    <comment ref="A15" authorId="0" shapeId="0" xr:uid="{00000000-0006-0000-0200-00000E000000}">
      <text>
        <r>
          <rPr>
            <b/>
            <sz val="9"/>
            <color indexed="81"/>
            <rFont val="Tahoma"/>
            <family val="2"/>
          </rPr>
          <t>SCHNOEDER, FRANK:</t>
        </r>
        <r>
          <rPr>
            <sz val="9"/>
            <color indexed="81"/>
            <rFont val="Tahoma"/>
            <family val="2"/>
          </rPr>
          <t xml:space="preserve">
STEP H1</t>
        </r>
      </text>
    </comment>
    <comment ref="A16" authorId="0" shapeId="0" xr:uid="{00000000-0006-0000-0200-00000F000000}">
      <text>
        <r>
          <rPr>
            <b/>
            <sz val="9"/>
            <color indexed="81"/>
            <rFont val="Tahoma"/>
            <family val="2"/>
          </rPr>
          <t>SCHNOEDER, FRANK:</t>
        </r>
        <r>
          <rPr>
            <sz val="9"/>
            <color indexed="81"/>
            <rFont val="Tahoma"/>
            <family val="2"/>
          </rPr>
          <t xml:space="preserve">
STEP E1</t>
        </r>
      </text>
    </comment>
    <comment ref="A17" authorId="0" shapeId="0" xr:uid="{00000000-0006-0000-0200-000010000000}">
      <text>
        <r>
          <rPr>
            <b/>
            <sz val="9"/>
            <color indexed="81"/>
            <rFont val="Tahoma"/>
            <family val="2"/>
          </rPr>
          <t>SCHNOEDER, FRANK:</t>
        </r>
        <r>
          <rPr>
            <sz val="9"/>
            <color indexed="81"/>
            <rFont val="Tahoma"/>
            <family val="2"/>
          </rPr>
          <t xml:space="preserve">
Supports STEP H5: Identification of priority substances for Human Health (HH)
Default is "yes".
In case of "no", the tool will use a general limit value of 0.1%. </t>
        </r>
      </text>
    </comment>
    <comment ref="A18" authorId="0" shapeId="0" xr:uid="{00000000-0006-0000-0200-000011000000}">
      <text>
        <r>
          <rPr>
            <b/>
            <sz val="9"/>
            <color indexed="81"/>
            <rFont val="Tahoma"/>
            <family val="2"/>
          </rPr>
          <t>SCHNOEDER, FRANK:</t>
        </r>
        <r>
          <rPr>
            <sz val="9"/>
            <color indexed="81"/>
            <rFont val="Tahoma"/>
            <family val="2"/>
          </rPr>
          <t xml:space="preserve">
STEP H8 and H8a. 
Remark: The assumption for solid mixtures is that the mixture is homogeneous and there is no different dustiness influencing the LCI calculation.</t>
        </r>
      </text>
    </comment>
    <comment ref="A19" authorId="0" shapeId="0" xr:uid="{00000000-0006-0000-0200-000012000000}">
      <text>
        <r>
          <rPr>
            <b/>
            <sz val="9"/>
            <color indexed="81"/>
            <rFont val="Tahoma"/>
            <family val="2"/>
          </rPr>
          <t>SCHNOEDER, FRANK:</t>
        </r>
        <r>
          <rPr>
            <sz val="9"/>
            <color indexed="81"/>
            <rFont val="Tahoma"/>
            <family val="2"/>
          </rPr>
          <t xml:space="preserve">
For reference - see STEP H6 and relevant components in cells B22 and below</t>
        </r>
      </text>
    </comment>
    <comment ref="D19" authorId="0" shapeId="0" xr:uid="{00000000-0006-0000-0200-000013000000}">
      <text>
        <r>
          <rPr>
            <b/>
            <sz val="9"/>
            <color indexed="81"/>
            <rFont val="Tahoma"/>
            <family val="2"/>
          </rPr>
          <t>SCHNOEDER, FRANK:</t>
        </r>
        <r>
          <rPr>
            <sz val="9"/>
            <color indexed="81"/>
            <rFont val="Tahoma"/>
            <family val="2"/>
          </rPr>
          <t xml:space="preserve">
for plain text explanation of the H-statements, please consult the tab "cutoff"</t>
        </r>
      </text>
    </comment>
    <comment ref="AD19" authorId="0" shapeId="0" xr:uid="{00000000-0006-0000-0200-000014000000}">
      <text>
        <r>
          <rPr>
            <b/>
            <sz val="9"/>
            <color indexed="81"/>
            <rFont val="Tahoma"/>
            <family val="2"/>
          </rPr>
          <t>SCHNOEDER, FRANK:</t>
        </r>
        <r>
          <rPr>
            <sz val="9"/>
            <color indexed="81"/>
            <rFont val="Tahoma"/>
            <family val="2"/>
          </rPr>
          <t xml:space="preserve">
Check consistency with statement on ENV classification in cell D16 when entering ENV classifications below!</t>
        </r>
      </text>
    </comment>
    <comment ref="A20" authorId="0" shapeId="0" xr:uid="{00000000-0006-0000-0200-000015000000}">
      <text>
        <r>
          <rPr>
            <b/>
            <sz val="9"/>
            <color indexed="81"/>
            <rFont val="Tahoma"/>
            <family val="2"/>
          </rPr>
          <t>SCHNOEDER, FRANK:</t>
        </r>
        <r>
          <rPr>
            <sz val="9"/>
            <color indexed="81"/>
            <rFont val="Tahoma"/>
            <family val="2"/>
          </rPr>
          <t xml:space="preserve">
STEP H6 and E5 -
enter also mixture composition in column Q.
Relevant components are classified components. If no HH classification is added to a component, the NAME will be highlighted to alert the user of this inconsistency.
For ENV, the classification is also needed for that backup approach if PNECs are not available for all components.</t>
        </r>
      </text>
    </comment>
    <comment ref="E20" authorId="0" shapeId="0" xr:uid="{00000000-0006-0000-0200-000016000000}">
      <text>
        <r>
          <rPr>
            <b/>
            <sz val="9"/>
            <color indexed="81"/>
            <rFont val="Tahoma"/>
            <family val="2"/>
          </rPr>
          <t>SCHNOEDER, FRANK:</t>
        </r>
        <r>
          <rPr>
            <sz val="9"/>
            <color indexed="81"/>
            <rFont val="Tahoma"/>
            <family val="2"/>
          </rPr>
          <t xml:space="preserve">
STEP H5 (HH priority  
susbstances) and H6 (only include HH classification for components driving the mixture classification).
Also supports STEP H10 and H11 (grouping for similar or unknown MoA)</t>
        </r>
      </text>
    </comment>
    <comment ref="P20" authorId="0" shapeId="0" xr:uid="{00000000-0006-0000-0200-000017000000}">
      <text>
        <r>
          <rPr>
            <b/>
            <sz val="9"/>
            <color indexed="81"/>
            <rFont val="Tahoma"/>
            <family val="2"/>
          </rPr>
          <t>SCHNOEDER, FRANK:</t>
        </r>
        <r>
          <rPr>
            <sz val="9"/>
            <color indexed="81"/>
            <rFont val="Tahoma"/>
            <family val="2"/>
          </rPr>
          <t xml:space="preserve">
STEP E4</t>
        </r>
      </text>
    </comment>
    <comment ref="Q20" authorId="0" shapeId="0" xr:uid="{00000000-0006-0000-0200-000018000000}">
      <text>
        <r>
          <rPr>
            <b/>
            <sz val="9"/>
            <color indexed="81"/>
            <rFont val="Tahoma"/>
            <family val="2"/>
          </rPr>
          <t>SCHNOEDER, FRANK:</t>
        </r>
        <r>
          <rPr>
            <sz val="9"/>
            <color indexed="81"/>
            <rFont val="Tahoma"/>
            <family val="2"/>
          </rPr>
          <t xml:space="preserve">
STEP H10 and E5 (see also columns A-C</t>
        </r>
      </text>
    </comment>
    <comment ref="S20" authorId="0" shapeId="0" xr:uid="{00000000-0006-0000-0200-000019000000}">
      <text>
        <r>
          <rPr>
            <b/>
            <sz val="9"/>
            <color indexed="81"/>
            <rFont val="Tahoma"/>
            <family val="2"/>
          </rPr>
          <t>SCHNOEDER, FRANK:</t>
        </r>
        <r>
          <rPr>
            <sz val="9"/>
            <color indexed="81"/>
            <rFont val="Tahoma"/>
            <family val="2"/>
          </rPr>
          <t xml:space="preserve">
Only include DNELs for components that contribute to the hazard classification of the mixture.
STEP H7, H8a, H9 , H12 Reference values for relevant components and relevant exposure routes  used for LCI calculation</t>
        </r>
      </text>
    </comment>
    <comment ref="V20" authorId="0" shapeId="0" xr:uid="{00000000-0006-0000-0200-00001A000000}">
      <text>
        <r>
          <rPr>
            <b/>
            <sz val="9"/>
            <color indexed="81"/>
            <rFont val="Tahoma"/>
            <family val="2"/>
          </rPr>
          <t>SCHNOEDER, FRANK:</t>
        </r>
        <r>
          <rPr>
            <sz val="9"/>
            <color indexed="81"/>
            <rFont val="Tahoma"/>
            <family val="2"/>
          </rPr>
          <t xml:space="preserve">
STEP H13, H13a
For the backup apporaches, ensure that the NO(a)EL/NO(A)EC values are comparable, i.e. same species/route/duration (compare explanations of the steps 13/13a on Table 1 of the Practical Guide)</t>
        </r>
      </text>
    </comment>
    <comment ref="Y20" authorId="0" shapeId="0" xr:uid="{00000000-0006-0000-0200-00001B000000}">
      <text>
        <r>
          <rPr>
            <b/>
            <sz val="9"/>
            <color indexed="81"/>
            <rFont val="Tahoma"/>
            <family val="2"/>
          </rPr>
          <t>SCHNOEDER, FRANK:</t>
        </r>
        <r>
          <rPr>
            <sz val="9"/>
            <color indexed="81"/>
            <rFont val="Tahoma"/>
            <family val="2"/>
          </rPr>
          <t xml:space="preserve">
STEP H13, H13b
For the backup apporaches, ensure that the LC50/LD50/ATE values are comparable, i.e. same species/route/duration (compare explanations of the steps 13/13a on Table 1 of the Practical Guide)</t>
        </r>
      </text>
    </comment>
    <comment ref="AB20" authorId="0" shapeId="0" xr:uid="{00000000-0006-0000-0200-00001C000000}">
      <text>
        <r>
          <rPr>
            <b/>
            <sz val="9"/>
            <color indexed="81"/>
            <rFont val="Tahoma"/>
            <family val="2"/>
          </rPr>
          <t>SCHNOEDER, FRANK:</t>
        </r>
        <r>
          <rPr>
            <sz val="9"/>
            <color indexed="81"/>
            <rFont val="Tahoma"/>
            <family val="2"/>
          </rPr>
          <t xml:space="preserve">
STEP 1H8, H8a - including temperature at which VP was determined</t>
        </r>
      </text>
    </comment>
    <comment ref="AD20" authorId="0" shapeId="0" xr:uid="{00000000-0006-0000-0200-00001D000000}">
      <text>
        <r>
          <rPr>
            <b/>
            <sz val="9"/>
            <color indexed="81"/>
            <rFont val="Tahoma"/>
            <family val="2"/>
          </rPr>
          <t>SCHNOEDER, FRANK:</t>
        </r>
        <r>
          <rPr>
            <sz val="9"/>
            <color indexed="81"/>
            <rFont val="Tahoma"/>
            <family val="2"/>
          </rPr>
          <t xml:space="preserve">
STEP E6, E7</t>
        </r>
      </text>
    </comment>
    <comment ref="AF20" authorId="0" shapeId="0" xr:uid="{00000000-0006-0000-0200-00001E000000}">
      <text>
        <r>
          <rPr>
            <b/>
            <sz val="9"/>
            <color indexed="81"/>
            <rFont val="Tahoma"/>
            <family val="2"/>
          </rPr>
          <t>SCHNOEDER, FRANK:</t>
        </r>
        <r>
          <rPr>
            <sz val="9"/>
            <color indexed="81"/>
            <rFont val="Tahoma"/>
            <family val="2"/>
          </rPr>
          <t xml:space="preserve">
STEP E8, E10
M-factor are only required if a respective classification opens the related cell (colour code  from grey to green).
 If a M-factor appears in a grey field, it is not considered in the calculation. </t>
        </r>
      </text>
    </comment>
    <comment ref="B21" authorId="0" shapeId="0" xr:uid="{00000000-0006-0000-0200-00001F000000}">
      <text>
        <r>
          <rPr>
            <b/>
            <sz val="9"/>
            <color indexed="81"/>
            <rFont val="Tahoma"/>
            <family val="2"/>
          </rPr>
          <t>SCHNOEDER, FRANK:</t>
        </r>
        <r>
          <rPr>
            <sz val="9"/>
            <color indexed="81"/>
            <rFont val="Tahoma"/>
            <family val="2"/>
          </rPr>
          <t xml:space="preserve">
Note: only components that drive the classification of the mixture (see STEP H6) =&gt; compare to mixture classification in row 19</t>
        </r>
      </text>
    </comment>
    <comment ref="Q21" authorId="0" shapeId="0" xr:uid="{00000000-0006-0000-0200-000020000000}">
      <text>
        <r>
          <rPr>
            <b/>
            <sz val="9"/>
            <color indexed="81"/>
            <rFont val="Tahoma"/>
            <family val="2"/>
          </rPr>
          <t>SCHNOEDER, FRANK:</t>
        </r>
        <r>
          <rPr>
            <sz val="9"/>
            <color indexed="81"/>
            <rFont val="Tahoma"/>
            <family val="2"/>
          </rPr>
          <t xml:space="preserve">
If 2 components hhave exactly the same concentration, plrase enter a slightly different one  (e.g. in 5th decimal plance) to ensure propoer functioning of look-ups </t>
        </r>
      </text>
    </comment>
    <comment ref="R21" authorId="1" shapeId="0" xr:uid="{00000000-0006-0000-0200-000021000000}">
      <text>
        <r>
          <rPr>
            <b/>
            <sz val="8"/>
            <color indexed="81"/>
            <rFont val="Tahoma"/>
            <family val="2"/>
          </rPr>
          <t xml:space="preserve">schnoef: for conversion of units </t>
        </r>
      </text>
    </comment>
    <comment ref="S21" authorId="0" shapeId="0" xr:uid="{00000000-0006-0000-0200-000022000000}">
      <text>
        <r>
          <rPr>
            <b/>
            <sz val="9"/>
            <color indexed="81"/>
            <rFont val="Tahoma"/>
            <family val="2"/>
          </rPr>
          <t>SCHNOEDER, FRANK:</t>
        </r>
        <r>
          <rPr>
            <sz val="9"/>
            <color indexed="81"/>
            <rFont val="Tahoma"/>
            <family val="2"/>
          </rPr>
          <t xml:space="preserve">
Unit may be ppm or mg/m3.
Use unit conversion to ensure all being in mg/m3.
NOTE: sheet "unit conversion inhalation" supports user to convert units. When using this support feature, all DNELs should be entered in the "unit conversion inhalation" sheet as the macro will overwrite any  entries in the column S.   </t>
        </r>
      </text>
    </comment>
    <comment ref="V21" authorId="0" shapeId="0" xr:uid="{00000000-0006-0000-0200-000023000000}">
      <text>
        <r>
          <rPr>
            <b/>
            <sz val="9"/>
            <color indexed="81"/>
            <rFont val="Tahoma"/>
            <family val="2"/>
          </rPr>
          <t>SCHNOEDER, FRANK:</t>
        </r>
        <r>
          <rPr>
            <sz val="9"/>
            <color indexed="81"/>
            <rFont val="Tahoma"/>
            <family val="2"/>
          </rPr>
          <t xml:space="preserve">
Unit may be ppm or mg/m3.
Use unit conversion to ensure all being in mg/m3.
NOTE: The sheet "unit conversion inhalation" support user to convert units. When using this support feature, all DNELs should be entered in the "unit conversion inhalation" sheet as the macro will overwrite any  entries in the column V.   </t>
        </r>
      </text>
    </comment>
    <comment ref="Y21" authorId="0" shapeId="0" xr:uid="{00000000-0006-0000-0200-000024000000}">
      <text>
        <r>
          <rPr>
            <b/>
            <sz val="9"/>
            <color indexed="81"/>
            <rFont val="Tahoma"/>
            <family val="2"/>
          </rPr>
          <t>SCHNOEDER, FRANK:</t>
        </r>
        <r>
          <rPr>
            <sz val="9"/>
            <color indexed="81"/>
            <rFont val="Tahoma"/>
            <family val="2"/>
          </rPr>
          <t xml:space="preserve">
Unit may be ppm or mg/m3.
Use unit conversion to ensure all being in mg/m3. 
NOTE: The sheet "unit conversion inhalation" support user to convert units. When using this support feature, all DNELs should be entered in the "unit conversion inhalation" sheet as the macro will overwrite any  entries in the column Y.    </t>
        </r>
      </text>
    </comment>
    <comment ref="AG21" authorId="0" shapeId="0" xr:uid="{00000000-0006-0000-0200-000025000000}">
      <text>
        <r>
          <rPr>
            <b/>
            <sz val="9"/>
            <color indexed="81"/>
            <rFont val="Tahoma"/>
            <family val="2"/>
          </rPr>
          <t>SCHNOEDER, FRANK:</t>
        </r>
        <r>
          <rPr>
            <sz val="9"/>
            <color indexed="81"/>
            <rFont val="Tahoma"/>
            <family val="2"/>
          </rPr>
          <t xml:space="preserve">
Aquatic chronic 1, 2, 3 and 4 correspond to H410 H411, H412 and H413, respectively.</t>
        </r>
      </text>
    </comment>
    <comment ref="AJ21" authorId="0" shapeId="0" xr:uid="{00000000-0006-0000-0200-000026000000}">
      <text>
        <r>
          <rPr>
            <b/>
            <sz val="9"/>
            <color indexed="81"/>
            <rFont val="Tahoma"/>
            <family val="2"/>
          </rPr>
          <t>SCHNOEDER, FRANK:</t>
        </r>
        <r>
          <rPr>
            <sz val="9"/>
            <color indexed="81"/>
            <rFont val="Tahoma"/>
            <family val="2"/>
          </rPr>
          <t xml:space="preserve">
STEP E14</t>
        </r>
      </text>
    </comment>
    <comment ref="AW21" authorId="0" shapeId="0" xr:uid="{00000000-0006-0000-0200-000027000000}">
      <text>
        <r>
          <rPr>
            <b/>
            <sz val="9"/>
            <color indexed="81"/>
            <rFont val="Tahoma"/>
            <family val="2"/>
          </rPr>
          <t>SCHNOEDER, FRANK:</t>
        </r>
        <r>
          <rPr>
            <sz val="9"/>
            <color indexed="81"/>
            <rFont val="Tahoma"/>
            <family val="2"/>
          </rPr>
          <t xml:space="preserve">
corrected colim T instead U =&gt; U22/R22</t>
        </r>
      </text>
    </comment>
    <comment ref="EG21" authorId="0" shapeId="0" xr:uid="{00000000-0006-0000-0200-000028000000}">
      <text>
        <r>
          <rPr>
            <b/>
            <sz val="9"/>
            <color indexed="81"/>
            <rFont val="Tahoma"/>
            <family val="2"/>
          </rPr>
          <t>SCHNOEDER, FRANK:</t>
        </r>
        <r>
          <rPr>
            <sz val="9"/>
            <color indexed="81"/>
            <rFont val="Tahoma"/>
            <family val="2"/>
          </rPr>
          <t xml:space="preserve">
CLP conc. Limit is 1 for all H statements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schnoef</author>
  </authors>
  <commentList>
    <comment ref="D12" authorId="0" shapeId="0" xr:uid="{00000000-0006-0000-0800-000001000000}">
      <text>
        <r>
          <rPr>
            <b/>
            <sz val="8"/>
            <color indexed="81"/>
            <rFont val="Tahoma"/>
            <family val="2"/>
          </rPr>
          <t xml:space="preserve">schnoef: for conversion of units </t>
        </r>
      </text>
    </comment>
  </commentList>
</comments>
</file>

<file path=xl/sharedStrings.xml><?xml version="1.0" encoding="utf-8"?>
<sst xmlns="http://schemas.openxmlformats.org/spreadsheetml/2006/main" count="5362" uniqueCount="1481">
  <si>
    <t>Inhalation</t>
  </si>
  <si>
    <t>Dermal</t>
  </si>
  <si>
    <t>Ingestion</t>
  </si>
  <si>
    <t>R20, R21, R22, R23, R24, R25, R26, R27, R28, R34,  R35, R36, R37, R38, R41</t>
  </si>
  <si>
    <t>How to use this Spreadsheet</t>
  </si>
  <si>
    <t>Leave empty the field "vapour pressure" in case of a solid.</t>
  </si>
  <si>
    <t>Each R-phrase has to be entered in a separate row.</t>
  </si>
  <si>
    <t>Perform this accumulation for the following R-phrases:</t>
  </si>
  <si>
    <t>Accumulate the % values in the mixture for each R-phrase and enter sum in column F.</t>
  </si>
  <si>
    <t>Copy accumulated percentages in all rows for respective R-phrases and the copy column C into column F where no accumulation was done.</t>
  </si>
  <si>
    <t>LS env/aquat.</t>
  </si>
  <si>
    <t>Maintain the Substance specific concentration limit, where given in the Annex VI</t>
  </si>
  <si>
    <t xml:space="preserve">Populate the yellow fields with the mixture's information. </t>
  </si>
  <si>
    <t>Use the vapor preasure calculation tool to discover the vapor pressure at 25°C</t>
  </si>
  <si>
    <t xml:space="preserve">Split the combined sentences into single one, </t>
  </si>
  <si>
    <t>where the combination is not: R39/Rxx, R48/Rxx, R68/Rxx, R52/53, R51/53 R50/53</t>
  </si>
  <si>
    <t>Vapor pressure at 25 °C [hPa]</t>
  </si>
  <si>
    <r>
      <t xml:space="preserve">Known BUG! </t>
    </r>
    <r>
      <rPr>
        <sz val="14"/>
        <rFont val="Arial Rounded MT Bold"/>
        <family val="2"/>
      </rPr>
      <t>Please review the colums with the calculation results and check for multiple max LSI.
In this case, the second LS is not shown in the result aerea.</t>
    </r>
  </si>
  <si>
    <t>Substance NAME</t>
  </si>
  <si>
    <t>Substance 1</t>
  </si>
  <si>
    <t>Substance 2</t>
  </si>
  <si>
    <t>Substance 3</t>
  </si>
  <si>
    <t>Substance 4</t>
  </si>
  <si>
    <t>Substance 5</t>
  </si>
  <si>
    <t>Substance ID (optional)</t>
  </si>
  <si>
    <t>aaa-bb-c</t>
  </si>
  <si>
    <t>ddd-ee-f</t>
  </si>
  <si>
    <r>
      <t xml:space="preserve">Example for </t>
    </r>
    <r>
      <rPr>
        <sz val="14"/>
        <color indexed="10"/>
        <rFont val="Arial Rounded MT Bold"/>
        <family val="2"/>
      </rPr>
      <t>R20</t>
    </r>
    <r>
      <rPr>
        <sz val="14"/>
        <rFont val="Arial Rounded MT Bold"/>
        <family val="2"/>
      </rPr>
      <t>:</t>
    </r>
  </si>
  <si>
    <t>The SUBSTANCE with the highest value for a route of exposure are the lead susbtances for this route. They will be displayed in upper left corner.</t>
  </si>
  <si>
    <t>The SUBSTANCE which were identified as priority substances are displayed in upper left corner.</t>
  </si>
  <si>
    <t>PNEC aquatic
[mg/L]</t>
  </si>
  <si>
    <t>env/aquat.</t>
  </si>
  <si>
    <t>DNEL inhalation - LT/systemic
[mg/m3]</t>
  </si>
  <si>
    <t>DNEL dermal - LT/systemic
[mg/kg BW/day]</t>
  </si>
  <si>
    <t>DNEL oral - LT/systemic
[mg/kg BW/day]</t>
  </si>
  <si>
    <t>Critical Component 1</t>
  </si>
  <si>
    <t>Critical Component 2</t>
  </si>
  <si>
    <t>Critical Component 3</t>
  </si>
  <si>
    <t>LT/SYSTEMIC DNELs only</t>
  </si>
  <si>
    <t>CC Inhalation</t>
  </si>
  <si>
    <t>CC Dermal</t>
  </si>
  <si>
    <t>CC Ingestion</t>
  </si>
  <si>
    <t>Mol Weight</t>
  </si>
  <si>
    <t>DNEL inhalation LT/sys (ppm)</t>
  </si>
  <si>
    <t>Vapour pressure
[hPa]</t>
  </si>
  <si>
    <t>@ temperature [°C]</t>
  </si>
  <si>
    <t>CAS No.
(optional)</t>
  </si>
  <si>
    <t>DNELdermal [mole/kgBW/day]</t>
  </si>
  <si>
    <t>dermal - mole</t>
  </si>
  <si>
    <t>CC_derm - mole based</t>
  </si>
  <si>
    <t>for lookup:</t>
  </si>
  <si>
    <t>Physical form of mixture is solid?</t>
  </si>
  <si>
    <t>yes</t>
  </si>
  <si>
    <t>high</t>
  </si>
  <si>
    <t>moderate</t>
  </si>
  <si>
    <t>low</t>
  </si>
  <si>
    <t>descriptor/look-up term</t>
  </si>
  <si>
    <t>proc</t>
  </si>
  <si>
    <t>solid?</t>
  </si>
  <si>
    <t>lev?</t>
  </si>
  <si>
    <t>ind/prof</t>
  </si>
  <si>
    <t>fugacity</t>
  </si>
  <si>
    <t>ini exp</t>
  </si>
  <si>
    <t>reduction factor lev</t>
  </si>
  <si>
    <t>exp with lev</t>
  </si>
  <si>
    <t>1solidyeshighind</t>
  </si>
  <si>
    <t>solid</t>
  </si>
  <si>
    <t>ind</t>
  </si>
  <si>
    <t>1solidyesmediumind</t>
  </si>
  <si>
    <t>medium</t>
  </si>
  <si>
    <t>1solidyeslowind</t>
  </si>
  <si>
    <t>1solidyeshighprof</t>
  </si>
  <si>
    <t>prof</t>
  </si>
  <si>
    <t>1solidyesmediumprof</t>
  </si>
  <si>
    <t>1solidyeslowprof</t>
  </si>
  <si>
    <t>1solidnohighind</t>
  </si>
  <si>
    <t>no</t>
  </si>
  <si>
    <t>1solidnomediumind</t>
  </si>
  <si>
    <t>1solidnolowind</t>
  </si>
  <si>
    <t>1solidnohighprof</t>
  </si>
  <si>
    <t>1solidnomediumprof</t>
  </si>
  <si>
    <t>1solidnolowprof</t>
  </si>
  <si>
    <t>1volatileyeshighind</t>
  </si>
  <si>
    <t>volatile</t>
  </si>
  <si>
    <t>1volatileyesmediumind</t>
  </si>
  <si>
    <t>1volatileyeslowind</t>
  </si>
  <si>
    <t>1volatileyesnegind</t>
  </si>
  <si>
    <t>neg</t>
  </si>
  <si>
    <t>1volatileyeshighprof</t>
  </si>
  <si>
    <t>1volatileyesmediumprof</t>
  </si>
  <si>
    <t>1volatileyeslowprof</t>
  </si>
  <si>
    <t>1volatileyesnegprof</t>
  </si>
  <si>
    <t>1volatilenohighind</t>
  </si>
  <si>
    <t>1volatilenomediumind</t>
  </si>
  <si>
    <t>1volatilenolowind</t>
  </si>
  <si>
    <t>1volatilenonegind</t>
  </si>
  <si>
    <t>1volatilenohighprof</t>
  </si>
  <si>
    <t>1volatilenomediumprof</t>
  </si>
  <si>
    <t>1volatilenolowprof</t>
  </si>
  <si>
    <t>1volatilenonegprof</t>
  </si>
  <si>
    <t>2solidyeshighind</t>
  </si>
  <si>
    <t>2solidyesmediumind</t>
  </si>
  <si>
    <t>2solidyeslowind</t>
  </si>
  <si>
    <t>2solidyeshighprof</t>
  </si>
  <si>
    <t>2solidyesmediumprof</t>
  </si>
  <si>
    <t>2solidyeslowprof</t>
  </si>
  <si>
    <t>2solidnohighind</t>
  </si>
  <si>
    <t>2solidnomediumind</t>
  </si>
  <si>
    <t>2solidnolowind</t>
  </si>
  <si>
    <t>2solidnohighprof</t>
  </si>
  <si>
    <t>2solidnomediumprof</t>
  </si>
  <si>
    <t>2solidnolowprof</t>
  </si>
  <si>
    <t>2volatileyeshighind</t>
  </si>
  <si>
    <t>2volatileyesmediumind</t>
  </si>
  <si>
    <t>2volatileyeslowind</t>
  </si>
  <si>
    <t>2volatileyesnegind</t>
  </si>
  <si>
    <t>2volatileyeshighprof</t>
  </si>
  <si>
    <t>2volatileyesmediumprof</t>
  </si>
  <si>
    <t>2volatileyeslowprof</t>
  </si>
  <si>
    <t>2volatileyesnegprof</t>
  </si>
  <si>
    <t>2volatilenohighind</t>
  </si>
  <si>
    <t>2volatilenomediumind</t>
  </si>
  <si>
    <t>2volatilenolowind</t>
  </si>
  <si>
    <t>2volatilenonegind</t>
  </si>
  <si>
    <t>2volatilenohighprof</t>
  </si>
  <si>
    <t>2volatilenomediumprof</t>
  </si>
  <si>
    <t>2volatilenolowprof</t>
  </si>
  <si>
    <t>2volatilenonegprof</t>
  </si>
  <si>
    <t>3solidyeshighind</t>
  </si>
  <si>
    <t>3solidyesmediumind</t>
  </si>
  <si>
    <t>3solidyeslowind</t>
  </si>
  <si>
    <t>3solidyeshighprof</t>
  </si>
  <si>
    <t>3solidyesmediumprof</t>
  </si>
  <si>
    <t>3solidyeslowprof</t>
  </si>
  <si>
    <t>3solidnohighind</t>
  </si>
  <si>
    <t>3solidnomediumind</t>
  </si>
  <si>
    <t>3solidnolowind</t>
  </si>
  <si>
    <t>3solidnohighprof</t>
  </si>
  <si>
    <t>3solidnomediumprof</t>
  </si>
  <si>
    <t>3solidnolowprof</t>
  </si>
  <si>
    <t>3volatileyeshighind</t>
  </si>
  <si>
    <t>3volatileyesmediumind</t>
  </si>
  <si>
    <t>3volatileyeslowind</t>
  </si>
  <si>
    <t>3volatileyesnegind</t>
  </si>
  <si>
    <t>3volatileyeshighprof</t>
  </si>
  <si>
    <t>3volatileyesmediumprof</t>
  </si>
  <si>
    <t>3volatileyeslowprof</t>
  </si>
  <si>
    <t>3volatileyesnegprof</t>
  </si>
  <si>
    <t>3volatilenohighind</t>
  </si>
  <si>
    <t>3volatilenomediumind</t>
  </si>
  <si>
    <t>3volatilenolowind</t>
  </si>
  <si>
    <t>3volatilenonegind</t>
  </si>
  <si>
    <t>3volatilenohighprof</t>
  </si>
  <si>
    <t>3volatilenomediumprof</t>
  </si>
  <si>
    <t>3volatilenolowprof</t>
  </si>
  <si>
    <t>3volatilenonegprof</t>
  </si>
  <si>
    <t>4solidyeshighind</t>
  </si>
  <si>
    <t>4solidyesmediumind</t>
  </si>
  <si>
    <t>4solidyeslowind</t>
  </si>
  <si>
    <t>4solidyeshighprof</t>
  </si>
  <si>
    <t>4solidyesmediumprof</t>
  </si>
  <si>
    <t>4solidyeslowprof</t>
  </si>
  <si>
    <t>4solidnohighind</t>
  </si>
  <si>
    <t>4solidnomediumind</t>
  </si>
  <si>
    <t>4solidnolowind</t>
  </si>
  <si>
    <t>4solidnohighprof</t>
  </si>
  <si>
    <t>4solidnomediumprof</t>
  </si>
  <si>
    <t>4solidnolowprof</t>
  </si>
  <si>
    <t>4volatileyeshighind</t>
  </si>
  <si>
    <t>4volatileyesmediumind</t>
  </si>
  <si>
    <t>4volatileyeslowind</t>
  </si>
  <si>
    <t>4volatileyesnegind</t>
  </si>
  <si>
    <t>4volatileyeshighprof</t>
  </si>
  <si>
    <t>4volatileyesmediumprof</t>
  </si>
  <si>
    <t>4volatileyeslowprof</t>
  </si>
  <si>
    <t>4volatileyesnegprof</t>
  </si>
  <si>
    <t>4volatilenohighind</t>
  </si>
  <si>
    <t>4volatilenomediumind</t>
  </si>
  <si>
    <t>4volatilenolowind</t>
  </si>
  <si>
    <t>4volatilenonegind</t>
  </si>
  <si>
    <t>4volatilenohighprof</t>
  </si>
  <si>
    <t>4volatilenomediumprof</t>
  </si>
  <si>
    <t>4volatilenolowprof</t>
  </si>
  <si>
    <t>4volatilenonegprof</t>
  </si>
  <si>
    <t>5solidyeshighind</t>
  </si>
  <si>
    <t>5solidyesmediumind</t>
  </si>
  <si>
    <t>5solidyeslowind</t>
  </si>
  <si>
    <t>5solidyeshighprof</t>
  </si>
  <si>
    <t>5solidyesmediumprof</t>
  </si>
  <si>
    <t>5solidyeslowprof</t>
  </si>
  <si>
    <t>5solidnohighind</t>
  </si>
  <si>
    <t>5solidnomediumind</t>
  </si>
  <si>
    <t>5solidnolowind</t>
  </si>
  <si>
    <t>5solidnohighprof</t>
  </si>
  <si>
    <t>5solidnomediumprof</t>
  </si>
  <si>
    <t>5solidnolowprof</t>
  </si>
  <si>
    <t>5volatileyeshighind</t>
  </si>
  <si>
    <t>5volatileyesmediumind</t>
  </si>
  <si>
    <t>5volatileyeslowind</t>
  </si>
  <si>
    <t>5volatileyesnegind</t>
  </si>
  <si>
    <t>5volatileyeshighprof</t>
  </si>
  <si>
    <t>5volatileyesmediumprof</t>
  </si>
  <si>
    <t>5volatileyeslowprof</t>
  </si>
  <si>
    <t>5volatileyesnegprof</t>
  </si>
  <si>
    <t>5volatilenohighind</t>
  </si>
  <si>
    <t>5volatilenomediumind</t>
  </si>
  <si>
    <t>5volatilenolowind</t>
  </si>
  <si>
    <t>5volatilenonegind</t>
  </si>
  <si>
    <t>5volatilenohighprof</t>
  </si>
  <si>
    <t>5volatilenomediumprof</t>
  </si>
  <si>
    <t>5volatilenolowprof</t>
  </si>
  <si>
    <t>5volatilenonegprof</t>
  </si>
  <si>
    <t>6solidyeshighind</t>
  </si>
  <si>
    <t>6solidyesmediumind</t>
  </si>
  <si>
    <t>6solidyeslowind</t>
  </si>
  <si>
    <t>6solidyeshighprof</t>
  </si>
  <si>
    <t>6solidyesmediumprof</t>
  </si>
  <si>
    <t>6solidyeslowprof</t>
  </si>
  <si>
    <t>6solidnohighind</t>
  </si>
  <si>
    <t>6solidnomediumind</t>
  </si>
  <si>
    <t>6solidnolowind</t>
  </si>
  <si>
    <t>6solidnohighprof</t>
  </si>
  <si>
    <t>6solidnomediumprof</t>
  </si>
  <si>
    <t>6solidnolowprof</t>
  </si>
  <si>
    <t>6volatileyeshighind</t>
  </si>
  <si>
    <t>6volatileyesmediumind</t>
  </si>
  <si>
    <t>6volatileyeslowind</t>
  </si>
  <si>
    <t>6volatileyesnegind</t>
  </si>
  <si>
    <t>6volatileyeshighprof</t>
  </si>
  <si>
    <t>6volatileyesmediumprof</t>
  </si>
  <si>
    <t>6volatileyeslowprof</t>
  </si>
  <si>
    <t>6volatileyesnegprof</t>
  </si>
  <si>
    <t>6volatilenohighind</t>
  </si>
  <si>
    <t>6volatilenomediumind</t>
  </si>
  <si>
    <t>6volatilenolowind</t>
  </si>
  <si>
    <t>6volatilenonegind</t>
  </si>
  <si>
    <t>6volatilenohighprof</t>
  </si>
  <si>
    <t>6volatilenomediumprof</t>
  </si>
  <si>
    <t>6volatilenolowprof</t>
  </si>
  <si>
    <t>6volatilenonegprof</t>
  </si>
  <si>
    <t>7solidyeshighind</t>
  </si>
  <si>
    <t>7solidyesmediumind</t>
  </si>
  <si>
    <t>7solidyeslowind</t>
  </si>
  <si>
    <t>7solidyeshighprof</t>
  </si>
  <si>
    <t>n/a</t>
  </si>
  <si>
    <t>check input</t>
  </si>
  <si>
    <t>7solidyesmediumprof</t>
  </si>
  <si>
    <t>7solidyeslowprof</t>
  </si>
  <si>
    <t>7solidnohighind</t>
  </si>
  <si>
    <t>7solidnomediumind</t>
  </si>
  <si>
    <t>7solidnolowind</t>
  </si>
  <si>
    <t>7solidnohighprof</t>
  </si>
  <si>
    <t>7solidnomediumprof</t>
  </si>
  <si>
    <t>7solidnolowprof</t>
  </si>
  <si>
    <t>7volatileyeshighind</t>
  </si>
  <si>
    <t>7volatileyesmediumind</t>
  </si>
  <si>
    <t>7volatileyeslowind</t>
  </si>
  <si>
    <t>7volatileyesnegind</t>
  </si>
  <si>
    <t>7volatileyeshighprof</t>
  </si>
  <si>
    <t>7volatileyesmediumprof</t>
  </si>
  <si>
    <t>7volatileyeslowprof</t>
  </si>
  <si>
    <t>7volatileyesnegprof</t>
  </si>
  <si>
    <t>7volatilenohighind</t>
  </si>
  <si>
    <t>7volatilenomediumind</t>
  </si>
  <si>
    <t>7volatilenolowind</t>
  </si>
  <si>
    <t>7volatilenonegind</t>
  </si>
  <si>
    <t>7volatilenohighprof</t>
  </si>
  <si>
    <t>7volatilenomediumprof</t>
  </si>
  <si>
    <t>7volatilenolowprof</t>
  </si>
  <si>
    <t>7volatilenonegprof</t>
  </si>
  <si>
    <t>8asolidyeshighind</t>
  </si>
  <si>
    <t>8a</t>
  </si>
  <si>
    <t>8asolidyesmediumind</t>
  </si>
  <si>
    <t>8asolidyeslowind</t>
  </si>
  <si>
    <t>8asolidyeshighprof</t>
  </si>
  <si>
    <t>8asolidyesmediumprof</t>
  </si>
  <si>
    <t>8asolidyeslowprof</t>
  </si>
  <si>
    <t>8asolidnohighind</t>
  </si>
  <si>
    <t>8asolidnomediumind</t>
  </si>
  <si>
    <t>8asolidnolowind</t>
  </si>
  <si>
    <t>8asolidnohighprof</t>
  </si>
  <si>
    <t>8asolidnomediumprof</t>
  </si>
  <si>
    <t>8asolidnolowprof</t>
  </si>
  <si>
    <t>8avolatileyeshighind</t>
  </si>
  <si>
    <t>8avolatileyesmediumind</t>
  </si>
  <si>
    <t>8avolatileyeslowind</t>
  </si>
  <si>
    <t>8avolatileyesnegind</t>
  </si>
  <si>
    <t>8avolatileyeshighprof</t>
  </si>
  <si>
    <t>8avolatileyesmediumprof</t>
  </si>
  <si>
    <t>8avolatileyeslowprof</t>
  </si>
  <si>
    <t>8avolatileyesnegprof</t>
  </si>
  <si>
    <t>8avolatilenohighind</t>
  </si>
  <si>
    <t>8avolatilenomediumind</t>
  </si>
  <si>
    <t>8avolatilenolowind</t>
  </si>
  <si>
    <t>8avolatilenonegind</t>
  </si>
  <si>
    <t>8avolatilenohighprof</t>
  </si>
  <si>
    <t>8avolatilenomediumprof</t>
  </si>
  <si>
    <t>8avolatilenolowprof</t>
  </si>
  <si>
    <t>8avolatilenonegprof</t>
  </si>
  <si>
    <t>8bsolidyeshighind</t>
  </si>
  <si>
    <t>8b</t>
  </si>
  <si>
    <t>8bsolidyesmediumind</t>
  </si>
  <si>
    <t>8bsolidyeslowind</t>
  </si>
  <si>
    <t>8bsolidyeshighprof</t>
  </si>
  <si>
    <t>8bsolidyesmediumprof</t>
  </si>
  <si>
    <t>8bsolidyeslowprof</t>
  </si>
  <si>
    <t>8bsolidnohighind</t>
  </si>
  <si>
    <t>8bsolidnomediumind</t>
  </si>
  <si>
    <t>8bsolidnolowind</t>
  </si>
  <si>
    <t>8bsolidnohighprof</t>
  </si>
  <si>
    <t>8bsolidnomediumprof</t>
  </si>
  <si>
    <t>8bsolidnolowprof</t>
  </si>
  <si>
    <t>8bvolatileyeshighind</t>
  </si>
  <si>
    <t>8bvolatileyesmediumind</t>
  </si>
  <si>
    <t>8bvolatileyeslowind</t>
  </si>
  <si>
    <t>8bvolatileyesnegind</t>
  </si>
  <si>
    <t>8bvolatileyeshighprof</t>
  </si>
  <si>
    <t>8bvolatileyesmediumprof</t>
  </si>
  <si>
    <t>8bvolatileyeslowprof</t>
  </si>
  <si>
    <t>8bvolatileyesnegprof</t>
  </si>
  <si>
    <t>8bvolatilenohighind</t>
  </si>
  <si>
    <t>8bvolatilenomediumind</t>
  </si>
  <si>
    <t>8bvolatilenolowind</t>
  </si>
  <si>
    <t>8bvolatilenonegind</t>
  </si>
  <si>
    <t>8bvolatilenohighprof</t>
  </si>
  <si>
    <t>8bvolatilenomediumprof</t>
  </si>
  <si>
    <t>8bvolatilenolowprof</t>
  </si>
  <si>
    <t>8bvolatilenonegprof</t>
  </si>
  <si>
    <t>9solidyeshighind</t>
  </si>
  <si>
    <t>9solidyesmediumind</t>
  </si>
  <si>
    <t>9solidyeslowind</t>
  </si>
  <si>
    <t>9solidyeshighprof</t>
  </si>
  <si>
    <t>9solidyesmediumprof</t>
  </si>
  <si>
    <t>9solidyeslowprof</t>
  </si>
  <si>
    <t>9solidnohighind</t>
  </si>
  <si>
    <t>9solidnomediumind</t>
  </si>
  <si>
    <t>9solidnolowind</t>
  </si>
  <si>
    <t>9solidnohighprof</t>
  </si>
  <si>
    <t>9solidnomediumprof</t>
  </si>
  <si>
    <t>9solidnolowprof</t>
  </si>
  <si>
    <t>9volatileyeshighind</t>
  </si>
  <si>
    <t>9volatileyesmediumind</t>
  </si>
  <si>
    <t>9volatileyeslowind</t>
  </si>
  <si>
    <t>9volatileyesnegind</t>
  </si>
  <si>
    <t>9volatileyeshighprof</t>
  </si>
  <si>
    <t>9volatileyesmediumprof</t>
  </si>
  <si>
    <t>9volatileyeslowprof</t>
  </si>
  <si>
    <t>9volatileyesnegprof</t>
  </si>
  <si>
    <t>9volatilenohighind</t>
  </si>
  <si>
    <t>9volatilenomediumind</t>
  </si>
  <si>
    <t>9volatilenolowind</t>
  </si>
  <si>
    <t>9volatilenonegind</t>
  </si>
  <si>
    <t>9volatilenohighprof</t>
  </si>
  <si>
    <t>9volatilenomediumprof</t>
  </si>
  <si>
    <t>9volatilenolowprof</t>
  </si>
  <si>
    <t>9volatilenonegprof</t>
  </si>
  <si>
    <t>10solidyeshighind</t>
  </si>
  <si>
    <t>10solidyesmediumind</t>
  </si>
  <si>
    <t>10solidyeslowind</t>
  </si>
  <si>
    <t>10solidyeshighprof</t>
  </si>
  <si>
    <t>10solidyesmediumprof</t>
  </si>
  <si>
    <t>10solidyeslowprof</t>
  </si>
  <si>
    <t>10solidnohighind</t>
  </si>
  <si>
    <t>10solidnomediumind</t>
  </si>
  <si>
    <t>10solidnolowind</t>
  </si>
  <si>
    <t>10solidnohighprof</t>
  </si>
  <si>
    <t>10solidnomediumprof</t>
  </si>
  <si>
    <t>10solidnolowprof</t>
  </si>
  <si>
    <t>10volatileyeshighind</t>
  </si>
  <si>
    <t>10volatileyesmediumind</t>
  </si>
  <si>
    <t>10volatileyeslowind</t>
  </si>
  <si>
    <t>10volatileyesnegind</t>
  </si>
  <si>
    <t>10volatileyeshighprof</t>
  </si>
  <si>
    <t>10volatileyesmediumprof</t>
  </si>
  <si>
    <t>10volatileyeslowprof</t>
  </si>
  <si>
    <t>10volatileyesnegprof</t>
  </si>
  <si>
    <t>10volatilenohighind</t>
  </si>
  <si>
    <t>10volatilenomediumind</t>
  </si>
  <si>
    <t>10volatilenolowind</t>
  </si>
  <si>
    <t>10volatilenonegind</t>
  </si>
  <si>
    <t>10volatilenohighprof</t>
  </si>
  <si>
    <t>10volatilenomediumprof</t>
  </si>
  <si>
    <t>10volatilenolowprof</t>
  </si>
  <si>
    <t>10volatilenolnegprof</t>
  </si>
  <si>
    <t>11solidyeshighind</t>
  </si>
  <si>
    <t>11solidyesmediumind</t>
  </si>
  <si>
    <t>11solidyeslowind</t>
  </si>
  <si>
    <t>11solidyeshighprof</t>
  </si>
  <si>
    <t>11solidyesmediumprof</t>
  </si>
  <si>
    <t>11solidyeslowprof</t>
  </si>
  <si>
    <t>11solidnohighind</t>
  </si>
  <si>
    <t>11solidnomediumind</t>
  </si>
  <si>
    <t>11solidnolowind</t>
  </si>
  <si>
    <t>11solidnohighprof</t>
  </si>
  <si>
    <t>11solidnomediumprof</t>
  </si>
  <si>
    <t>11solidnolowprof</t>
  </si>
  <si>
    <t>11volatileyeshighind</t>
  </si>
  <si>
    <t>11volatileyesmediumind</t>
  </si>
  <si>
    <t>11volatileyeslowind</t>
  </si>
  <si>
    <t>11volatileyesnegind</t>
  </si>
  <si>
    <t>11volatileyeshighprof</t>
  </si>
  <si>
    <t>11volatileyesmediumprof</t>
  </si>
  <si>
    <t>11volatileyeslowprof</t>
  </si>
  <si>
    <t>11volatileyesnegprof</t>
  </si>
  <si>
    <t>11volatilenohighind</t>
  </si>
  <si>
    <t>11volatilenomediumind</t>
  </si>
  <si>
    <t>11volatilenolowind</t>
  </si>
  <si>
    <t>11volatilenonegind</t>
  </si>
  <si>
    <t>11volatilenohighprof</t>
  </si>
  <si>
    <t>11volatilenomediumprof</t>
  </si>
  <si>
    <t>11volatilenolowprof</t>
  </si>
  <si>
    <t>11volatilenonegprof</t>
  </si>
  <si>
    <t>12solidyeshighind</t>
  </si>
  <si>
    <t>not for solids</t>
  </si>
  <si>
    <t>12solidyesmediumind</t>
  </si>
  <si>
    <t>12solidyeslowind</t>
  </si>
  <si>
    <t>12solidyeshighprof</t>
  </si>
  <si>
    <t>12solidyesmediumprof</t>
  </si>
  <si>
    <t>12solidyeslowprof</t>
  </si>
  <si>
    <t>12solidnohighind</t>
  </si>
  <si>
    <t>12solidnomediumind</t>
  </si>
  <si>
    <t>12solidnolowind</t>
  </si>
  <si>
    <t>12solidnohighprof</t>
  </si>
  <si>
    <t>12solidnomediumprof</t>
  </si>
  <si>
    <t>12solidnolowprof</t>
  </si>
  <si>
    <t>12volatileyeshighind</t>
  </si>
  <si>
    <t>12volatileyesmediumind</t>
  </si>
  <si>
    <t>12volatileyeslowind</t>
  </si>
  <si>
    <t>12volatileyesnegind</t>
  </si>
  <si>
    <t>12volatileyeshighprof</t>
  </si>
  <si>
    <t>12volatileyesmediumprof</t>
  </si>
  <si>
    <t>12volatileyeslowprof</t>
  </si>
  <si>
    <t>12volatileyesnegprof</t>
  </si>
  <si>
    <t>12volatilenohighind</t>
  </si>
  <si>
    <t>12volatilenomediumind</t>
  </si>
  <si>
    <t>12volatilenolowind</t>
  </si>
  <si>
    <t>12volatilenonegind</t>
  </si>
  <si>
    <t>12volatilenohighprof</t>
  </si>
  <si>
    <t>12volatilenomediumprof</t>
  </si>
  <si>
    <t>12volatilenolowprof</t>
  </si>
  <si>
    <t>12volatilenonegprof</t>
  </si>
  <si>
    <t>13solidyeshighind</t>
  </si>
  <si>
    <t>13solidyesmediumind</t>
  </si>
  <si>
    <t>13solidyeslowind</t>
  </si>
  <si>
    <t>13solidyeshighprof</t>
  </si>
  <si>
    <t>13solidyesmediumprof</t>
  </si>
  <si>
    <t>13solidyeslowprof</t>
  </si>
  <si>
    <t>13solidnohighind</t>
  </si>
  <si>
    <t>13solidnomediumind</t>
  </si>
  <si>
    <t>13solidnolowind</t>
  </si>
  <si>
    <t>13solidnohighprof</t>
  </si>
  <si>
    <t>13solidnomediumprof</t>
  </si>
  <si>
    <t>13solidnolowprof</t>
  </si>
  <si>
    <t>13volatileyeshighind</t>
  </si>
  <si>
    <t>13volatileyesmediumind</t>
  </si>
  <si>
    <t>13volatileyeslowind</t>
  </si>
  <si>
    <t>13volatileyesnegind</t>
  </si>
  <si>
    <t>13volatileyeshighprof</t>
  </si>
  <si>
    <t>13volatileyesmediumprof</t>
  </si>
  <si>
    <t>13volatileyeslowprof</t>
  </si>
  <si>
    <t>13volatileyesnegprof</t>
  </si>
  <si>
    <t>13volatilenohighind</t>
  </si>
  <si>
    <t>13volatilenomediumind</t>
  </si>
  <si>
    <t>13volatilenolowind</t>
  </si>
  <si>
    <t>13volatilenonegind</t>
  </si>
  <si>
    <t>13volatilenohighprof</t>
  </si>
  <si>
    <t>13volatilenomediumprof</t>
  </si>
  <si>
    <t>13volatilenolowprof</t>
  </si>
  <si>
    <t>13volatilenonegprof</t>
  </si>
  <si>
    <t>14solidyeshighind</t>
  </si>
  <si>
    <t>14solidyesmediumind</t>
  </si>
  <si>
    <t>14solidyeslowind</t>
  </si>
  <si>
    <t>14solidyeshighprof</t>
  </si>
  <si>
    <t>14solidyesmediumprof</t>
  </si>
  <si>
    <t>14solidyeslowprof</t>
  </si>
  <si>
    <t>14solidnohighind</t>
  </si>
  <si>
    <t>14solidnomediumind</t>
  </si>
  <si>
    <t>14solidnolowind</t>
  </si>
  <si>
    <t>14solidnohighprof</t>
  </si>
  <si>
    <t>14solidnomediumprof</t>
  </si>
  <si>
    <t>14solidnolowprof</t>
  </si>
  <si>
    <t>14volatileyeshighind</t>
  </si>
  <si>
    <t>14volatileyesmediumind</t>
  </si>
  <si>
    <t>14volatileyeslowind</t>
  </si>
  <si>
    <t>14volatileyesnegind</t>
  </si>
  <si>
    <t>14volatileyeshighprof</t>
  </si>
  <si>
    <t>14volatileyesmediumprof</t>
  </si>
  <si>
    <t>14volatileyeslowprof</t>
  </si>
  <si>
    <t>14volatileyesnegprof</t>
  </si>
  <si>
    <t>14volatilenohighind</t>
  </si>
  <si>
    <t>14volatilenomediumind</t>
  </si>
  <si>
    <t>14volatilenolowind</t>
  </si>
  <si>
    <t>14volatilenonegind</t>
  </si>
  <si>
    <t>14volatilenohighprof</t>
  </si>
  <si>
    <t>14volatilenomediumprof</t>
  </si>
  <si>
    <t>14volatilenolowprof</t>
  </si>
  <si>
    <t>14volatilenonegprof</t>
  </si>
  <si>
    <t>15solidyeshighind</t>
  </si>
  <si>
    <t>15solidyesmediumind</t>
  </si>
  <si>
    <t>15solidyeslowind</t>
  </si>
  <si>
    <t>15solidyeshighprof</t>
  </si>
  <si>
    <t>15solidyesmediumprof</t>
  </si>
  <si>
    <t>15solidyeslowprof</t>
  </si>
  <si>
    <t>15solidnohighind</t>
  </si>
  <si>
    <t>15solidnomediumind</t>
  </si>
  <si>
    <t>15solidnolowind</t>
  </si>
  <si>
    <t>15solidnohighprof</t>
  </si>
  <si>
    <t>15solidnomediumprof</t>
  </si>
  <si>
    <t>15solidnolowprof</t>
  </si>
  <si>
    <t>15volatileyeshighind</t>
  </si>
  <si>
    <t>15volatileyesmediumind</t>
  </si>
  <si>
    <t>15volatileyeslowind</t>
  </si>
  <si>
    <t>15volatileyesnegind</t>
  </si>
  <si>
    <t>15volatileyeshighprof</t>
  </si>
  <si>
    <t>15volatileyesmediumprof</t>
  </si>
  <si>
    <t>15volatileyeslowprof</t>
  </si>
  <si>
    <t>15volatileyesnegprof</t>
  </si>
  <si>
    <t>15volatilenohighind</t>
  </si>
  <si>
    <t>15volatilenomediumind</t>
  </si>
  <si>
    <t>15volatilenolowind</t>
  </si>
  <si>
    <t>15volatilenonegind</t>
  </si>
  <si>
    <t>15volatilenohighprof</t>
  </si>
  <si>
    <t>15volatilenomediumprof</t>
  </si>
  <si>
    <t>15volatilenolowprof</t>
  </si>
  <si>
    <t>15volatilenonegprof</t>
  </si>
  <si>
    <t>16solidyeshighind</t>
  </si>
  <si>
    <t>16solidyesmediumind</t>
  </si>
  <si>
    <t>16solidyeslowind</t>
  </si>
  <si>
    <t>16solidyeshighprof</t>
  </si>
  <si>
    <t>16solidyesmediumprof</t>
  </si>
  <si>
    <t>16solidyeslowprof</t>
  </si>
  <si>
    <t>16solidnohighind</t>
  </si>
  <si>
    <t>16solidnomediumind</t>
  </si>
  <si>
    <t>16solidnolowind</t>
  </si>
  <si>
    <t>16solidnohighprof</t>
  </si>
  <si>
    <t>16solidnomediumprof</t>
  </si>
  <si>
    <t>16solidnolowprof</t>
  </si>
  <si>
    <t>16volatileyeshighind</t>
  </si>
  <si>
    <t>16volatileyesmediumind</t>
  </si>
  <si>
    <t>16volatileyeslowind</t>
  </si>
  <si>
    <t>16volatileyesnegind</t>
  </si>
  <si>
    <t>16volatileyeshighprof</t>
  </si>
  <si>
    <t>16volatileyesmediumprof</t>
  </si>
  <si>
    <t>16volatileyeslowprof</t>
  </si>
  <si>
    <t>16volatileyesnegprof</t>
  </si>
  <si>
    <t>16volatilenohighind</t>
  </si>
  <si>
    <t>16volatilenomediumind</t>
  </si>
  <si>
    <t>16volatilenolowind</t>
  </si>
  <si>
    <t>16volatilenonegind</t>
  </si>
  <si>
    <t>16volatilenohighprof</t>
  </si>
  <si>
    <t>16volatilenomediumprof</t>
  </si>
  <si>
    <t>16volatilenolowprof</t>
  </si>
  <si>
    <t>16volatilenonegprof</t>
  </si>
  <si>
    <t>17solidyeshighind</t>
  </si>
  <si>
    <t>17solidyesmediumind</t>
  </si>
  <si>
    <t>17solidyeslowind</t>
  </si>
  <si>
    <t>17solidyeshighprof</t>
  </si>
  <si>
    <t>17solidyesmediumprof</t>
  </si>
  <si>
    <t>17solidyeslowprof</t>
  </si>
  <si>
    <t>17solidnohighind</t>
  </si>
  <si>
    <t>17solidnomediumind</t>
  </si>
  <si>
    <t>17solidnolowind</t>
  </si>
  <si>
    <t>17solidnohighprof</t>
  </si>
  <si>
    <t>17solidnomediumprof</t>
  </si>
  <si>
    <t>17solidnolowprof</t>
  </si>
  <si>
    <t>17volatileyeshighind</t>
  </si>
  <si>
    <t>17volatileyesmediumind</t>
  </si>
  <si>
    <t>17volatileyeslowind</t>
  </si>
  <si>
    <t>17volatileyesnegind</t>
  </si>
  <si>
    <t>17volatileyeshighprof</t>
  </si>
  <si>
    <t>17volatileyesmediumprof</t>
  </si>
  <si>
    <t>17volatileyeslowprof</t>
  </si>
  <si>
    <t>17volatileyesnegprof</t>
  </si>
  <si>
    <t>17volatilenohighind</t>
  </si>
  <si>
    <t>17volatilenomediumind</t>
  </si>
  <si>
    <t>17volatilenolowind</t>
  </si>
  <si>
    <t>17volatilenonegind</t>
  </si>
  <si>
    <t>17volatilenohighprof</t>
  </si>
  <si>
    <t>17volatilenomediumprof</t>
  </si>
  <si>
    <t>17volatilenolowprof</t>
  </si>
  <si>
    <t>17volatilenonegprof</t>
  </si>
  <si>
    <t>18solidyeshighind</t>
  </si>
  <si>
    <t>18solidyesmediumind</t>
  </si>
  <si>
    <t>18solidyeslowind</t>
  </si>
  <si>
    <t>18solidyeshighprof</t>
  </si>
  <si>
    <t>18solidyesmediumprof</t>
  </si>
  <si>
    <t>18solidyeslowprof</t>
  </si>
  <si>
    <t>18solidnohighind</t>
  </si>
  <si>
    <t>18solidnomediumind</t>
  </si>
  <si>
    <t>18solidnolowind</t>
  </si>
  <si>
    <t>18solidnohighprof</t>
  </si>
  <si>
    <t>18solidnomediumprof</t>
  </si>
  <si>
    <t>18solidnolowprof</t>
  </si>
  <si>
    <t>18volatileyeshighind</t>
  </si>
  <si>
    <t>18volatileyesmediumind</t>
  </si>
  <si>
    <t>18volatileyeslowind</t>
  </si>
  <si>
    <t>18volatileyesnegind</t>
  </si>
  <si>
    <t>18volatileyeshighprof</t>
  </si>
  <si>
    <t>18volatileyesmediumprof</t>
  </si>
  <si>
    <t>18volatileyeslowprof</t>
  </si>
  <si>
    <t>18volatileyesnegprof</t>
  </si>
  <si>
    <t>18volatilenohighind</t>
  </si>
  <si>
    <t>18volatilenomediumind</t>
  </si>
  <si>
    <t>18volatilenolowind</t>
  </si>
  <si>
    <t>18volatilenonegind</t>
  </si>
  <si>
    <t>18volatilenohighprof</t>
  </si>
  <si>
    <t>18volatilenomediumprof</t>
  </si>
  <si>
    <t>18volatilenolowprof</t>
  </si>
  <si>
    <t>18volatilenonegprof</t>
  </si>
  <si>
    <t>19solidyeshighind</t>
  </si>
  <si>
    <t>19solidyesmediumind</t>
  </si>
  <si>
    <t>19solidyeslowind</t>
  </si>
  <si>
    <t>19solidyeshighprof</t>
  </si>
  <si>
    <t>19solidyesmediumprof</t>
  </si>
  <si>
    <t>19solidyeslowprof</t>
  </si>
  <si>
    <t>19solidnohighind</t>
  </si>
  <si>
    <t>19solidnomediumind</t>
  </si>
  <si>
    <t>19solidnolowind</t>
  </si>
  <si>
    <t>19solidnohighprof</t>
  </si>
  <si>
    <t>19solidnomediumprof</t>
  </si>
  <si>
    <t>19solidnolowprof</t>
  </si>
  <si>
    <t>19volatileyeshighind</t>
  </si>
  <si>
    <t>19volatileyesmediumind</t>
  </si>
  <si>
    <t>19volatileyeslowind</t>
  </si>
  <si>
    <t>19volatileyesnegind</t>
  </si>
  <si>
    <t>19volatileyeshighprof</t>
  </si>
  <si>
    <t>19volatileyesmediumprof</t>
  </si>
  <si>
    <t>19volatileyeslowprof</t>
  </si>
  <si>
    <t>19volatileyesnegprof</t>
  </si>
  <si>
    <t>19volatilenohighind</t>
  </si>
  <si>
    <t>19volatilenomediumind</t>
  </si>
  <si>
    <t>19volatilenolowind</t>
  </si>
  <si>
    <t>19volatilenonegind</t>
  </si>
  <si>
    <t>19volatilenohighprof</t>
  </si>
  <si>
    <t>19volatilenomediumprof</t>
  </si>
  <si>
    <t>19volatilenolowprof</t>
  </si>
  <si>
    <t>19volatilenonegprof</t>
  </si>
  <si>
    <t>20solidyeshighind</t>
  </si>
  <si>
    <t xml:space="preserve">industrial covered by PROC 2 </t>
  </si>
  <si>
    <t>20solidyesmediumind</t>
  </si>
  <si>
    <t>20solidyeslowind</t>
  </si>
  <si>
    <t>20solidyeshighprof</t>
  </si>
  <si>
    <t>20solidyesmediumprof</t>
  </si>
  <si>
    <t>20solidyeslowprof</t>
  </si>
  <si>
    <t>20solidnohighind</t>
  </si>
  <si>
    <t>20solidnomediumind</t>
  </si>
  <si>
    <t>20solidnolowind</t>
  </si>
  <si>
    <t>20solidnohighprof</t>
  </si>
  <si>
    <t>20solidnomediumprof</t>
  </si>
  <si>
    <t>20solidnolowprof</t>
  </si>
  <si>
    <t>20volatileyeshighind</t>
  </si>
  <si>
    <t>20volatileyesmediumind</t>
  </si>
  <si>
    <t>20volatileyeslowind</t>
  </si>
  <si>
    <t>20volatileyesnegind</t>
  </si>
  <si>
    <t>20volatileyeshighprof</t>
  </si>
  <si>
    <t>20volatileyesmediumprof</t>
  </si>
  <si>
    <t>20volatileyeslowprof</t>
  </si>
  <si>
    <t>20volatileyesnegprof</t>
  </si>
  <si>
    <t>20volatilenohighind</t>
  </si>
  <si>
    <t>20volatilenomediumind</t>
  </si>
  <si>
    <t>20volatilenolowind</t>
  </si>
  <si>
    <t>20volatilenonegind</t>
  </si>
  <si>
    <t>20volatilenohighprof</t>
  </si>
  <si>
    <t>20volatilenomediumprof</t>
  </si>
  <si>
    <t>20volatilenolowprof</t>
  </si>
  <si>
    <t>20volatilenonegprof</t>
  </si>
  <si>
    <t>21solidyeshighind</t>
  </si>
  <si>
    <t>21solidyesmediumind</t>
  </si>
  <si>
    <t>21solidyeslowind</t>
  </si>
  <si>
    <t>21solidyeshighprof</t>
  </si>
  <si>
    <t>21solidyesmediumprof</t>
  </si>
  <si>
    <t>21solidyeslowprof</t>
  </si>
  <si>
    <t>21solidnohighind</t>
  </si>
  <si>
    <t>21solidnomediumind</t>
  </si>
  <si>
    <t>21solidnolowind</t>
  </si>
  <si>
    <t>21solidnohighprof</t>
  </si>
  <si>
    <t>21solidnomediumprof</t>
  </si>
  <si>
    <t>21solidnolowprof</t>
  </si>
  <si>
    <t>21volatileyeshighind</t>
  </si>
  <si>
    <t>only for solids</t>
  </si>
  <si>
    <t>21volatileyesmediumind</t>
  </si>
  <si>
    <t>21volatileyeslowind</t>
  </si>
  <si>
    <t>21volatileyesnegind</t>
  </si>
  <si>
    <t>21volatileyeshighprof</t>
  </si>
  <si>
    <t>21volatileyesmediumprof</t>
  </si>
  <si>
    <t>21volatileyeslowprof</t>
  </si>
  <si>
    <t>21volatileyesnegprof</t>
  </si>
  <si>
    <t>21volatilenohighind</t>
  </si>
  <si>
    <t>21volatilenomediumind</t>
  </si>
  <si>
    <t>21volatilenolowind</t>
  </si>
  <si>
    <t>21volatilenonegind</t>
  </si>
  <si>
    <t>21volatilenohighprof</t>
  </si>
  <si>
    <t>21volatilenomediumprof</t>
  </si>
  <si>
    <t>21volatilenolowprof</t>
  </si>
  <si>
    <t>21volatilenonegprof</t>
  </si>
  <si>
    <t>22csolidyesind</t>
  </si>
  <si>
    <t>22bsolidyesind</t>
  </si>
  <si>
    <t>22asolidyesind</t>
  </si>
  <si>
    <t>22csolidyesprof</t>
  </si>
  <si>
    <t>not for professional</t>
  </si>
  <si>
    <t>22bsolidyesprof</t>
  </si>
  <si>
    <t>22asolidyesprof</t>
  </si>
  <si>
    <t>22csolidnoind</t>
  </si>
  <si>
    <t>22bsolidnoind</t>
  </si>
  <si>
    <t>22asolidnoind</t>
  </si>
  <si>
    <t>22csolidnoprof</t>
  </si>
  <si>
    <t>22bsolidnoprof</t>
  </si>
  <si>
    <t>22asolidnoprof</t>
  </si>
  <si>
    <t>22cvolatileyesind</t>
  </si>
  <si>
    <t>22bvolatileyesind</t>
  </si>
  <si>
    <t>22avolatileyesind</t>
  </si>
  <si>
    <t>22cvolatileyesprof</t>
  </si>
  <si>
    <t>22bvolatileyesprof</t>
  </si>
  <si>
    <t>22avolatileyesprof</t>
  </si>
  <si>
    <t>22cvolatilenoind</t>
  </si>
  <si>
    <t>22bvolatilenoind</t>
  </si>
  <si>
    <t>22avolatilenoind</t>
  </si>
  <si>
    <t>22cvolatilenoprof</t>
  </si>
  <si>
    <t>22bvolatilenoprof</t>
  </si>
  <si>
    <t>22avolatilenoprof</t>
  </si>
  <si>
    <t>23csolidyesind</t>
  </si>
  <si>
    <t>23bsolidyesind</t>
  </si>
  <si>
    <t>23asolidyesind</t>
  </si>
  <si>
    <t>23csolidyesprof</t>
  </si>
  <si>
    <t>23bsolidyesprof</t>
  </si>
  <si>
    <t>23asolidyesprof</t>
  </si>
  <si>
    <t>23csolidnoind</t>
  </si>
  <si>
    <t>23bsolidnoind</t>
  </si>
  <si>
    <t>23asolidnoind</t>
  </si>
  <si>
    <t>23csolidnoprof</t>
  </si>
  <si>
    <t>23bsolidnoprof</t>
  </si>
  <si>
    <t>23asolidnoprof</t>
  </si>
  <si>
    <t>23cvolatileyesind</t>
  </si>
  <si>
    <t>23bvolatileyesind</t>
  </si>
  <si>
    <t>23avolatileyesind</t>
  </si>
  <si>
    <t>23cvolatileyesprof</t>
  </si>
  <si>
    <t>23bvolatileyesprof</t>
  </si>
  <si>
    <t>23avolatileyesprof</t>
  </si>
  <si>
    <t>23cvolatilenoind</t>
  </si>
  <si>
    <t>23bvolatilenoind</t>
  </si>
  <si>
    <t>23avolatilenoind</t>
  </si>
  <si>
    <t>23cvolatilenoprof</t>
  </si>
  <si>
    <t>23bvolatilenoprof</t>
  </si>
  <si>
    <t>23avolatilenoprof</t>
  </si>
  <si>
    <t>24csolidyesind</t>
  </si>
  <si>
    <t>24bsolidyesind</t>
  </si>
  <si>
    <t>24asolidyesind</t>
  </si>
  <si>
    <t>24csolidyesprof</t>
  </si>
  <si>
    <t>24bsolidyesprof</t>
  </si>
  <si>
    <t>24asolidyesprof</t>
  </si>
  <si>
    <t>24csolidnoind</t>
  </si>
  <si>
    <t>24bsolidnoind</t>
  </si>
  <si>
    <t>24asolidnoind</t>
  </si>
  <si>
    <t>24csolidnoprof</t>
  </si>
  <si>
    <t>24bsolidnoprof</t>
  </si>
  <si>
    <t>24asolidnoprof</t>
  </si>
  <si>
    <t>24cvolatileyesind</t>
  </si>
  <si>
    <t>24bvolatileyesind</t>
  </si>
  <si>
    <t>24avolatileyesind</t>
  </si>
  <si>
    <t>24cvolatileyesprof</t>
  </si>
  <si>
    <t>24bvolatileyesprof</t>
  </si>
  <si>
    <t>24avolatileyesprof</t>
  </si>
  <si>
    <t>24cvolatilenoind</t>
  </si>
  <si>
    <t>24bvolatilenoind</t>
  </si>
  <si>
    <t>24avolatilenoind</t>
  </si>
  <si>
    <t>24cvolatilenoprof</t>
  </si>
  <si>
    <t>24bvolatilenoprof</t>
  </si>
  <si>
    <t>24avolatilenoprof</t>
  </si>
  <si>
    <t>25csolidyesind</t>
  </si>
  <si>
    <t>25bsolidyesind</t>
  </si>
  <si>
    <t>25asolidyesind</t>
  </si>
  <si>
    <t>25csolidyesprof</t>
  </si>
  <si>
    <t>25bsolidyesprof</t>
  </si>
  <si>
    <t>25asolidyesprof</t>
  </si>
  <si>
    <t>25csolidnoind</t>
  </si>
  <si>
    <t>25bsolidnoind</t>
  </si>
  <si>
    <t>25asolidnoind</t>
  </si>
  <si>
    <t>25csolidnoprof</t>
  </si>
  <si>
    <t>25bsolidnoprof</t>
  </si>
  <si>
    <t>25asolidnoprof</t>
  </si>
  <si>
    <t>25cvolatileyesind</t>
  </si>
  <si>
    <t>25bvolatileyesind</t>
  </si>
  <si>
    <t>25avolatileyesind</t>
  </si>
  <si>
    <t>25cvolatileyesprof</t>
  </si>
  <si>
    <t>25bvolatileyesprof</t>
  </si>
  <si>
    <t>25avolatileyesprof</t>
  </si>
  <si>
    <t>25cvolatilenoind</t>
  </si>
  <si>
    <t>25bvolatilenoind</t>
  </si>
  <si>
    <t>25avolatilenoind</t>
  </si>
  <si>
    <t>25cvolatilenoprof</t>
  </si>
  <si>
    <t>25bvolatilenoprof</t>
  </si>
  <si>
    <t>25avolatilenoprof</t>
  </si>
  <si>
    <t>Max high/low - solid</t>
  </si>
  <si>
    <t>Max high/low - vol</t>
  </si>
  <si>
    <t>Max high/neg - vol</t>
  </si>
  <si>
    <t>Max mod/neg - vol</t>
  </si>
  <si>
    <t>2nd</t>
  </si>
  <si>
    <t>3rd</t>
  </si>
  <si>
    <t>Max high/med - solid</t>
  </si>
  <si>
    <t>Max med/low - solid</t>
  </si>
  <si>
    <t>Max high/med - vol</t>
  </si>
  <si>
    <t>Max low/neg - vol</t>
  </si>
  <si>
    <t>Max med/low - vol</t>
  </si>
  <si>
    <t>highest factor</t>
  </si>
  <si>
    <t>med</t>
  </si>
  <si>
    <t>RDS -score inhalation
(mg/m3 basis)</t>
  </si>
  <si>
    <t>75th percentile</t>
  </si>
  <si>
    <t>90th percetile</t>
  </si>
  <si>
    <t>average</t>
  </si>
  <si>
    <t>median</t>
  </si>
  <si>
    <t>Inhalation (mg/m3)</t>
  </si>
  <si>
    <t>Dustiness of substance in mixture (if solid and inhomogenious)</t>
  </si>
  <si>
    <t>Fugacity (volatiles)</t>
  </si>
  <si>
    <t>Dustiness (solids)</t>
  </si>
  <si>
    <t>if yes, is solid mixture homogenious?</t>
  </si>
  <si>
    <t>if no, specify different dustinessesin column J</t>
  </si>
  <si>
    <t>PROC</t>
  </si>
  <si>
    <t>PROC 2 and 20/prof</t>
  </si>
  <si>
    <t>low / neg</t>
  </si>
  <si>
    <t>med / low</t>
  </si>
  <si>
    <t>high / med</t>
  </si>
  <si>
    <t>med / neg</t>
  </si>
  <si>
    <t>high / low</t>
  </si>
  <si>
    <t>high / neg</t>
  </si>
  <si>
    <t>Used for phys form selected:</t>
  </si>
  <si>
    <t>No</t>
  </si>
  <si>
    <t>Not in a mixture</t>
  </si>
  <si>
    <t>&gt;25%</t>
  </si>
  <si>
    <t xml:space="preserve">&gt; 25%  </t>
  </si>
  <si>
    <t>5-25%</t>
  </si>
  <si>
    <t>5 – 25%</t>
  </si>
  <si>
    <t>1-5%</t>
  </si>
  <si>
    <t>1 – 5%</t>
  </si>
  <si>
    <t>&lt;1%</t>
  </si>
  <si>
    <t xml:space="preserve"> &lt; 1 %                                  </t>
  </si>
  <si>
    <t>Preparation TRA banding</t>
  </si>
  <si>
    <t>Proportinate</t>
  </si>
  <si>
    <t>VP - TRA  fugacity bandimg</t>
  </si>
  <si>
    <t>Pa</t>
  </si>
  <si>
    <t>&lt; 0.01</t>
  </si>
  <si>
    <t>lowest factor</t>
  </si>
  <si>
    <t>next lower</t>
  </si>
  <si>
    <t>next higher</t>
  </si>
  <si>
    <t>solid - med/low</t>
  </si>
  <si>
    <t>solid - high/med</t>
  </si>
  <si>
    <t>solid - high/low</t>
  </si>
  <si>
    <t>volatile - high/neg</t>
  </si>
  <si>
    <t>volatile - med/neg</t>
  </si>
  <si>
    <t>volatile - low/neg</t>
  </si>
  <si>
    <t>volatile - high/low</t>
  </si>
  <si>
    <t>volatile - med/low</t>
  </si>
  <si>
    <t>volatile - high/med</t>
  </si>
  <si>
    <t>highest ratio</t>
  </si>
  <si>
    <t>hPa</t>
  </si>
  <si>
    <t>lowest other than 1 - solids</t>
  </si>
  <si>
    <t>lowest other than 1 - volatiles</t>
  </si>
  <si>
    <t>lowest ratio</t>
  </si>
  <si>
    <t>highest - solids</t>
  </si>
  <si>
    <t>highest - volatiles</t>
  </si>
  <si>
    <t>VP - comp. B1 (Pa)</t>
  </si>
  <si>
    <t>VP - comp. B2 (Pa)</t>
  </si>
  <si>
    <t>VP - comp. A1 (Pa)</t>
  </si>
  <si>
    <t>VP - comp. A2 (Pa)</t>
  </si>
  <si>
    <t>VP ratio B1 / A1</t>
  </si>
  <si>
    <t>VP ratio B2 / A1</t>
  </si>
  <si>
    <t>VP ratio B2 / A2</t>
  </si>
  <si>
    <t>typical DNEL ranges</t>
  </si>
  <si>
    <t>Concentration ranges (%)</t>
  </si>
  <si>
    <t>ratio:</t>
  </si>
  <si>
    <t>from</t>
  </si>
  <si>
    <t>to</t>
  </si>
  <si>
    <t>VP ranges (Pa)</t>
  </si>
  <si>
    <t>VP ranges (hPa)</t>
  </si>
  <si>
    <t xml:space="preserve">Conc (w/w) </t>
  </si>
  <si>
    <t>EM</t>
  </si>
  <si>
    <t>CC-Index I</t>
  </si>
  <si>
    <t>CC-Index II</t>
  </si>
  <si>
    <t>MIN fugacity score</t>
  </si>
  <si>
    <t>Percentage in preparation [% w/w]</t>
  </si>
  <si>
    <t>Eq.:
Ci / DNEL_dermal</t>
  </si>
  <si>
    <t>Eq.:
Ci / DNEL_oral</t>
  </si>
  <si>
    <t>Eq.:
Ci / PNEC_aqua_FW</t>
  </si>
  <si>
    <t>Fugacity ratio:</t>
  </si>
  <si>
    <t>MASTER INPUT FOR ALL THREE APPROACHES in version 0.61 !!!</t>
  </si>
  <si>
    <t>MF inhalation</t>
  </si>
  <si>
    <t>MF dermal</t>
  </si>
  <si>
    <t>MF ingestion</t>
  </si>
  <si>
    <t xml:space="preserve"> - </t>
  </si>
  <si>
    <t>MF aquatic</t>
  </si>
  <si>
    <t>Sum indices</t>
  </si>
  <si>
    <t>MF</t>
  </si>
  <si>
    <t>Sum</t>
  </si>
  <si>
    <t>Eq:
Solid: Ci / DNEL_inhalation (mg/m3)
Volat.: VP (hPa) * Ci / DNEL_inhalation (ppm)</t>
  </si>
  <si>
    <t>Eq:
Solid: Fug.factor * Ci / DNEL_inhalation (mg/m3)
Volat.: Fug.factor * Ci / DNEL_inhalation (ppm)</t>
  </si>
  <si>
    <t>Aquatic acute 1</t>
  </si>
  <si>
    <t>Aquatic chronic 1</t>
  </si>
  <si>
    <t>Aquatic chronic 2</t>
  </si>
  <si>
    <t>Aquatic chronic 3</t>
  </si>
  <si>
    <t>Aquatic chronic 4</t>
  </si>
  <si>
    <t>Classification ENV</t>
  </si>
  <si>
    <t>M acute</t>
  </si>
  <si>
    <t>M chronic</t>
  </si>
  <si>
    <t>Code</t>
  </si>
  <si>
    <t>CLP Hazard statement (English)</t>
  </si>
  <si>
    <t>CLP Class</t>
  </si>
  <si>
    <t>Cut-off value (%)</t>
  </si>
  <si>
    <t>Reference Cut-off value</t>
  </si>
  <si>
    <t>H300</t>
  </si>
  <si>
    <t>Fatal if swallowed.</t>
  </si>
  <si>
    <t>3.1 – Acute toxicity (oral), Hazard Category 1, 2</t>
  </si>
  <si>
    <t>CLP, Annex 1 (1.1.2.2.)</t>
  </si>
  <si>
    <t>H301</t>
  </si>
  <si>
    <t>Toxic if swallowed.</t>
  </si>
  <si>
    <t>3.1 – Acute toxicity (oral), Hazard Category 3</t>
  </si>
  <si>
    <t>H302</t>
  </si>
  <si>
    <t>Harmful if swallowed.</t>
  </si>
  <si>
    <t>3.1 – Acute toxicity (oral), Hazard Category 4</t>
  </si>
  <si>
    <t>H310</t>
  </si>
  <si>
    <t>Fatal in contact with skin.</t>
  </si>
  <si>
    <t>3.1 – Acute toxicity (dermal), Hazard Category 1, 2</t>
  </si>
  <si>
    <t>H311</t>
  </si>
  <si>
    <t>Toxic in contact with skin.</t>
  </si>
  <si>
    <t>3.1 – Acute toxicity (dermal), Hazard Category 3</t>
  </si>
  <si>
    <t>H312</t>
  </si>
  <si>
    <t>Harmful in contact with skin.</t>
  </si>
  <si>
    <t>3.1 – Acute toxicity (dermal), Hazard Category 4</t>
  </si>
  <si>
    <t>H314</t>
  </si>
  <si>
    <t>Causes severe skin burns and eye damage.</t>
  </si>
  <si>
    <t>3.2 – Skin corrosion/irritation, Hazard Category 1A, 1B, 1C</t>
  </si>
  <si>
    <t>H315</t>
  </si>
  <si>
    <t>Causes skin irritation.</t>
  </si>
  <si>
    <t>3.2 – Skin corrosion/irritation, Hazard Category 2</t>
  </si>
  <si>
    <t>H317</t>
  </si>
  <si>
    <t>May cause an allergic skin reaction.</t>
  </si>
  <si>
    <t>3.4 – Sensitisation – Skin, Hazard Category 1</t>
  </si>
  <si>
    <t>CLP, Annex 1 (3.4.3.3)</t>
  </si>
  <si>
    <t>H318</t>
  </si>
  <si>
    <t>Causes serious eye damage.</t>
  </si>
  <si>
    <t>3.3 – Serious eye damage/eye irritation, Hazard Category 1</t>
  </si>
  <si>
    <t>H319</t>
  </si>
  <si>
    <t>Causes serious eye irritation.</t>
  </si>
  <si>
    <t>3.3 – Serious eye damage/eye irritation, Hazard Category 2</t>
  </si>
  <si>
    <t>H330</t>
  </si>
  <si>
    <t>Fatal if inhaled.</t>
  </si>
  <si>
    <t>3.1 – Acute toxicity (inhal.), Hazard Category 1, 2</t>
  </si>
  <si>
    <t>H331</t>
  </si>
  <si>
    <t>Toxic if inhaled.</t>
  </si>
  <si>
    <t>3.1 – Acute toxicity (inhal.), Hazard Category 3</t>
  </si>
  <si>
    <t>H332</t>
  </si>
  <si>
    <t>Harmful if inhaled.</t>
  </si>
  <si>
    <t>3.1 – Acute toxicity (inhal.), Hazard Category 4</t>
  </si>
  <si>
    <t>H334</t>
  </si>
  <si>
    <t>May cause allergy or asthma symptoms or breathing difficulties if inhaled.</t>
  </si>
  <si>
    <t>3.4 – Sensitisation – Respirat., Hazard Category 1</t>
  </si>
  <si>
    <t>H335</t>
  </si>
  <si>
    <t>May cause respiratory irritation.</t>
  </si>
  <si>
    <t>3.8 – Specific target organ toxicity – Single exposure, Hazard Category 3, Respiratory tract irritation</t>
  </si>
  <si>
    <t>CLP, Annex 1 (3.8.3.4.5)</t>
  </si>
  <si>
    <t>H336</t>
  </si>
  <si>
    <t>May cause drowsiness or dizziness.</t>
  </si>
  <si>
    <t>3.8 – Specific target organ toxicity – Single exposure, Hazard Category 3, Narcosis</t>
  </si>
  <si>
    <t>H340</t>
  </si>
  <si>
    <t>May cause genetic defects &lt;state route of exposure if it is conclusively proven that no other routes of exposure cause the hazard&gt;.</t>
  </si>
  <si>
    <t>3.5 – Germ cell mutagenicity, Hazard Category 1A, 1B</t>
  </si>
  <si>
    <t>CLP Annex 1 (3.5.3.1.1)</t>
  </si>
  <si>
    <t>H341</t>
  </si>
  <si>
    <t>Suspected of causing genetic defects &lt;state route of exposure if it is conclusively proven that no other routes of exposure cause the hazard&gt;.</t>
  </si>
  <si>
    <t>3.5 – Germ cell mutagenicity, Hazard Category 2</t>
  </si>
  <si>
    <t>H350</t>
  </si>
  <si>
    <t>May cause cancer &lt;state route of exposure if it is conclusively proven that no other routes of exposure cause the hazard&gt;.</t>
  </si>
  <si>
    <t>3.6 – Carcinogenicity, Hazard Category 1A, 1B</t>
  </si>
  <si>
    <t>CLP Annex 1 (3.6.3.1.1)</t>
  </si>
  <si>
    <t>H351</t>
  </si>
  <si>
    <t>Suspected of causing cancer &lt;state route of exposure if it is conclusively proven that no other routs of exposure cause the hazard&gt;.</t>
  </si>
  <si>
    <t>3.6 – Carcinogenicity, Hazard Category 2</t>
  </si>
  <si>
    <t>H360</t>
  </si>
  <si>
    <t>May damage fertility or the unborn child &lt;state specific effect if known &gt; &lt;state route of exposure if it is conclusively proven that no other routes of exposure cause the hazard&gt;.</t>
  </si>
  <si>
    <t>3.7 – Reproductive toxicity, Hazard Category 1A, 1B</t>
  </si>
  <si>
    <t>CLP Annex 1 (3.7.3.1.2</t>
  </si>
  <si>
    <t>H361</t>
  </si>
  <si>
    <t>Suspected of damaging fertility or the unborn child &lt;state specific effect if known&gt; &lt;state route of exposure if it is conclusively proven that no other routes of exposure cause the hazard&gt;.</t>
  </si>
  <si>
    <t>3.7 – Reproductive toxicity, Hazard Category 2</t>
  </si>
  <si>
    <t>CLP Annex 1 (3.7.3.1.2)</t>
  </si>
  <si>
    <t>H362</t>
  </si>
  <si>
    <t>May cause harm to breast-fed children.</t>
  </si>
  <si>
    <t>3.7 – Reproductive toxicity, Additional category, Effects on or via lactation</t>
  </si>
  <si>
    <t>H370</t>
  </si>
  <si>
    <t>Causes damage to organs &lt;or state all organs affected, if known&gt; &lt;state route of exposure if it is conclusively proven that no other routes of exposure cause the hazard&gt;.</t>
  </si>
  <si>
    <t>3.8 – Specific target organ toxicity – Single exposure, Hazard Category 1</t>
  </si>
  <si>
    <t>CLP, Annex 1 (3.8.3.4.1)</t>
  </si>
  <si>
    <t>H371</t>
  </si>
  <si>
    <t>May cause damage to organs &lt;or state all organs affected, if known&gt; &lt;state route of exposure if it is conclusively proven that no other routes of exposure cause the hazard&gt;.</t>
  </si>
  <si>
    <t>3.8 – Specific target organ toxicity – Single exposure, Hazard Category 2</t>
  </si>
  <si>
    <t>H372</t>
  </si>
  <si>
    <t>Causes damage to organs &lt;or state all organs affected, if known&gt; through prolonged or repeated exposure &lt;state route of exposure if it is conclusively proven that no other routes of exposure cause the hazard&gt;.</t>
  </si>
  <si>
    <t>3.9 – Specific target organ toxicity – Repeated exposure, Hazard Category 1</t>
  </si>
  <si>
    <t>CLP, Annex 1 (3.9.3.4.1)</t>
  </si>
  <si>
    <t>H373</t>
  </si>
  <si>
    <t>May cause damage to organs &lt;or state all organs affected, if known&gt; through prolonged or repeated exposure &lt;state route of exposure if it is conclusively proven that no other routes of exposure cause the hazard&gt;.</t>
  </si>
  <si>
    <t>3.9 – Specific target organ toxicity – Repeated exposure, Hazard Category 2</t>
  </si>
  <si>
    <t>H400</t>
  </si>
  <si>
    <t>Very toxic to aquatic life.</t>
  </si>
  <si>
    <t>4.1 – Hazardous to the aquatic environment – AcuteHazard, Category 1</t>
  </si>
  <si>
    <t>H410</t>
  </si>
  <si>
    <t>Very toxic to aquatic life with long lasting effects.</t>
  </si>
  <si>
    <t>4.1 – Hazardous to the aquatic environment – Chronic Hazard, Category 1</t>
  </si>
  <si>
    <t>H411</t>
  </si>
  <si>
    <t>Toxic to aquatic life with long lasting effects.</t>
  </si>
  <si>
    <t>4.1 – Hazardous to the aquatic environment - Chronic Hazard, Category 2</t>
  </si>
  <si>
    <t>H412</t>
  </si>
  <si>
    <t>Harmful to aquatic life with long lasting effects.</t>
  </si>
  <si>
    <t>4.1 – Hazardous to the aquatic environment – Chronic Hazard, Category 3</t>
  </si>
  <si>
    <t>H413</t>
  </si>
  <si>
    <t>May cause long lasting harmful effects to aquatic life.</t>
  </si>
  <si>
    <t>4.1 – Hazardous to the aquatic environment – Chronic Hazard, Category 4</t>
  </si>
  <si>
    <t>EUH066</t>
  </si>
  <si>
    <t>Repeated exposure may cause skin dryness or cracking.</t>
  </si>
  <si>
    <t>3.2 – Skin corrosion/irritation, Hazard Category &lt;2 (CLP Annex II, part1)</t>
  </si>
  <si>
    <t>EUH071</t>
  </si>
  <si>
    <t>Corrosive to the respiratory tract.</t>
  </si>
  <si>
    <t>CLP, Annex 1 (1.2.6 &amp; 3.1.2.3.3; cut-off not sure)</t>
  </si>
  <si>
    <t>5.1 Additional EU Hazard Class - hazardous to the ozone layer</t>
  </si>
  <si>
    <t>CLP, Annex 1 (5.1.3.1)</t>
  </si>
  <si>
    <t>HH class. 1</t>
  </si>
  <si>
    <t>HH class. 2</t>
  </si>
  <si>
    <t>HH class. 3</t>
  </si>
  <si>
    <t>CM summary</t>
  </si>
  <si>
    <t>Ozone depletion</t>
  </si>
  <si>
    <t>LC 1</t>
  </si>
  <si>
    <t>LC 2</t>
  </si>
  <si>
    <t>LC 3</t>
  </si>
  <si>
    <t>LCI - score inhalation
w/o VP</t>
  </si>
  <si>
    <t>LCI inhalation
(mg/m3 basis) with fugacity factors</t>
  </si>
  <si>
    <t>LCI 1 inhalation
(ppm basis for volatiles / (mg/m3) basis for solids) - VP direct</t>
  </si>
  <si>
    <t>LCI 2 inhalation
(ppm basis for volatiles / (mg/m3) basis for solids) with highest fugacity factors</t>
  </si>
  <si>
    <t xml:space="preserve">LCI Dermal
[mg/kgBW/day] basis
</t>
  </si>
  <si>
    <t xml:space="preserve">LCI Oral
[mg/kgBW/day] basis
</t>
  </si>
  <si>
    <t>LCI dermal - mole based</t>
  </si>
  <si>
    <t xml:space="preserve">LCI environment
</t>
  </si>
  <si>
    <t>MAX LCI</t>
  </si>
  <si>
    <t>MAX LCI 1</t>
  </si>
  <si>
    <t>MAX LCI 2</t>
  </si>
  <si>
    <t xml:space="preserve">LCI
Dermal
[mg/kgBW/day] basis
</t>
  </si>
  <si>
    <t xml:space="preserve">LCI
Ingestion
</t>
  </si>
  <si>
    <t>LCI
environment</t>
  </si>
  <si>
    <t>VP (hPa) for comparison</t>
  </si>
  <si>
    <t>Fugacity (volatiles) - highest</t>
  </si>
  <si>
    <t>Fugacity (volatiles) - 75th perc.</t>
  </si>
  <si>
    <t>Fugacity (volatiles) - 90th perc.</t>
  </si>
  <si>
    <t>LC Dermal</t>
  </si>
  <si>
    <t>M-factor
for Acute 1</t>
  </si>
  <si>
    <t>M-factor 
for Chronic 1</t>
  </si>
  <si>
    <t>LCI  inhalation
(mg/m3 basis) with VP</t>
  </si>
  <si>
    <t>VP ratios</t>
  </si>
  <si>
    <t>LOG10(VP_ratio)</t>
  </si>
  <si>
    <t>LN(VP_ratio)</t>
  </si>
  <si>
    <t>=(1.7^+LN(VP_ratio))/5</t>
  </si>
  <si>
    <t>=(1.8^+LN(VP_ratio))/5</t>
  </si>
  <si>
    <t>=(1.8^+LN(VP_ratio))/4</t>
  </si>
  <si>
    <t>multiplied steps</t>
  </si>
  <si>
    <t>MF environment:</t>
  </si>
  <si>
    <t xml:space="preserve">- </t>
  </si>
  <si>
    <t>Classification ENV - acute</t>
  </si>
  <si>
    <t>Classification ENV - chronic</t>
  </si>
  <si>
    <t>environment</t>
  </si>
  <si>
    <t>MAX LCIC</t>
  </si>
  <si>
    <t>LC Inhalation (w VP)</t>
  </si>
  <si>
    <t xml:space="preserve">VP ratios start 0.01 </t>
  </si>
  <si>
    <t>Fugacity factor ratio (actial mixture):</t>
  </si>
  <si>
    <t>Grouping</t>
  </si>
  <si>
    <t>CLP Class - short</t>
  </si>
  <si>
    <t>Acute toxicity (oral), Cat. 1, 2</t>
  </si>
  <si>
    <t>Acute toxicity (oral), Cat. 3</t>
  </si>
  <si>
    <t>Acute toxicity (oral), Cat. 4</t>
  </si>
  <si>
    <t>Acute toxicity (dermal), Cat 1, 2</t>
  </si>
  <si>
    <t>Acute toxicity (dermal), Cat 3</t>
  </si>
  <si>
    <t>Acute toxicity (dermal), Cat 4</t>
  </si>
  <si>
    <t>Skin corrosion/irritation, Category 1A, 1B, 1C</t>
  </si>
  <si>
    <t>Skin corrosion/irritation, Cat 2</t>
  </si>
  <si>
    <t>Sensitisation – Skin, Cat 1</t>
  </si>
  <si>
    <t>Serious eye damage/eye irritation, Cat 1</t>
  </si>
  <si>
    <t>Serious eye damage/eye irritation, Cat 2</t>
  </si>
  <si>
    <t>Acute toxicity (inhal.), Cat 1, 2</t>
  </si>
  <si>
    <t>Acute toxicity (inhal.), Cat 3</t>
  </si>
  <si>
    <t>Acute toxicity (inhal.), Cat 4</t>
  </si>
  <si>
    <t>Sensitisation – Respirat., Cat 1</t>
  </si>
  <si>
    <t>STOT SE - respiratory irritation, Cat 3</t>
  </si>
  <si>
    <t>Mutagenicity, Cat 1A, 1B</t>
  </si>
  <si>
    <t>Mutagenicity, Cat 2</t>
  </si>
  <si>
    <t>Carcinogenicity, Cat 1A, 1B</t>
  </si>
  <si>
    <t>Carcinogenicity, Cat 2</t>
  </si>
  <si>
    <t>Reproductive toxicity, Cat 1A, 1B</t>
  </si>
  <si>
    <t>Reproductive toxicity, Cat 2</t>
  </si>
  <si>
    <t>Reproductive toxicity - Effects on or via lactation</t>
  </si>
  <si>
    <t>STOT SE, Cat 1</t>
  </si>
  <si>
    <t>STOT SE, Cat 2</t>
  </si>
  <si>
    <t>STOT RE, Cat 1</t>
  </si>
  <si>
    <t>STOT RE, Cat 2</t>
  </si>
  <si>
    <t>Skin corrosion/irritation, Cat &lt;2 (CLP Annex II, part1)</t>
  </si>
  <si>
    <t>addition</t>
  </si>
  <si>
    <t>Max</t>
  </si>
  <si>
    <t>LCI</t>
  </si>
  <si>
    <t>VP ratios equation</t>
  </si>
  <si>
    <t>Equat. Re-calc. 2</t>
  </si>
  <si>
    <t>LCI  inhalation
(mg/m3 basis) with TRA fugacity factor</t>
  </si>
  <si>
    <t>Substance name for lookup:</t>
  </si>
  <si>
    <t>Cfug (Steven)</t>
  </si>
  <si>
    <t>LCI  inhalation
(mg/m3 basis) with correlation fugacity factor</t>
  </si>
  <si>
    <t>LCI  inhalation
(mg/m3 basis) with Cfug factor (Steven)</t>
  </si>
  <si>
    <t>ENV Acute</t>
  </si>
  <si>
    <t>ENV Chronic</t>
  </si>
  <si>
    <t>General fugacity  factor (90th perc.)</t>
  </si>
  <si>
    <t>Equat. Re-calc. 1</t>
  </si>
  <si>
    <t>HH class. 4</t>
  </si>
  <si>
    <t>HH class. 5</t>
  </si>
  <si>
    <t>HH class. 6</t>
  </si>
  <si>
    <t>HH class. 7</t>
  </si>
  <si>
    <t>HH class. 8</t>
  </si>
  <si>
    <t>HH class. 9</t>
  </si>
  <si>
    <t>HH class. 10</t>
  </si>
  <si>
    <r>
      <t xml:space="preserve">Acute tox inhalation
</t>
    </r>
    <r>
      <rPr>
        <sz val="10"/>
        <rFont val="Arial"/>
        <family val="2"/>
      </rPr>
      <t>(H330, H331, H332)</t>
    </r>
  </si>
  <si>
    <r>
      <t xml:space="preserve">Acute tox dermal
</t>
    </r>
    <r>
      <rPr>
        <sz val="10"/>
        <rFont val="Arial"/>
        <family val="2"/>
      </rPr>
      <t>(H310, H311, H312)</t>
    </r>
  </si>
  <si>
    <r>
      <t xml:space="preserve">Acute tox oral
</t>
    </r>
    <r>
      <rPr>
        <sz val="10"/>
        <rFont val="Arial"/>
        <family val="2"/>
      </rPr>
      <t>(H300, H301, H302)</t>
    </r>
  </si>
  <si>
    <t>oral grouped</t>
  </si>
  <si>
    <t>max oral grouped</t>
  </si>
  <si>
    <t>Concentration</t>
  </si>
  <si>
    <t>grouped dermal</t>
  </si>
  <si>
    <t>max dermal grouped</t>
  </si>
  <si>
    <t>grouped inhalation</t>
  </si>
  <si>
    <t>max inhalation grouped</t>
  </si>
  <si>
    <r>
      <t xml:space="preserve">Eye irritation/damage
</t>
    </r>
    <r>
      <rPr>
        <sz val="10"/>
        <rFont val="Arial"/>
        <family val="2"/>
      </rPr>
      <t>(H314, H318, H319)</t>
    </r>
  </si>
  <si>
    <t>Concentration
[%]</t>
  </si>
  <si>
    <t>HH class. 11</t>
  </si>
  <si>
    <t>ENV Classification and  M-factors</t>
  </si>
  <si>
    <t>ENV Priority?</t>
  </si>
  <si>
    <t>Mixture composition</t>
  </si>
  <si>
    <t>Relevant Components in Mixture</t>
  </si>
  <si>
    <t>Alternative for TRA fugacity - coneptional only at this stage - to be further explored</t>
  </si>
  <si>
    <t>default is 90Th percentile</t>
  </si>
  <si>
    <t>Vapour pressure for considering fugacity of volatiles</t>
  </si>
  <si>
    <t>PNEC &amp; biodegradation</t>
  </si>
  <si>
    <t>Is the substance readily biodegradable?</t>
  </si>
  <si>
    <t>(default is "yes")</t>
  </si>
  <si>
    <t xml:space="preserve">use "+" to the right above to expand the LCI calulations </t>
  </si>
  <si>
    <t xml:space="preserve">use "+" to the right above to expand the VP/fugacity calculations </t>
  </si>
  <si>
    <t xml:space="preserve">use "+" to the right above to expand the DRAFT grouping calulations </t>
  </si>
  <si>
    <t>Specific part for Human Health</t>
  </si>
  <si>
    <t>H420</t>
  </si>
  <si>
    <t>Harms public health and the environment by destroying ozone in the upper atmosphere</t>
  </si>
  <si>
    <t>Conclusion ENV:</t>
  </si>
  <si>
    <t>Conclusion Human Health:</t>
  </si>
  <si>
    <t>Inhalation (w/o VP)</t>
  </si>
  <si>
    <t>Inhalation TRA - Frank</t>
  </si>
  <si>
    <t>Inhalation Cfug Steven</t>
  </si>
  <si>
    <t>Classification ENV - acute + chronic</t>
  </si>
  <si>
    <t>Use CLP concentration limits for HH Priority substances?</t>
  </si>
  <si>
    <t xml:space="preserve">DNELs </t>
  </si>
  <si>
    <t>lowest PNEC
[mg/L]</t>
  </si>
  <si>
    <r>
      <t xml:space="preserve">ENV Classification 
- aquatic chronic - 
</t>
    </r>
    <r>
      <rPr>
        <i/>
        <sz val="10"/>
        <color rgb="FFFF0000"/>
        <rFont val="Arial"/>
        <family val="2"/>
      </rPr>
      <t>(highest per component)</t>
    </r>
  </si>
  <si>
    <t>Total ENV LCI</t>
  </si>
  <si>
    <t>LCI_oral based on NO(A)EL/NO(A)EC/LD50/LC50/ATE</t>
  </si>
  <si>
    <t>LCI_dermal based on NO(A)EL/NO(A)EC/LD50/LC50/ATE</t>
  </si>
  <si>
    <t>LCI_inh based on NO(A)EL/NO(A)EC/LD50/LC50/ATE with VP</t>
  </si>
  <si>
    <t>LCI_max_group</t>
  </si>
  <si>
    <t>LCI_group</t>
  </si>
  <si>
    <t>for PBT/vPvB  … count</t>
  </si>
  <si>
    <t>Alternative: CM substances  - &gt;= 0.1%</t>
  </si>
  <si>
    <t>mandatory inputs</t>
  </si>
  <si>
    <t>optional inputs</t>
  </si>
  <si>
    <t>conditional inputs</t>
  </si>
  <si>
    <t>User instructions:</t>
  </si>
  <si>
    <r>
      <t>PBT and/or vPvB</t>
    </r>
    <r>
      <rPr>
        <sz val="10"/>
        <color theme="1"/>
        <rFont val="Arial"/>
        <family val="2"/>
      </rPr>
      <t>?</t>
    </r>
  </si>
  <si>
    <r>
      <t xml:space="preserve">Component NAME
</t>
    </r>
    <r>
      <rPr>
        <b/>
        <sz val="10"/>
        <color rgb="FFFF0000"/>
        <rFont val="Arial"/>
        <family val="2"/>
      </rPr>
      <t>(only classified components)</t>
    </r>
  </si>
  <si>
    <t>Check</t>
  </si>
  <si>
    <t>not used</t>
  </si>
  <si>
    <t>PNEC_FW
[mg/L]</t>
  </si>
  <si>
    <t>PNEC_MW
[mg/L]</t>
  </si>
  <si>
    <t>PNEC_STP
[mg/L]</t>
  </si>
  <si>
    <t>PNEC_MW_Sed
[mg/kg dwt]</t>
  </si>
  <si>
    <t>PNEC_FW_Sed
[mg/kg dwt]</t>
  </si>
  <si>
    <t>PNEC_Soil
[mg/kg dwt]</t>
  </si>
  <si>
    <t>PNEC_FW_Sed
[mg/L]</t>
  </si>
  <si>
    <t>PNEC_MW_Sed
[mg/L]</t>
  </si>
  <si>
    <t>PNEC_Soil
[mg/L]</t>
  </si>
  <si>
    <t>Lowest  PNEC for LCID
[mg/L]</t>
  </si>
  <si>
    <t>Koc</t>
  </si>
  <si>
    <t>PNEC_Soil
EqP [mg/L]</t>
  </si>
  <si>
    <t>EqP used for PNEC_Soil?</t>
  </si>
  <si>
    <t>PNEC_FW_Sed
EqP [mg/L]</t>
  </si>
  <si>
    <t>PNEC_MW_Sed
EqP [mg/L]</t>
  </si>
  <si>
    <t>Lowest  PNEC for LCID
via EqP [mg/L]</t>
  </si>
  <si>
    <t>from compartment:</t>
  </si>
  <si>
    <t>under development</t>
  </si>
  <si>
    <r>
      <t xml:space="preserve">Alternative approach
</t>
    </r>
    <r>
      <rPr>
        <sz val="10"/>
        <color rgb="FFFF0000"/>
        <rFont val="Arial"/>
        <family val="2"/>
      </rPr>
      <t>(open via "+" on the right)</t>
    </r>
  </si>
  <si>
    <r>
      <t xml:space="preserve">Back-up approaches using
NO(A)EL/NO(A)EC </t>
    </r>
    <r>
      <rPr>
        <sz val="10"/>
        <color rgb="FFFF0000"/>
        <rFont val="Arial"/>
        <family val="2"/>
      </rPr>
      <t>(Step H13a)</t>
    </r>
  </si>
  <si>
    <r>
      <t xml:space="preserve">Back-up approaches using
LD/LC50/ATE </t>
    </r>
    <r>
      <rPr>
        <sz val="10"/>
        <color rgb="FFFF0000"/>
        <rFont val="Arial"/>
        <family val="2"/>
      </rPr>
      <t>(Step 13b)</t>
    </r>
  </si>
  <si>
    <t>LCID input part</t>
  </si>
  <si>
    <t>Product number</t>
  </si>
  <si>
    <t>Date</t>
  </si>
  <si>
    <t>Product name</t>
  </si>
  <si>
    <t>Completed by</t>
  </si>
  <si>
    <t>Priority Substance(s) HH:</t>
  </si>
  <si>
    <t>Priority Substance(s) ENV:</t>
  </si>
  <si>
    <t>LC Oral</t>
  </si>
  <si>
    <t>LC Environment</t>
  </si>
  <si>
    <t>LC Ozone layer hazard</t>
  </si>
  <si>
    <t>Results part - Priority Substances</t>
  </si>
  <si>
    <t>Results part - Lead Components (LC)</t>
  </si>
  <si>
    <r>
      <t xml:space="preserve">Component NAME
</t>
    </r>
    <r>
      <rPr>
        <b/>
        <sz val="10"/>
        <color rgb="FFFF0000"/>
        <rFont val="Arial"/>
        <family val="2"/>
      </rPr>
      <t>(only relevant components)</t>
    </r>
  </si>
  <si>
    <t>CLP classification of the mixture for Human Health:</t>
  </si>
  <si>
    <t>inhalation
NO(A)EL/NO(A)EC
[ppm]</t>
  </si>
  <si>
    <t>Molecular weight [g/mole]</t>
  </si>
  <si>
    <t>inhalation
NO(A)EL/NO(A)EC
[mg/m3]</t>
  </si>
  <si>
    <t>inhalation
LD50/LC50/ATE
[ppm]</t>
  </si>
  <si>
    <t>inhalation
LD50/LC50/ATE
[mg/m3]</t>
  </si>
  <si>
    <t>inhalation
DNEL
[ppm]</t>
  </si>
  <si>
    <t>inhalation
DNEL
[mg/m3]</t>
  </si>
  <si>
    <t>2nd highest</t>
  </si>
  <si>
    <t>3rd highest</t>
  </si>
  <si>
    <r>
      <t>Components driving hazard for Eye</t>
    </r>
    <r>
      <rPr>
        <sz val="10"/>
        <color theme="1"/>
        <rFont val="Arial"/>
        <family val="2"/>
      </rPr>
      <t xml:space="preserve"> (via classification)</t>
    </r>
  </si>
  <si>
    <t>LCI relevant dermal classification?</t>
  </si>
  <si>
    <t>dermal for LCI</t>
  </si>
  <si>
    <t>oral for LCI</t>
  </si>
  <si>
    <t>inhalation for LCI</t>
  </si>
  <si>
    <t>H360i</t>
  </si>
  <si>
    <t>H360d</t>
  </si>
  <si>
    <t>H360o</t>
  </si>
  <si>
    <t>local effects</t>
  </si>
  <si>
    <t>L?</t>
  </si>
  <si>
    <t>H361i</t>
  </si>
  <si>
    <t>H361d</t>
  </si>
  <si>
    <t>H361o</t>
  </si>
  <si>
    <t>H370i</t>
  </si>
  <si>
    <t>H371d</t>
  </si>
  <si>
    <t>H372o</t>
  </si>
  <si>
    <t>H371i</t>
  </si>
  <si>
    <t>H370d</t>
  </si>
  <si>
    <t>H371o</t>
  </si>
  <si>
    <t>H372i</t>
  </si>
  <si>
    <t>H372d</t>
  </si>
  <si>
    <t>H370o</t>
  </si>
  <si>
    <t>H373i</t>
  </si>
  <si>
    <t>H373d</t>
  </si>
  <si>
    <t>H373o</t>
  </si>
  <si>
    <t>repro</t>
  </si>
  <si>
    <t>Ozone depletion classification (H420)?</t>
  </si>
  <si>
    <t>test implemetation</t>
  </si>
  <si>
    <t>LCI relevant inhal. classification?</t>
  </si>
  <si>
    <t>LCI relevant oral classification?</t>
  </si>
  <si>
    <t>route count</t>
  </si>
  <si>
    <t>Comp driving haz. for eye</t>
  </si>
  <si>
    <t>LC</t>
  </si>
  <si>
    <t>Component names for reference</t>
  </si>
  <si>
    <t>local effects ("1" if there are any)</t>
  </si>
  <si>
    <t>acute effects</t>
  </si>
  <si>
    <t>CM</t>
  </si>
  <si>
    <t>ENV</t>
  </si>
  <si>
    <t>H350i</t>
  </si>
  <si>
    <t>Check if H-statement is in "LCI" list and C &gt; cutoff</t>
  </si>
  <si>
    <t>count</t>
  </si>
  <si>
    <t>acute inhalation relevant?</t>
  </si>
  <si>
    <t>acute dermal relevant?</t>
  </si>
  <si>
    <t>acute oral relevant?</t>
  </si>
  <si>
    <t xml:space="preserve">       Specific part for Environment</t>
  </si>
  <si>
    <t>Remark:</t>
  </si>
  <si>
    <t>New</t>
  </si>
  <si>
    <t>sens?</t>
  </si>
  <si>
    <t>irr?</t>
  </si>
  <si>
    <t>Comp.'s acute class. =&gt; mixture?</t>
  </si>
  <si>
    <t>no route diff.</t>
  </si>
  <si>
    <t>STOT SE</t>
  </si>
  <si>
    <t>STOT RE</t>
  </si>
  <si>
    <t>Inhalation relevant compound?</t>
  </si>
  <si>
    <t>Count inhalation</t>
  </si>
  <si>
    <t>Count CL entries</t>
  </si>
  <si>
    <t>complete set of DNEL_inh</t>
  </si>
  <si>
    <t>relevant according to H 6 text</t>
  </si>
  <si>
    <t>CM with DNEL</t>
  </si>
  <si>
    <t>o-L (SW, TM) &lt;=&gt; RR template</t>
  </si>
  <si>
    <t>d</t>
  </si>
  <si>
    <t>e</t>
  </si>
  <si>
    <t>i-L (SW)</t>
  </si>
  <si>
    <t>i RR template/TM</t>
  </si>
  <si>
    <t>Mixture local effects</t>
  </si>
  <si>
    <t>Mixture Acute effects</t>
  </si>
  <si>
    <t>Count</t>
  </si>
  <si>
    <t>Count total Class.</t>
  </si>
  <si>
    <t>Count dermal</t>
  </si>
  <si>
    <t>no complete set of dermal DNELs if value is &gt; 0</t>
  </si>
  <si>
    <t>no complete set of inhalation DNELs if value is &gt; 0</t>
  </si>
  <si>
    <t>Count if compound drives mixture classification</t>
  </si>
  <si>
    <t>check 
if C &gt; cutoff for at least 1 class. (link DD22:DD60)</t>
  </si>
  <si>
    <t>Dermal relevant compound?</t>
  </si>
  <si>
    <t>complete set of DNEL_dermal</t>
  </si>
  <si>
    <t>Oral relevant compound?</t>
  </si>
  <si>
    <t>Count oral</t>
  </si>
  <si>
    <t>complete set of DNEL_oral</t>
  </si>
  <si>
    <t>Local efffects?</t>
  </si>
  <si>
    <t>Count Local</t>
  </si>
  <si>
    <t>Is mixture classified for Environmental Hazard(s) (incl. Ozone layer)?</t>
  </si>
  <si>
    <t xml:space="preserve">Check for identical LCIs </t>
  </si>
  <si>
    <t>DNEL inhalation?</t>
  </si>
  <si>
    <t>DNELs for relevant route?</t>
  </si>
  <si>
    <t>DNELdermal</t>
  </si>
  <si>
    <t>DNELoral</t>
  </si>
  <si>
    <t>HX304</t>
  </si>
  <si>
    <t>HX336</t>
  </si>
  <si>
    <t>H304 removed from local</t>
  </si>
  <si>
    <t>H336 removed from local</t>
  </si>
  <si>
    <t>Relevance for Route and C&gt;cutoff</t>
  </si>
  <si>
    <t>Count for CM (Inhalation)</t>
  </si>
  <si>
    <t>Compound local effects</t>
  </si>
  <si>
    <t>Messages on compound level:</t>
  </si>
  <si>
    <t>DNEL available for LCC? (0)</t>
  </si>
  <si>
    <t>Local only? (if yes =&gt; 1)</t>
  </si>
  <si>
    <t>Count if "x"</t>
  </si>
  <si>
    <t>Count if " "</t>
  </si>
  <si>
    <t>Count if 1</t>
  </si>
  <si>
    <r>
      <t>Cweighted</t>
    </r>
    <r>
      <rPr>
        <sz val="10"/>
        <rFont val="Arial"/>
        <family val="2"/>
      </rPr>
      <t xml:space="preserve"> (new equation)</t>
    </r>
  </si>
  <si>
    <t>del?</t>
  </si>
  <si>
    <t>H304X</t>
  </si>
  <si>
    <r>
      <t>C</t>
    </r>
    <r>
      <rPr>
        <vertAlign val="subscript"/>
        <sz val="10"/>
        <rFont val="Arial"/>
        <family val="2"/>
      </rPr>
      <t>_sum_group</t>
    </r>
  </si>
  <si>
    <r>
      <t>C</t>
    </r>
    <r>
      <rPr>
        <vertAlign val="subscript"/>
        <sz val="10"/>
        <rFont val="Arial"/>
        <family val="2"/>
      </rPr>
      <t>_weighted_group</t>
    </r>
  </si>
  <si>
    <r>
      <t>C</t>
    </r>
    <r>
      <rPr>
        <vertAlign val="subscript"/>
        <sz val="10"/>
        <rFont val="Arial"/>
        <family val="2"/>
      </rPr>
      <t>_max</t>
    </r>
  </si>
  <si>
    <t>H318 - removed</t>
  </si>
  <si>
    <t>added acc. Marc</t>
  </si>
  <si>
    <t>Additivity H336</t>
  </si>
  <si>
    <t>C_weighted dermal</t>
  </si>
  <si>
    <t>LCI addition
inhalation</t>
  </si>
  <si>
    <t>LCI addition
dermal</t>
  </si>
  <si>
    <t>Component</t>
  </si>
  <si>
    <t>grouped acute inhalation</t>
  </si>
  <si>
    <t>max acute  inhalation grouped</t>
  </si>
  <si>
    <t>grouped H336 inhalation</t>
  </si>
  <si>
    <t>max H336  inhalation grouped</t>
  </si>
  <si>
    <t>grouped H336 dermal</t>
  </si>
  <si>
    <t>max H336  dermal grouped</t>
  </si>
  <si>
    <t>Mixture classified H336?</t>
  </si>
  <si>
    <t>Conclusion LC:</t>
  </si>
  <si>
    <t>C_weighted inhalation</t>
  </si>
  <si>
    <t>Group 
concentration
[%]</t>
  </si>
  <si>
    <t xml:space="preserve">Which entries are needed in the LCID sheet? </t>
  </si>
  <si>
    <t>Which types of user support is built into the tool?</t>
  </si>
  <si>
    <t>Please note:  Selected cells are security protected to prevent accidental entry or deletion; a pop-up message will explain this accordingly.</t>
  </si>
  <si>
    <t>Specific instructions or references to steps in the LCID methodology are provided in RED BOLD text:</t>
  </si>
  <si>
    <t>For cells which have a red triangle on its upper right corner (see below), comments and references are provided as hover text when the cursor is moved over the cell.</t>
  </si>
  <si>
    <t>select solid or volatile</t>
  </si>
  <si>
    <t>Cweighted (%)</t>
  </si>
  <si>
    <t>What is the key output of the tool ?</t>
  </si>
  <si>
    <t>Remark on component's contribution to LCID</t>
  </si>
  <si>
    <t>STOT SE - narcosis, Cat 3</t>
  </si>
  <si>
    <r>
      <t xml:space="preserve">Exposure to vapours possible? </t>
    </r>
    <r>
      <rPr>
        <b/>
        <sz val="9"/>
        <rFont val="Arial"/>
        <family val="2"/>
      </rPr>
      <t>(if yes, tool will factor in  vapour pressure)</t>
    </r>
  </si>
  <si>
    <t>=&gt; use in STEP E12 to the right</t>
  </si>
  <si>
    <t>Msafe component 
(kg/day)</t>
  </si>
  <si>
    <t>Msafe mixture 
(kg/day)</t>
  </si>
  <si>
    <t>Generic concentration limit (%)</t>
  </si>
  <si>
    <t>H-Statement</t>
  </si>
  <si>
    <t>support for equations CS-DC</t>
  </si>
  <si>
    <t># for lookup</t>
  </si>
  <si>
    <t>specific CL HH class. 1</t>
  </si>
  <si>
    <t>specific CL HH class. 11</t>
  </si>
  <si>
    <t>specific CL HH class. 10</t>
  </si>
  <si>
    <t>specific CL HH class. 9</t>
  </si>
  <si>
    <t>specific CL HH class. 8</t>
  </si>
  <si>
    <t>specific CL HH class. 7</t>
  </si>
  <si>
    <t>specific CL HH class. 6</t>
  </si>
  <si>
    <t>specific CL HH class. 5</t>
  </si>
  <si>
    <t>specific CL HH class. 4</t>
  </si>
  <si>
    <t>specific CL HH class. 3</t>
  </si>
  <si>
    <t>specific CL HH class. 2</t>
  </si>
  <si>
    <t>Component NAME</t>
  </si>
  <si>
    <t>Specific or generic concentration limit (%) used for each HH classification:</t>
  </si>
  <si>
    <r>
      <t>CM substances  - CLP concentration limits</t>
    </r>
    <r>
      <rPr>
        <b/>
        <sz val="10"/>
        <color rgb="FFFF0000"/>
        <rFont val="Arial"/>
        <family val="2"/>
      </rPr>
      <t xml:space="preserve"> / specific concentration limits </t>
    </r>
    <r>
      <rPr>
        <b/>
        <sz val="10"/>
        <rFont val="Arial"/>
        <family val="2"/>
      </rPr>
      <t>(default)</t>
    </r>
  </si>
  <si>
    <t>CM with inhalation DNEL?</t>
  </si>
  <si>
    <t>Count for CM (inh./dermal/oral)</t>
  </si>
  <si>
    <t>CM with dermal DNEL?</t>
  </si>
  <si>
    <t>CM with oral DNEL?</t>
  </si>
  <si>
    <r>
      <t xml:space="preserve">Check </t>
    </r>
    <r>
      <rPr>
        <b/>
        <sz val="10"/>
        <color rgb="FFFF0000"/>
        <rFont val="Arial"/>
        <family val="2"/>
      </rPr>
      <t xml:space="preserve">for missing </t>
    </r>
    <r>
      <rPr>
        <b/>
        <sz val="10"/>
        <rFont val="Arial"/>
        <family val="2"/>
      </rPr>
      <t xml:space="preserve">VP for relevant comp. </t>
    </r>
    <r>
      <rPr>
        <b/>
        <sz val="10"/>
        <color rgb="FFFF0000"/>
        <rFont val="Arial"/>
        <family val="2"/>
      </rPr>
      <t>("x" if missing)</t>
    </r>
  </si>
  <si>
    <t>No longer used</t>
  </si>
  <si>
    <r>
      <t xml:space="preserve">Count compounds classified and 
C &gt; </t>
    </r>
    <r>
      <rPr>
        <b/>
        <sz val="10"/>
        <color rgb="FFFF0000"/>
        <rFont val="Arial"/>
        <family val="2"/>
      </rPr>
      <t>SCL/GCL</t>
    </r>
  </si>
  <si>
    <t>Compounds classified and concentration &gt; cutoff value (=&gt; check relevance and cond. formatting for  HH classification, i.e. if CL &lt; C =&gt; 1, else 0)</t>
  </si>
  <si>
    <r>
      <t xml:space="preserve">Priority Substances (H340, H341, H350, </t>
    </r>
    <r>
      <rPr>
        <b/>
        <sz val="16"/>
        <color rgb="FFFF0000"/>
        <rFont val="Arial"/>
        <family val="2"/>
      </rPr>
      <t>H350i</t>
    </r>
    <r>
      <rPr>
        <b/>
        <sz val="16"/>
        <rFont val="Arial"/>
        <family val="2"/>
      </rPr>
      <t>, H351)</t>
    </r>
    <r>
      <rPr>
        <b/>
        <sz val="16"/>
        <color rgb="FFFF0000"/>
        <rFont val="Arial"/>
        <family val="2"/>
      </rPr>
      <t xml:space="preserve"> without DNELs</t>
    </r>
  </si>
  <si>
    <t>FS</t>
  </si>
  <si>
    <r>
      <t>Compounds driving mixture classification</t>
    </r>
    <r>
      <rPr>
        <b/>
        <sz val="10"/>
        <color rgb="FFFF0000"/>
        <rFont val="Arial"/>
        <family val="2"/>
      </rPr>
      <t xml:space="preserve"> (including local effects)</t>
    </r>
    <r>
      <rPr>
        <b/>
        <sz val="10"/>
        <rFont val="Arial"/>
        <family val="2"/>
      </rPr>
      <t>:</t>
    </r>
  </si>
  <si>
    <t>Check for substances w/o complete set of DNELs - LCCI (NO(A)EL/NO(A)EC/LC50/LD50/ATE based):</t>
  </si>
  <si>
    <r>
      <t xml:space="preserve">Human health classification - per component
</t>
    </r>
    <r>
      <rPr>
        <b/>
        <sz val="12"/>
        <color rgb="FFFF0000"/>
        <rFont val="Arial"/>
        <family val="2"/>
      </rPr>
      <t>If specific concentration limits are available, please use button below to navigate to input area (or go directly to the "SCL" sheet).</t>
    </r>
    <r>
      <rPr>
        <sz val="12"/>
        <color theme="1"/>
        <rFont val="Arial"/>
        <family val="2"/>
      </rPr>
      <t xml:space="preserve">
</t>
    </r>
    <r>
      <rPr>
        <b/>
        <sz val="12"/>
        <color theme="1"/>
        <rFont val="Arial"/>
        <family val="2"/>
      </rPr>
      <t xml:space="preserve">
</t>
    </r>
    <r>
      <rPr>
        <sz val="12"/>
        <color rgb="FFFF0000"/>
        <rFont val="Arial"/>
        <family val="2"/>
      </rPr>
      <t>Note: classifications below the cut-off values are highlighted.</t>
    </r>
  </si>
  <si>
    <t>Relevant local effects (beyond eyes)</t>
  </si>
  <si>
    <t>Oral</t>
  </si>
  <si>
    <t>List</t>
  </si>
  <si>
    <t>COUNTIF</t>
  </si>
  <si>
    <t>Relevant local dermal effects</t>
  </si>
  <si>
    <t>Relevant local inhalation effects</t>
  </si>
  <si>
    <t>d RR template/TM</t>
  </si>
  <si>
    <t>Percentage in preparation 
[% w/w]</t>
  </si>
  <si>
    <t xml:space="preserve">Supporting "surrogate" LCI for actute tox
</t>
  </si>
  <si>
    <t>inhalation</t>
  </si>
  <si>
    <t xml:space="preserve">dermal </t>
  </si>
  <si>
    <t>oral</t>
  </si>
  <si>
    <t>max theor. LCI</t>
  </si>
  <si>
    <t>Short Instructions on how to use the LCID template</t>
  </si>
  <si>
    <t xml:space="preserve">Which of the tabs/worksheets are relevant to the user? </t>
  </si>
  <si>
    <t>GENERAL ADVICE: The input cells are colour-coded to indicate their level of importance as follows:</t>
  </si>
  <si>
    <t>There is built-in conditional formatting; for example, cells for entering M-factors are only color coded in green if entries are required because of the acute and/or chronic classification of a component:</t>
  </si>
  <si>
    <t xml:space="preserve">The tab "LCID" of this Excel file has the following main blocks for entries: </t>
  </si>
  <si>
    <t xml:space="preserve">1. Administrative information in the upper right:  </t>
  </si>
  <si>
    <t>4. A series of rows to record the components of the mixture:</t>
  </si>
  <si>
    <t>5. A series of columns with parameters required to run the methodology (colour-coded in yellow). Each row represents the required parameters for one component of the mixture, thus for five components, five rows must be completed.</t>
  </si>
  <si>
    <t>Example of using the PNEC derivation spreadsheet to identify the lowest PNEC:</t>
  </si>
  <si>
    <t>To calculate the lowest PNEC, the user may go directly to the worksheet under tab “PNEC” or via the macro button right above the PNEC column (see below). Once the available PNECs are entered for each component in the PNEC spreadsheet, clicking on the macro in column L (as shown below) will transfer the PNECs into the LCID worksheet.</t>
  </si>
  <si>
    <t>Example of using the unit conversion spreadsheet to convert ppm to mg/m3 for inhalation reference values on the "unit conversion inhalation" tab:</t>
  </si>
  <si>
    <t>Inhalation
NO(A)EL/NO(A)EC
[mg/m3]</t>
  </si>
  <si>
    <t>Dermal
NO(A)EL/NO(A)EC
[mg/kg BW/day]</t>
  </si>
  <si>
    <t>Oral
NO(A)EL/NO(A)EC
[mg/kg BW/day]</t>
  </si>
  <si>
    <t>Inhalation
LD50/LC50/ATE
[mg/m3]</t>
  </si>
  <si>
    <t>Dermal
LD50/LC50/ATE
[mg/kg BW]</t>
  </si>
  <si>
    <t>Oral
LD50/LC50/ATE
[mg/kg BW]</t>
  </si>
  <si>
    <t>Is mixture classified for Human Health Hazard(s)?</t>
  </si>
  <si>
    <t>Use either DNELs for all substances OR a backup approach for all substances - not a mix of DNELs and NO(A)EL/NO(A)EC or LD/LC50/ATEs</t>
  </si>
  <si>
    <t>Supporting for Ozone and Eye</t>
  </si>
  <si>
    <t>MAX LCIC Total</t>
  </si>
  <si>
    <t>ENV Acute+Chron</t>
  </si>
  <si>
    <t xml:space="preserve">Count no. ENV relevant comp. </t>
  </si>
  <si>
    <t xml:space="preserve">Count no. Ozone layer relevant comp. </t>
  </si>
  <si>
    <t>Count no. missing PNECs</t>
  </si>
  <si>
    <t>No LCI</t>
  </si>
  <si>
    <t>for inhalation if</t>
  </si>
  <si>
    <t>for dermal if</t>
  </si>
  <si>
    <t>for oral if</t>
  </si>
  <si>
    <t>According to H7:</t>
  </si>
  <si>
    <t>all ading to systemic effects; i.e.; actute, repro, STOT SE/RE cat 1 and 2)</t>
  </si>
  <si>
    <t>25 April 2016</t>
  </si>
  <si>
    <t/>
  </si>
  <si>
    <t>Components driving hazard for Eye (via classification)</t>
  </si>
  <si>
    <t>Mixture not classified for ENV (excl. Ozone depletion)</t>
  </si>
  <si>
    <t>No compound classified for Ozone layer</t>
  </si>
  <si>
    <t>Exposure to vapours possible? (if yes, tool will factor in  vapour pressure)</t>
  </si>
  <si>
    <t>Human health classification - per component
If specific concentration limits are available, please use button below to navigate to input area (or go directly to the "SCL" sheet).
Note: classifications below the cut-off values are highlighted.</t>
  </si>
  <si>
    <t>Back-up approaches using
NO(A)EL/NO(A)EC (Step H13a)</t>
  </si>
  <si>
    <t>Back-up approaches using
LD/LC50/ATE (Step 13b)</t>
  </si>
  <si>
    <t>Component NAME
(only relevant components)</t>
  </si>
  <si>
    <t>PBT and/or vPvB?</t>
  </si>
  <si>
    <t>ENV Classification 
- aquatic chronic - 
(highest per component)</t>
  </si>
  <si>
    <t>ENV 
Priority?</t>
  </si>
  <si>
    <t>PNEC &amp; 
biodegradation</t>
  </si>
  <si>
    <t>Cefic/VCI Lead Component Identification (LCID) Tool (version 1.0)</t>
  </si>
  <si>
    <t>ENV Classification 
- aquatic acute -</t>
  </si>
  <si>
    <t>How can I print for documentation?</t>
  </si>
  <si>
    <t>Test Example 1 (priority substance)</t>
  </si>
  <si>
    <t>Nickel monoxide</t>
  </si>
  <si>
    <t>1313-99-1</t>
  </si>
  <si>
    <t>Barium oxide</t>
  </si>
  <si>
    <t>1304-28-5</t>
  </si>
  <si>
    <t>Strontium oxide</t>
  </si>
  <si>
    <t>1314-11-0</t>
  </si>
  <si>
    <t xml:space="preserve">Nickel monoxide, </t>
  </si>
  <si>
    <t>=&gt; STEP H5a of Human Health workflow (no LC for inhalation, dermal, oral and eye will be identified).</t>
  </si>
  <si>
    <t>n/a - Priority Substance inhalation identified</t>
  </si>
  <si>
    <t>n/a - Priority Substance identified</t>
  </si>
  <si>
    <t>Barium oxide(H314)Strontium oxide(H314)</t>
  </si>
  <si>
    <t xml:space="preserve">The LCID tool uses the highest value for LCI (LCCI) in a lookup function to return the LC for the respective route. In case of identical LCI (LCCI) values, it will return the first Component with this LCI in the list of Components as the LC. </t>
  </si>
  <si>
    <t>Relevant inputs for LCI calculation for human health are concentration (Ci), DNEL (or other reference value) and possibly VP and for the environment concentration (Ci), PNEC, ready biodegradability or Ci, classification and M-factor (backup approach). In case of identical Ci, the likelihood for identical LCI is highest in calculations only using Ci (e.g. LC ozone depletion). We recommend the user to be cautious in case of components with identical Ci values. For eye hazards, Ci is also the driving parameter, but the three most relevant components are listed in this case.</t>
  </si>
  <si>
    <t>Important technical remark:</t>
  </si>
  <si>
    <t>Check for substances w/o complete set of DNELs - LCC (NO(A)EL/NO(A)EC/LC50/LD50/ATE based):</t>
  </si>
  <si>
    <t xml:space="preserve">ENV Classification 
- aquatic acute 1 (H400) -
</t>
  </si>
  <si>
    <t>Cefic/VCI Lead Component Identification (LCID) Template (version 1.0) - 12 July 2016</t>
  </si>
  <si>
    <t>This Excel template allows to perform calculations described in the Cefic/VCI “REACH Practical Guide on Safe Use Information for Mixtures under REACH and the Lead Component Identification (LCID) Methodology” that is a contribution to the CSR/ES Roadmap (action 4.4A; http://echa.europa.eu/regulations/reach/registration/information-requirements/chemical-safety-report/csr-es-roadmap)</t>
  </si>
  <si>
    <t>Author</t>
  </si>
  <si>
    <t>This template was elaborated by Frank Schnöder (DuPont de Nemours (Deutschland) GmbH) in cooperation with the Cefic/VCI Mixtures Task Force.</t>
  </si>
  <si>
    <t>Conditions of use and disclaimer</t>
  </si>
  <si>
    <t>This Excel template is published by Cefic (The European Chemical Industry Council) and VCI (Verband der Chemischen Industrie e.V.), July 2016.
Copying is authorised, except for commercial purposes, provided that the source is mentioned and acknowledged.
The content and functions of this template are based on the understanding of the situation as of today and updates may be required in the future.
Each party may decide to use or not this template upon its own decision-making criteria. Whilst the information is provided in utmost good faith and has been based on the best information currently available, it is to be relied upon at the user’s own risk. No representations or warranties are made with regards to its completeness or accuracy and no liability will be accepted by anyone having prepared this template, including Cefic, VCI and its members, for damages of any nature whatsoever resulting from the use of or reliance on the information.
This does not apply if damage was caused intentionally or by gross negligence by Cefic or VCI or by parties assisting them or in case of bodily harm and damage caused to health or life.</t>
  </si>
  <si>
    <t xml:space="preserve">The user of the LCID template primarily works in the tab labelled "LCID" of this Excel file. The tab "PNEC" is supporting the derivation of the representative PNECs for the compounds by helping to convert PNECs with different units into comparable PNECs for use in the LCID calculations. Same applies to the tab "unit conversion inhalation" for the inhalation DNELs and other human health endpoints (NO(A)ECs, LD50s, etc).
Description of other tabs:
• "PNEC" tab:  In order to determine which exposure pathway has the lowest PNEC, the units of measure for all the PNECs must be the same, the preference being in mg/L (see Step E9.1). If the units of measure for PNECS provided by suppliers are in mg/kg of dry weight, then the equations in tab “PNEC” can be used to convert the PNEC values into mg/L.
• “Unit Conversion Inhalation” tab:  Inhalation DNELs/NO(A)ELs, NO(A)ECs/LC50s/ATEs must also be in comparable units of measure, i.e., mg/m3.   This tab has equations which convert data provided in ppm to mg/m3.
• “SCL” tab:  Entering of data in this tab is applied if a given component is assigned a Specific Concentration Limit (SCL) under CLP that would drive the hazard classification of a mixture in which it was present.
• “Cutoff” tab (hidden tab): The user will not need to use this tab.  This tab holds tables in which references behind the calculations and logic; the user should not touch anything in this tab.
Macros like the one below are provided on the LCID tab to facilitate navigation from the LCID tab to these supporting tabs. as well as populating the LCID sheet with the data derived in the supporting tabs. 
Once entering the data for conversion or use in the supporting worksheets, then there are macro buttons on the supporting tabs, like this one  which allows for auto-populating relevant fields in the LCID template with the results of the calculations.. 
Remark: Cut-off values are included in the tool via a hidden tab and applied as described in the Practical Guide.
</t>
  </si>
  <si>
    <t xml:space="preserve">2. General entries for the application of the methodology:
Please note there is a “Clear all input” button (which deletes all data entries including those under the tabs "PNEC" and "unit conversion inhalation").  Once you save the file under a specific file name (i.e., LCID_toolrun_testmixturename_companyname_date), then it is useful to use this button to clear all the data  and start the procedure for  a new mixture for which you can save it under another specific file name. </t>
  </si>
  <si>
    <t>3. A series of drop-down menus to record the mixture classification for Human Health:</t>
  </si>
  <si>
    <t>If Specific Concentration Limits (SCLs) are associated with any of the components, the user should click on the built-in macro (see screenshot below) which will take him/her to the SCL sheet (tab marked "SCL"). The user should enter the appropriate SCLs next to the H-statement(s) and then click on the "Return to LCID sheet" macro to return to the LCID worksheet which will take the SCLs into account.</t>
  </si>
  <si>
    <t xml:space="preserve">Once the hazard classifications and component concentrations in the mixture have been entered, conditional formatting has been built-in to identify those classifications (colour-coded in olive green colour) that are below the generic concentration limit and may not be considered for being identified as a Lead Component (unless grouping rules apply).  </t>
  </si>
  <si>
    <t xml:space="preserve">Conditional formatting has also been built-in to identify those components (colour-coded in olive green colour) that are not considered for being identified as a Lead Component (unless grouping rules apply). 
In addition, a column is implemented to the right of the CSA number to provide short remarks about the contribution of each component to the Priority/Lead compoment identification. </t>
  </si>
  <si>
    <r>
      <t>The user may go directly from the LCID sheet to the "unit conversion inhalation" sheet or via the macro button(s) right above the inhalation NO(A)EL or LD50 column (shown below). 
Please note that the macros will take the user to the column B of the "unit conversion inhalation" sheet for input of the molecular weights as this is needed for any ppm to mg/m3 conversion. 
Once the available values are entered for each component in the  "unit conversion inhalation"  spreadsheet, the macro in columns N or S (see below) once clicked, will transfer the NO(A)EL or LD</t>
    </r>
    <r>
      <rPr>
        <i/>
        <vertAlign val="subscript"/>
        <sz val="11"/>
        <rFont val="Arial"/>
        <family val="2"/>
      </rPr>
      <t>50</t>
    </r>
    <r>
      <rPr>
        <i/>
        <sz val="11"/>
        <rFont val="Arial"/>
        <family val="2"/>
      </rPr>
      <t xml:space="preserve"> values into the LCID sheet.</t>
    </r>
  </si>
  <si>
    <t xml:space="preserve">Once the user has entered all information, the tool will derive the results based on the input and report it at the top of the LCID spreadsheet. 
If Priority Substances were identified, they will be listed in the respective rows (2 and 3) for Human Health (HH) and/or Environment (ENV).
Lead Components (LC) per exposure route/pathway are reported in column B. For inhalation, dermal and oral routes for exposure, grouping across acute effects or narcotic effects (but not for oral) may be applied and indicated by a respective notation to the LC. In the case where grouping is applicable, the group concentration will also be calculated and reported in column E.
Components (up to 3) driving hazard for eyes are reported in row 10. Information on other relevant local (inhalation, dermal) effects is provided in column F indicating the relevant compoment and the H-statement(s). 
</t>
  </si>
  <si>
    <t xml:space="preserve">For the LC ENV, a modifying factor (MF environment) may be calculated which is used to derive Cweighted (%). Both of these results are provided in the spreadsheet if applicable in column F (cell F11 and F12).
The Msafe for the mixture can be calculated in row 12 by entering the Msafe of the LC ENV (cell B11 of the LCID sheet) into cell J12 and the Msafe is returned in cell L12. </t>
  </si>
  <si>
    <t>Macros are provided to print relevant parts of the EXCEL tool on the LCID sheet right under the administrative block (see screenshot below). 
The "Print output and mixture classification" button allows printing of just the upper part of the LCID sheet with the administrative part, the outcome/results and the settings including the mixture classification on one page.
Via the "Print all" button the user can print the above page and in addition all input details for the components (on two more pages).</t>
  </si>
  <si>
    <t xml:space="preserve">The more parameters are used for LCI (LCCI) calculation, the lower is the probability of identical lookup values.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</si>
</sst>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
    <numFmt numFmtId="165" formatCode="0.00000"/>
    <numFmt numFmtId="166" formatCode="0.0000"/>
    <numFmt numFmtId="167" formatCode="0.0"/>
  </numFmts>
  <fonts count="90" x14ac:knownFonts="1">
    <font>
      <sz val="10"/>
      <name val="Arial"/>
    </font>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Arial"/>
      <family val="2"/>
    </font>
    <font>
      <sz val="10"/>
      <color theme="1"/>
      <name val="Arial"/>
      <family val="2"/>
    </font>
    <font>
      <sz val="10"/>
      <name val="Arial"/>
      <family val="2"/>
    </font>
    <font>
      <sz val="8"/>
      <name val="Arial"/>
      <family val="2"/>
    </font>
    <font>
      <b/>
      <sz val="16"/>
      <name val="Arial"/>
      <family val="2"/>
    </font>
    <font>
      <b/>
      <sz val="10"/>
      <name val="Arial"/>
      <family val="2"/>
    </font>
    <font>
      <sz val="10"/>
      <name val="Arial"/>
      <family val="2"/>
    </font>
    <font>
      <sz val="14"/>
      <name val="Arial Rounded MT Bold"/>
      <family val="2"/>
    </font>
    <font>
      <sz val="14"/>
      <name val="Arial"/>
      <family val="2"/>
    </font>
    <font>
      <sz val="20"/>
      <name val="Arial Rounded MT Bold"/>
      <family val="2"/>
    </font>
    <font>
      <b/>
      <sz val="8"/>
      <color indexed="81"/>
      <name val="Tahoma"/>
      <family val="2"/>
    </font>
    <font>
      <sz val="10"/>
      <color indexed="22"/>
      <name val="Arial"/>
      <family val="2"/>
    </font>
    <font>
      <sz val="10"/>
      <name val="Arial"/>
      <family val="2"/>
    </font>
    <font>
      <b/>
      <sz val="16"/>
      <name val="Arial"/>
      <family val="2"/>
    </font>
    <font>
      <b/>
      <sz val="14"/>
      <color indexed="10"/>
      <name val="Arial Rounded MT Bold"/>
      <family val="2"/>
    </font>
    <font>
      <sz val="10"/>
      <name val="Arial"/>
      <family val="2"/>
    </font>
    <font>
      <sz val="14"/>
      <color indexed="10"/>
      <name val="Arial Rounded MT Bold"/>
      <family val="2"/>
    </font>
    <font>
      <b/>
      <sz val="10"/>
      <name val="Calibri"/>
      <family val="2"/>
    </font>
    <font>
      <sz val="10"/>
      <color indexed="10"/>
      <name val="Calibri"/>
      <family val="2"/>
    </font>
    <font>
      <sz val="10"/>
      <name val="Calibri"/>
      <family val="2"/>
    </font>
    <font>
      <sz val="10"/>
      <color indexed="8"/>
      <name val="Calibri"/>
      <family val="2"/>
    </font>
    <font>
      <sz val="10"/>
      <color indexed="12"/>
      <name val="Calibri"/>
      <family val="2"/>
    </font>
    <font>
      <sz val="11"/>
      <color indexed="17"/>
      <name val="Calibri"/>
      <family val="2"/>
    </font>
    <font>
      <i/>
      <sz val="11"/>
      <color indexed="17"/>
      <name val="Calibri"/>
      <family val="2"/>
    </font>
    <font>
      <b/>
      <sz val="12"/>
      <name val="Arial"/>
      <family val="2"/>
    </font>
    <font>
      <sz val="12"/>
      <name val="Arial"/>
      <family val="2"/>
    </font>
    <font>
      <b/>
      <sz val="11"/>
      <name val="Arial"/>
      <family val="2"/>
    </font>
    <font>
      <sz val="11"/>
      <color rgb="FF006100"/>
      <name val="Calibri"/>
      <family val="2"/>
      <scheme val="minor"/>
    </font>
    <font>
      <sz val="14"/>
      <color theme="1"/>
      <name val="Arial Rounded MT Bold"/>
      <family val="2"/>
    </font>
    <font>
      <b/>
      <sz val="10"/>
      <color rgb="FFFF0000"/>
      <name val="Arial"/>
      <family val="2"/>
    </font>
    <font>
      <sz val="20"/>
      <color rgb="FFFF0000"/>
      <name val="Arial Rounded MT Bold"/>
      <family val="2"/>
    </font>
    <font>
      <sz val="10"/>
      <color rgb="FFFF0000"/>
      <name val="Arial"/>
      <family val="2"/>
    </font>
    <font>
      <sz val="10"/>
      <color theme="1"/>
      <name val="Arial"/>
      <family val="2"/>
    </font>
    <font>
      <sz val="10"/>
      <color theme="1"/>
      <name val="Calibri"/>
      <family val="2"/>
    </font>
    <font>
      <sz val="10"/>
      <color theme="3"/>
      <name val="Arial"/>
      <family val="2"/>
    </font>
    <font>
      <b/>
      <sz val="10"/>
      <color theme="3"/>
      <name val="Arial"/>
      <family val="2"/>
    </font>
    <font>
      <sz val="10"/>
      <color rgb="FF00B050"/>
      <name val="Arial"/>
      <family val="2"/>
    </font>
    <font>
      <sz val="10"/>
      <color theme="3" tint="0.39997558519241921"/>
      <name val="Arial"/>
      <family val="2"/>
    </font>
    <font>
      <b/>
      <sz val="10"/>
      <color theme="1"/>
      <name val="Arial"/>
      <family val="2"/>
    </font>
    <font>
      <sz val="12"/>
      <color rgb="FFFF0000"/>
      <name val="Arial"/>
      <family val="2"/>
    </font>
    <font>
      <b/>
      <sz val="14"/>
      <color rgb="FFFF0000"/>
      <name val="Arial"/>
      <family val="2"/>
    </font>
    <font>
      <b/>
      <sz val="8"/>
      <color theme="1"/>
      <name val="Arial"/>
      <family val="2"/>
    </font>
    <font>
      <sz val="10"/>
      <color rgb="FFFF0000"/>
      <name val="Calibri"/>
      <family val="2"/>
    </font>
    <font>
      <i/>
      <sz val="10"/>
      <color rgb="FFFF0000"/>
      <name val="Arial"/>
      <family val="2"/>
    </font>
    <font>
      <b/>
      <i/>
      <sz val="10"/>
      <color rgb="FFFF0000"/>
      <name val="Arial"/>
      <family val="2"/>
    </font>
    <font>
      <b/>
      <sz val="12"/>
      <color rgb="FFFF0000"/>
      <name val="Arial"/>
      <family val="2"/>
    </font>
    <font>
      <vertAlign val="subscript"/>
      <sz val="10"/>
      <name val="Arial"/>
      <family val="2"/>
    </font>
    <font>
      <i/>
      <sz val="10"/>
      <name val="Arial"/>
      <family val="2"/>
    </font>
    <font>
      <sz val="9"/>
      <color indexed="81"/>
      <name val="Tahoma"/>
      <family val="2"/>
    </font>
    <font>
      <b/>
      <sz val="9"/>
      <color indexed="81"/>
      <name val="Tahoma"/>
      <family val="2"/>
    </font>
    <font>
      <b/>
      <sz val="16"/>
      <color rgb="FFFF0000"/>
      <name val="Arial"/>
      <family val="2"/>
    </font>
    <font>
      <b/>
      <sz val="14"/>
      <name val="Arial"/>
      <family val="2"/>
    </font>
    <font>
      <i/>
      <sz val="10"/>
      <color rgb="FFC00000"/>
      <name val="Arial"/>
      <family val="2"/>
    </font>
    <font>
      <b/>
      <sz val="12"/>
      <color theme="1"/>
      <name val="Arial"/>
      <family val="2"/>
    </font>
    <font>
      <b/>
      <sz val="12"/>
      <color theme="5" tint="-0.499984740745262"/>
      <name val="Arial"/>
      <family val="2"/>
    </font>
    <font>
      <sz val="12"/>
      <color theme="1"/>
      <name val="Arial"/>
      <family val="2"/>
    </font>
    <font>
      <sz val="10"/>
      <color theme="3" tint="-0.249977111117893"/>
      <name val="Arial"/>
      <family val="2"/>
    </font>
    <font>
      <sz val="10"/>
      <color theme="1" tint="0.499984740745262"/>
      <name val="Arial"/>
      <family val="2"/>
    </font>
    <font>
      <sz val="10"/>
      <color theme="0" tint="-0.249977111117893"/>
      <name val="Arial"/>
      <family val="2"/>
    </font>
    <font>
      <b/>
      <sz val="10"/>
      <color rgb="FF000000"/>
      <name val="Calibri"/>
      <family val="2"/>
    </font>
    <font>
      <sz val="10"/>
      <color theme="0" tint="-0.499984740745262"/>
      <name val="Arial"/>
      <family val="2"/>
    </font>
    <font>
      <b/>
      <sz val="10"/>
      <color theme="0" tint="-0.499984740745262"/>
      <name val="Arial"/>
      <family val="2"/>
    </font>
    <font>
      <b/>
      <sz val="20"/>
      <name val="Arial"/>
      <family val="2"/>
    </font>
    <font>
      <b/>
      <sz val="11"/>
      <color theme="1"/>
      <name val="Arial"/>
      <family val="2"/>
    </font>
    <font>
      <sz val="11"/>
      <name val="Arial"/>
      <family val="2"/>
    </font>
    <font>
      <i/>
      <sz val="11"/>
      <name val="Arial"/>
      <family val="2"/>
    </font>
    <font>
      <sz val="10"/>
      <color rgb="FF0070C0"/>
      <name val="Arial"/>
      <family val="2"/>
    </font>
    <font>
      <sz val="11"/>
      <color rgb="FFFF0000"/>
      <name val="Arial"/>
      <family val="2"/>
    </font>
    <font>
      <sz val="10"/>
      <color rgb="FFFF0000"/>
      <name val="Calibri"/>
      <family val="2"/>
      <scheme val="minor"/>
    </font>
    <font>
      <sz val="16"/>
      <name val="Arial"/>
      <family val="2"/>
    </font>
    <font>
      <i/>
      <sz val="10"/>
      <color theme="0" tint="-0.499984740745262"/>
      <name val="Arial"/>
      <family val="2"/>
    </font>
    <font>
      <sz val="16"/>
      <color theme="1"/>
      <name val="Arial"/>
      <family val="2"/>
    </font>
    <font>
      <i/>
      <sz val="10"/>
      <color rgb="FF0070C0"/>
      <name val="Arial"/>
      <family val="2"/>
    </font>
    <font>
      <b/>
      <sz val="9"/>
      <name val="Arial"/>
      <family val="2"/>
    </font>
    <font>
      <sz val="8"/>
      <color theme="1"/>
      <name val="Arial"/>
      <family val="2"/>
    </font>
    <font>
      <sz val="10"/>
      <name val="Calibri"/>
      <family val="2"/>
      <scheme val="minor"/>
    </font>
    <font>
      <sz val="12"/>
      <color theme="0" tint="-0.499984740745262"/>
      <name val="Arial"/>
      <family val="2"/>
    </font>
    <font>
      <b/>
      <sz val="16"/>
      <color theme="0" tint="-0.499984740745262"/>
      <name val="Arial"/>
      <family val="2"/>
    </font>
    <font>
      <i/>
      <vertAlign val="subscript"/>
      <sz val="11"/>
      <name val="Arial"/>
      <family val="2"/>
    </font>
    <font>
      <sz val="11"/>
      <name val="Calibri"/>
      <family val="2"/>
    </font>
    <font>
      <b/>
      <sz val="11"/>
      <name val="Calibri"/>
      <family val="2"/>
    </font>
    <font>
      <i/>
      <sz val="11"/>
      <name val="Calibri"/>
      <family val="2"/>
    </font>
  </fonts>
  <fills count="43">
    <fill>
      <patternFill patternType="none"/>
    </fill>
    <fill>
      <patternFill patternType="gray125"/>
    </fill>
    <fill>
      <patternFill patternType="solid">
        <fgColor indexed="9"/>
        <bgColor indexed="64"/>
      </patternFill>
    </fill>
    <fill>
      <patternFill patternType="solid">
        <fgColor indexed="46"/>
        <bgColor indexed="64"/>
      </patternFill>
    </fill>
    <fill>
      <patternFill patternType="solid">
        <fgColor indexed="50"/>
        <bgColor indexed="64"/>
      </patternFill>
    </fill>
    <fill>
      <patternFill patternType="solid">
        <fgColor indexed="13"/>
        <bgColor indexed="64"/>
      </patternFill>
    </fill>
    <fill>
      <patternFill patternType="solid">
        <fgColor indexed="43"/>
        <bgColor indexed="64"/>
      </patternFill>
    </fill>
    <fill>
      <patternFill patternType="solid">
        <fgColor indexed="22"/>
        <bgColor indexed="64"/>
      </patternFill>
    </fill>
    <fill>
      <patternFill patternType="solid">
        <fgColor indexed="47"/>
        <bgColor indexed="64"/>
      </patternFill>
    </fill>
    <fill>
      <patternFill patternType="solid">
        <fgColor indexed="42"/>
        <bgColor indexed="64"/>
      </patternFill>
    </fill>
    <fill>
      <patternFill patternType="solid">
        <fgColor rgb="FFC6EFCE"/>
      </patternFill>
    </fill>
    <fill>
      <patternFill patternType="solid">
        <fgColor theme="4" tint="0.79998168889431442"/>
        <bgColor indexed="64"/>
      </patternFill>
    </fill>
    <fill>
      <patternFill patternType="solid">
        <fgColor theme="9" tint="0.59999389629810485"/>
        <bgColor indexed="64"/>
      </patternFill>
    </fill>
    <fill>
      <patternFill patternType="solid">
        <fgColor theme="5" tint="0.39997558519241921"/>
        <bgColor indexed="64"/>
      </patternFill>
    </fill>
    <fill>
      <patternFill patternType="solid">
        <fgColor theme="7" tint="0.59999389629810485"/>
        <bgColor indexed="64"/>
      </patternFill>
    </fill>
    <fill>
      <patternFill patternType="solid">
        <fgColor theme="9" tint="0.39997558519241921"/>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
      <patternFill patternType="solid">
        <fgColor rgb="FF92D050"/>
        <bgColor indexed="64"/>
      </patternFill>
    </fill>
    <fill>
      <patternFill patternType="solid">
        <fgColor rgb="FF00B0F0"/>
        <bgColor indexed="64"/>
      </patternFill>
    </fill>
    <fill>
      <patternFill patternType="solid">
        <fgColor theme="7" tint="0.39997558519241921"/>
        <bgColor indexed="64"/>
      </patternFill>
    </fill>
    <fill>
      <patternFill patternType="solid">
        <fgColor theme="0" tint="-0.499984740745262"/>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rgb="FF00B050"/>
        <bgColor indexed="64"/>
      </patternFill>
    </fill>
    <fill>
      <patternFill patternType="solid">
        <fgColor theme="6" tint="0.59999389629810485"/>
        <bgColor indexed="64"/>
      </patternFill>
    </fill>
    <fill>
      <patternFill patternType="solid">
        <fgColor theme="0" tint="-4.9989318521683403E-2"/>
        <bgColor indexed="64"/>
      </patternFill>
    </fill>
    <fill>
      <patternFill patternType="solid">
        <fgColor rgb="FFFFC000"/>
        <bgColor indexed="64"/>
      </patternFill>
    </fill>
    <fill>
      <patternFill patternType="solid">
        <fgColor theme="6" tint="0.39997558519241921"/>
        <bgColor indexed="64"/>
      </patternFill>
    </fill>
    <fill>
      <patternFill patternType="solid">
        <fgColor theme="2" tint="-0.249977111117893"/>
        <bgColor indexed="64"/>
      </patternFill>
    </fill>
    <fill>
      <patternFill patternType="solid">
        <fgColor theme="4"/>
        <bgColor indexed="64"/>
      </patternFill>
    </fill>
    <fill>
      <patternFill patternType="solid">
        <fgColor rgb="FFFFFF99"/>
        <bgColor indexed="64"/>
      </patternFill>
    </fill>
    <fill>
      <patternFill patternType="solid">
        <fgColor theme="0" tint="-0.14999847407452621"/>
        <bgColor indexed="64"/>
      </patternFill>
    </fill>
    <fill>
      <patternFill patternType="solid">
        <fgColor rgb="FFAAFD23"/>
        <bgColor indexed="64"/>
      </patternFill>
    </fill>
    <fill>
      <patternFill patternType="solid">
        <fgColor theme="6" tint="-0.249977111117893"/>
        <bgColor indexed="64"/>
      </patternFill>
    </fill>
    <fill>
      <patternFill patternType="solid">
        <fgColor theme="9" tint="-0.249977111117893"/>
        <bgColor indexed="64"/>
      </patternFill>
    </fill>
    <fill>
      <patternFill patternType="solid">
        <fgColor rgb="FF00FF99"/>
        <bgColor indexed="64"/>
      </patternFill>
    </fill>
    <fill>
      <patternFill patternType="solid">
        <fgColor theme="2"/>
        <bgColor indexed="64"/>
      </patternFill>
    </fill>
    <fill>
      <patternFill patternType="solid">
        <fgColor theme="1" tint="0.499984740745262"/>
        <bgColor indexed="64"/>
      </patternFill>
    </fill>
    <fill>
      <patternFill patternType="solid">
        <fgColor theme="2" tint="-9.9978637043366805E-2"/>
        <bgColor indexed="64"/>
      </patternFill>
    </fill>
    <fill>
      <patternFill patternType="solid">
        <fgColor theme="3" tint="0.59999389629810485"/>
        <bgColor indexed="64"/>
      </patternFill>
    </fill>
    <fill>
      <patternFill patternType="solid">
        <fgColor theme="5"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thin">
        <color indexed="64"/>
      </bottom>
      <diagonal/>
    </border>
    <border>
      <left/>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style="medium">
        <color indexed="64"/>
      </right>
      <top/>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31">
    <xf numFmtId="0" fontId="0" fillId="0" borderId="0"/>
    <xf numFmtId="11" fontId="14" fillId="0" borderId="0" applyFont="0" applyFill="0" applyBorder="0" applyAlignment="0" applyProtection="0"/>
    <xf numFmtId="0" fontId="35" fillId="10" borderId="0" applyNumberFormat="0" applyBorder="0" applyAlignment="0" applyProtection="0"/>
    <xf numFmtId="0" fontId="14" fillId="0" borderId="0"/>
    <xf numFmtId="0" fontId="10" fillId="0" borderId="0"/>
    <xf numFmtId="11" fontId="10" fillId="0" borderId="0" applyFont="0" applyFill="0" applyBorder="0" applyAlignment="0" applyProtection="0"/>
    <xf numFmtId="0" fontId="10" fillId="0" borderId="0"/>
    <xf numFmtId="0" fontId="7" fillId="0" borderId="0"/>
    <xf numFmtId="0" fontId="6" fillId="0" borderId="0"/>
    <xf numFmtId="0" fontId="5" fillId="0" borderId="0"/>
    <xf numFmtId="0" fontId="5"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cellStyleXfs>
  <cellXfs count="1064">
    <xf numFmtId="0" fontId="0" fillId="0" borderId="0" xfId="0"/>
    <xf numFmtId="0" fontId="15" fillId="2" borderId="0" xfId="0" applyFont="1" applyFill="1"/>
    <xf numFmtId="0" fontId="16" fillId="2" borderId="0" xfId="0" applyFont="1" applyFill="1"/>
    <xf numFmtId="0" fontId="17" fillId="2" borderId="0" xfId="0" applyFont="1" applyFill="1"/>
    <xf numFmtId="166" fontId="13" fillId="3" borderId="0" xfId="0" applyNumberFormat="1" applyFont="1" applyFill="1" applyBorder="1" applyAlignment="1" applyProtection="1"/>
    <xf numFmtId="166" fontId="13" fillId="4" borderId="0" xfId="0" applyNumberFormat="1" applyFont="1" applyFill="1" applyBorder="1" applyAlignment="1" applyProtection="1"/>
    <xf numFmtId="166" fontId="13" fillId="5" borderId="0" xfId="0" applyNumberFormat="1" applyFont="1" applyFill="1" applyBorder="1" applyAlignment="1" applyProtection="1"/>
    <xf numFmtId="165" fontId="10" fillId="6" borderId="0" xfId="0" applyNumberFormat="1" applyFont="1" applyFill="1" applyAlignment="1" applyProtection="1">
      <alignment horizontal="right"/>
      <protection locked="0"/>
    </xf>
    <xf numFmtId="0" fontId="10" fillId="6" borderId="0" xfId="0" applyFont="1" applyFill="1" applyAlignment="1" applyProtection="1">
      <alignment horizontal="right"/>
      <protection locked="0"/>
    </xf>
    <xf numFmtId="0" fontId="10" fillId="6" borderId="0" xfId="0" applyFont="1" applyFill="1" applyProtection="1">
      <protection locked="0"/>
    </xf>
    <xf numFmtId="0" fontId="0" fillId="7" borderId="0" xfId="0" applyFill="1"/>
    <xf numFmtId="0" fontId="12" fillId="7" borderId="0" xfId="0" applyFont="1" applyFill="1" applyAlignment="1"/>
    <xf numFmtId="49" fontId="0" fillId="7" borderId="0" xfId="0" applyNumberFormat="1" applyFill="1" applyProtection="1">
      <protection locked="0"/>
    </xf>
    <xf numFmtId="0" fontId="0" fillId="7" borderId="0" xfId="0" applyFill="1" applyProtection="1">
      <protection locked="0"/>
    </xf>
    <xf numFmtId="165" fontId="0" fillId="7" borderId="0" xfId="0" applyNumberFormat="1" applyFill="1" applyAlignment="1" applyProtection="1">
      <alignment horizontal="right"/>
      <protection locked="0"/>
    </xf>
    <xf numFmtId="0" fontId="0" fillId="7" borderId="0" xfId="0" applyFill="1" applyAlignment="1" applyProtection="1">
      <alignment horizontal="right"/>
      <protection locked="0"/>
    </xf>
    <xf numFmtId="164" fontId="0" fillId="7" borderId="0" xfId="0" applyNumberFormat="1" applyFill="1" applyProtection="1">
      <protection locked="0"/>
    </xf>
    <xf numFmtId="166" fontId="0" fillId="7" borderId="0" xfId="0" applyNumberFormat="1" applyFill="1"/>
    <xf numFmtId="166" fontId="14" fillId="7" borderId="0" xfId="0" applyNumberFormat="1" applyFont="1" applyFill="1" applyBorder="1"/>
    <xf numFmtId="166" fontId="14" fillId="7" borderId="0" xfId="0" applyNumberFormat="1" applyFont="1" applyFill="1" applyBorder="1" applyAlignment="1">
      <alignment horizontal="right"/>
    </xf>
    <xf numFmtId="166" fontId="0" fillId="7" borderId="0" xfId="0" applyNumberFormat="1" applyFill="1" applyAlignment="1">
      <alignment horizontal="right"/>
    </xf>
    <xf numFmtId="0" fontId="14" fillId="6" borderId="0" xfId="0" applyFont="1" applyFill="1" applyAlignment="1" applyProtection="1">
      <alignment horizontal="left"/>
      <protection locked="0"/>
    </xf>
    <xf numFmtId="165" fontId="23" fillId="6" borderId="0" xfId="0" applyNumberFormat="1" applyFont="1" applyFill="1" applyAlignment="1" applyProtection="1">
      <alignment horizontal="right"/>
      <protection locked="0"/>
    </xf>
    <xf numFmtId="0" fontId="23" fillId="6" borderId="0" xfId="0" applyFont="1" applyFill="1" applyAlignment="1" applyProtection="1">
      <alignment horizontal="right"/>
      <protection locked="0"/>
    </xf>
    <xf numFmtId="49" fontId="14" fillId="6" borderId="0" xfId="0" applyNumberFormat="1" applyFont="1" applyFill="1" applyProtection="1">
      <protection locked="0"/>
    </xf>
    <xf numFmtId="49" fontId="23" fillId="6" borderId="0" xfId="0" applyNumberFormat="1" applyFont="1" applyFill="1" applyProtection="1">
      <protection locked="0"/>
    </xf>
    <xf numFmtId="49" fontId="10" fillId="11" borderId="0" xfId="0" quotePrefix="1" applyNumberFormat="1" applyFont="1" applyFill="1" applyProtection="1">
      <protection locked="0"/>
    </xf>
    <xf numFmtId="49" fontId="10" fillId="11" borderId="0" xfId="0" applyNumberFormat="1" applyFont="1" applyFill="1" applyProtection="1">
      <protection locked="0"/>
    </xf>
    <xf numFmtId="0" fontId="36" fillId="2" borderId="0" xfId="0" applyFont="1" applyFill="1"/>
    <xf numFmtId="165" fontId="14" fillId="6" borderId="0" xfId="0" applyNumberFormat="1" applyFont="1" applyFill="1" applyAlignment="1" applyProtection="1">
      <alignment horizontal="right"/>
      <protection locked="0"/>
    </xf>
    <xf numFmtId="0" fontId="14" fillId="6" borderId="0" xfId="0" applyFont="1" applyFill="1" applyAlignment="1" applyProtection="1">
      <alignment horizontal="right"/>
      <protection locked="0"/>
    </xf>
    <xf numFmtId="166" fontId="37" fillId="8" borderId="0" xfId="0" applyNumberFormat="1" applyFont="1" applyFill="1" applyBorder="1" applyAlignment="1" applyProtection="1"/>
    <xf numFmtId="0" fontId="38" fillId="2" borderId="0" xfId="0" applyFont="1" applyFill="1"/>
    <xf numFmtId="0" fontId="14" fillId="7" borderId="0" xfId="0" applyFont="1" applyFill="1"/>
    <xf numFmtId="0" fontId="0" fillId="7" borderId="0" xfId="0" applyFill="1" applyProtection="1"/>
    <xf numFmtId="0" fontId="13" fillId="2" borderId="1" xfId="0" applyFont="1" applyFill="1" applyBorder="1" applyProtection="1"/>
    <xf numFmtId="0" fontId="39" fillId="7" borderId="0" xfId="0" applyFont="1" applyFill="1" applyProtection="1"/>
    <xf numFmtId="0" fontId="19" fillId="7" borderId="0" xfId="0" applyFont="1" applyFill="1" applyAlignment="1" applyProtection="1">
      <alignment horizontal="right"/>
    </xf>
    <xf numFmtId="0" fontId="19" fillId="7" borderId="0" xfId="0" applyFont="1" applyFill="1" applyProtection="1"/>
    <xf numFmtId="166" fontId="39" fillId="7" borderId="0" xfId="0" applyNumberFormat="1" applyFont="1" applyFill="1" applyProtection="1"/>
    <xf numFmtId="166" fontId="19" fillId="7" borderId="0" xfId="0" applyNumberFormat="1" applyFont="1" applyFill="1" applyAlignment="1" applyProtection="1">
      <alignment horizontal="right"/>
    </xf>
    <xf numFmtId="166" fontId="19" fillId="7" borderId="0" xfId="0" applyNumberFormat="1" applyFont="1" applyFill="1" applyProtection="1"/>
    <xf numFmtId="166" fontId="14" fillId="7" borderId="0" xfId="0" applyNumberFormat="1" applyFont="1" applyFill="1" applyProtection="1"/>
    <xf numFmtId="166" fontId="13" fillId="7" borderId="0" xfId="0" applyNumberFormat="1" applyFont="1" applyFill="1" applyBorder="1" applyAlignment="1" applyProtection="1"/>
    <xf numFmtId="166" fontId="20" fillId="7" borderId="0" xfId="0" applyNumberFormat="1" applyFont="1" applyFill="1" applyProtection="1"/>
    <xf numFmtId="0" fontId="0" fillId="7" borderId="0" xfId="0" applyFill="1" applyAlignment="1" applyProtection="1">
      <alignment horizontal="right"/>
    </xf>
    <xf numFmtId="166" fontId="0" fillId="7" borderId="0" xfId="0" applyNumberFormat="1" applyFill="1" applyBorder="1" applyProtection="1"/>
    <xf numFmtId="49" fontId="12" fillId="7" borderId="0" xfId="0" applyNumberFormat="1" applyFont="1" applyFill="1" applyAlignment="1" applyProtection="1"/>
    <xf numFmtId="0" fontId="12" fillId="7" borderId="0" xfId="0" applyFont="1" applyFill="1" applyAlignment="1" applyProtection="1"/>
    <xf numFmtId="166" fontId="19" fillId="7" borderId="0" xfId="0" applyNumberFormat="1" applyFont="1" applyFill="1" applyBorder="1" applyProtection="1"/>
    <xf numFmtId="166" fontId="19" fillId="7" borderId="0" xfId="0" applyNumberFormat="1" applyFont="1" applyFill="1" applyBorder="1" applyAlignment="1" applyProtection="1">
      <alignment horizontal="right"/>
    </xf>
    <xf numFmtId="0" fontId="12" fillId="7" borderId="0" xfId="0" applyFont="1" applyFill="1" applyAlignment="1" applyProtection="1">
      <alignment horizontal="right"/>
    </xf>
    <xf numFmtId="166" fontId="12" fillId="7" borderId="0" xfId="0" applyNumberFormat="1" applyFont="1" applyFill="1" applyBorder="1" applyAlignment="1" applyProtection="1"/>
    <xf numFmtId="166" fontId="21" fillId="7" borderId="2" xfId="0" applyNumberFormat="1" applyFont="1" applyFill="1" applyBorder="1" applyAlignment="1" applyProtection="1">
      <alignment horizontal="right"/>
    </xf>
    <xf numFmtId="166" fontId="21" fillId="7" borderId="2" xfId="0" applyNumberFormat="1" applyFont="1" applyFill="1" applyBorder="1" applyAlignment="1" applyProtection="1"/>
    <xf numFmtId="0" fontId="21" fillId="7" borderId="0" xfId="0" applyFont="1" applyFill="1" applyAlignment="1" applyProtection="1"/>
    <xf numFmtId="0" fontId="14" fillId="7" borderId="0" xfId="0" applyFont="1" applyFill="1" applyAlignment="1" applyProtection="1"/>
    <xf numFmtId="49" fontId="13" fillId="2" borderId="0" xfId="0" applyNumberFormat="1" applyFont="1" applyFill="1" applyAlignment="1" applyProtection="1">
      <alignment wrapText="1"/>
    </xf>
    <xf numFmtId="0" fontId="13" fillId="2" borderId="0" xfId="0" applyNumberFormat="1" applyFont="1" applyFill="1" applyAlignment="1" applyProtection="1">
      <alignment wrapText="1"/>
    </xf>
    <xf numFmtId="0" fontId="14" fillId="2" borderId="0" xfId="0" applyNumberFormat="1" applyFont="1" applyFill="1" applyAlignment="1" applyProtection="1">
      <alignment horizontal="center" wrapText="1"/>
    </xf>
    <xf numFmtId="0" fontId="40" fillId="2" borderId="0" xfId="0" applyFont="1" applyFill="1" applyBorder="1" applyAlignment="1" applyProtection="1">
      <alignment horizontal="center" wrapText="1"/>
    </xf>
    <xf numFmtId="166" fontId="13" fillId="9" borderId="3" xfId="0" applyNumberFormat="1" applyFont="1" applyFill="1" applyBorder="1" applyAlignment="1" applyProtection="1">
      <alignment wrapText="1"/>
    </xf>
    <xf numFmtId="0" fontId="0" fillId="0" borderId="0" xfId="0" applyProtection="1"/>
    <xf numFmtId="0" fontId="14" fillId="12" borderId="0" xfId="0" applyFont="1" applyFill="1" applyProtection="1"/>
    <xf numFmtId="0" fontId="10" fillId="0" borderId="0" xfId="0" applyFont="1" applyProtection="1"/>
    <xf numFmtId="166" fontId="10" fillId="0" borderId="0" xfId="0" applyNumberFormat="1" applyFont="1" applyFill="1" applyBorder="1" applyProtection="1"/>
    <xf numFmtId="0" fontId="10" fillId="0" borderId="0" xfId="0" applyFont="1" applyFill="1" applyBorder="1" applyProtection="1"/>
    <xf numFmtId="166" fontId="0" fillId="0" borderId="0" xfId="0" applyNumberFormat="1" applyFill="1" applyProtection="1"/>
    <xf numFmtId="166" fontId="14" fillId="0" borderId="0" xfId="0" applyNumberFormat="1" applyFont="1" applyFill="1" applyProtection="1"/>
    <xf numFmtId="166" fontId="13" fillId="5" borderId="4" xfId="0" applyNumberFormat="1" applyFont="1" applyFill="1" applyBorder="1" applyAlignment="1" applyProtection="1">
      <alignment vertical="top" wrapText="1"/>
    </xf>
    <xf numFmtId="166" fontId="39" fillId="8" borderId="5" xfId="0" applyNumberFormat="1" applyFont="1" applyFill="1" applyBorder="1" applyAlignment="1" applyProtection="1">
      <alignment horizontal="center" vertical="center" wrapText="1"/>
    </xf>
    <xf numFmtId="166" fontId="39" fillId="8" borderId="4" xfId="0" applyNumberFormat="1" applyFont="1" applyFill="1" applyBorder="1" applyAlignment="1" applyProtection="1">
      <alignment vertical="center" wrapText="1"/>
    </xf>
    <xf numFmtId="166" fontId="13" fillId="4" borderId="6" xfId="0" applyNumberFormat="1" applyFont="1" applyFill="1" applyBorder="1" applyAlignment="1" applyProtection="1">
      <alignment horizontal="center" vertical="center" wrapText="1"/>
    </xf>
    <xf numFmtId="166" fontId="13" fillId="4" borderId="4" xfId="0" applyNumberFormat="1" applyFont="1" applyFill="1" applyBorder="1" applyAlignment="1" applyProtection="1">
      <alignment vertical="center" wrapText="1"/>
    </xf>
    <xf numFmtId="166" fontId="39" fillId="9" borderId="3" xfId="0" applyNumberFormat="1" applyFont="1" applyFill="1" applyBorder="1" applyAlignment="1" applyProtection="1">
      <alignment horizontal="left" vertical="center" wrapText="1"/>
    </xf>
    <xf numFmtId="0" fontId="13" fillId="7" borderId="0" xfId="0" applyFont="1" applyFill="1" applyProtection="1"/>
    <xf numFmtId="0" fontId="25" fillId="0" borderId="7" xfId="3" applyFont="1" applyBorder="1" applyAlignment="1">
      <alignment horizontal="left"/>
    </xf>
    <xf numFmtId="0" fontId="25" fillId="0" borderId="7" xfId="3" applyNumberFormat="1" applyFont="1" applyBorder="1" applyAlignment="1">
      <alignment horizontal="left"/>
    </xf>
    <xf numFmtId="0" fontId="26" fillId="0" borderId="0" xfId="3" applyFont="1" applyAlignment="1">
      <alignment horizontal="left"/>
    </xf>
    <xf numFmtId="0" fontId="27" fillId="0" borderId="0" xfId="3" applyFont="1" applyAlignment="1">
      <alignment horizontal="left"/>
    </xf>
    <xf numFmtId="0" fontId="27" fillId="0" borderId="0" xfId="3" applyFont="1" applyBorder="1" applyAlignment="1">
      <alignment horizontal="left"/>
    </xf>
    <xf numFmtId="0" fontId="27" fillId="0" borderId="0" xfId="3" applyFont="1" applyFill="1" applyAlignment="1">
      <alignment horizontal="left"/>
    </xf>
    <xf numFmtId="0" fontId="27" fillId="0" borderId="8" xfId="3" applyFont="1" applyBorder="1" applyAlignment="1">
      <alignment horizontal="left"/>
    </xf>
    <xf numFmtId="0" fontId="28" fillId="0" borderId="0" xfId="3" applyNumberFormat="1" applyFont="1" applyFill="1" applyAlignment="1">
      <alignment horizontal="left"/>
    </xf>
    <xf numFmtId="0" fontId="27" fillId="0" borderId="0" xfId="3" applyNumberFormat="1" applyFont="1" applyAlignment="1">
      <alignment horizontal="left"/>
    </xf>
    <xf numFmtId="0" fontId="29" fillId="0" borderId="0" xfId="3" applyFont="1" applyAlignment="1">
      <alignment horizontal="left"/>
    </xf>
    <xf numFmtId="0" fontId="29" fillId="0" borderId="0" xfId="3" applyFont="1" applyFill="1" applyAlignment="1">
      <alignment horizontal="left"/>
    </xf>
    <xf numFmtId="0" fontId="29" fillId="0" borderId="0" xfId="3" applyFont="1" applyBorder="1" applyAlignment="1">
      <alignment horizontal="left"/>
    </xf>
    <xf numFmtId="0" fontId="29" fillId="0" borderId="0" xfId="3" applyNumberFormat="1" applyFont="1" applyFill="1" applyAlignment="1">
      <alignment horizontal="left"/>
    </xf>
    <xf numFmtId="0" fontId="29" fillId="0" borderId="0" xfId="3" applyNumberFormat="1" applyFont="1" applyBorder="1" applyAlignment="1">
      <alignment horizontal="left"/>
    </xf>
    <xf numFmtId="0" fontId="29" fillId="0" borderId="0" xfId="3" applyFont="1" applyFill="1" applyBorder="1" applyAlignment="1">
      <alignment horizontal="left"/>
    </xf>
    <xf numFmtId="0" fontId="27" fillId="0" borderId="0" xfId="3" applyFont="1" applyFill="1" applyBorder="1" applyAlignment="1">
      <alignment horizontal="left"/>
    </xf>
    <xf numFmtId="0" fontId="27" fillId="0" borderId="0" xfId="3" applyNumberFormat="1" applyFont="1" applyBorder="1" applyAlignment="1">
      <alignment horizontal="left"/>
    </xf>
    <xf numFmtId="0" fontId="29" fillId="0" borderId="7" xfId="3" applyFont="1" applyBorder="1" applyAlignment="1">
      <alignment horizontal="left"/>
    </xf>
    <xf numFmtId="0" fontId="29" fillId="0" borderId="7" xfId="3" applyNumberFormat="1" applyFont="1" applyBorder="1" applyAlignment="1">
      <alignment horizontal="left"/>
    </xf>
    <xf numFmtId="0" fontId="29" fillId="0" borderId="7" xfId="3" applyFont="1" applyFill="1" applyBorder="1" applyAlignment="1">
      <alignment horizontal="left"/>
    </xf>
    <xf numFmtId="0" fontId="27" fillId="0" borderId="7" xfId="3" applyFont="1" applyFill="1" applyBorder="1" applyAlignment="1">
      <alignment horizontal="left"/>
    </xf>
    <xf numFmtId="0" fontId="26" fillId="0" borderId="0" xfId="3" applyFont="1" applyFill="1" applyAlignment="1">
      <alignment horizontal="left"/>
    </xf>
    <xf numFmtId="0" fontId="29" fillId="0" borderId="0" xfId="3" applyNumberFormat="1" applyFont="1" applyAlignment="1">
      <alignment horizontal="left"/>
    </xf>
    <xf numFmtId="0" fontId="27" fillId="0" borderId="7" xfId="3" applyFont="1" applyBorder="1" applyAlignment="1">
      <alignment horizontal="left"/>
    </xf>
    <xf numFmtId="0" fontId="27" fillId="0" borderId="0" xfId="3" applyNumberFormat="1" applyFont="1" applyFill="1" applyAlignment="1">
      <alignment horizontal="left"/>
    </xf>
    <xf numFmtId="0" fontId="28" fillId="0" borderId="0" xfId="3" applyFont="1" applyAlignment="1">
      <alignment horizontal="left"/>
    </xf>
    <xf numFmtId="0" fontId="28" fillId="0" borderId="0" xfId="3" applyFont="1" applyBorder="1" applyAlignment="1">
      <alignment horizontal="left"/>
    </xf>
    <xf numFmtId="0" fontId="28" fillId="0" borderId="0" xfId="3" applyFont="1" applyFill="1" applyAlignment="1">
      <alignment horizontal="left"/>
    </xf>
    <xf numFmtId="0" fontId="28" fillId="0" borderId="0" xfId="3" applyFont="1" applyFill="1" applyBorder="1" applyAlignment="1">
      <alignment horizontal="left"/>
    </xf>
    <xf numFmtId="0" fontId="27" fillId="0" borderId="0" xfId="3" applyNumberFormat="1" applyFont="1" applyFill="1" applyBorder="1" applyAlignment="1">
      <alignment horizontal="left"/>
    </xf>
    <xf numFmtId="0" fontId="29" fillId="0" borderId="7" xfId="3" applyNumberFormat="1" applyFont="1" applyFill="1" applyBorder="1" applyAlignment="1">
      <alignment horizontal="left"/>
    </xf>
    <xf numFmtId="0" fontId="26" fillId="0" borderId="0" xfId="3" applyNumberFormat="1" applyFont="1" applyFill="1" applyAlignment="1">
      <alignment horizontal="left"/>
    </xf>
    <xf numFmtId="0" fontId="27" fillId="0" borderId="7" xfId="3" applyNumberFormat="1" applyFont="1" applyFill="1" applyBorder="1" applyAlignment="1">
      <alignment horizontal="left"/>
    </xf>
    <xf numFmtId="0" fontId="41" fillId="0" borderId="0" xfId="3" applyFont="1" applyFill="1" applyAlignment="1">
      <alignment horizontal="left"/>
    </xf>
    <xf numFmtId="0" fontId="41" fillId="0" borderId="0" xfId="3" applyFont="1" applyAlignment="1">
      <alignment horizontal="left"/>
    </xf>
    <xf numFmtId="0" fontId="41" fillId="0" borderId="0" xfId="3" applyFont="1" applyFill="1" applyBorder="1" applyAlignment="1">
      <alignment horizontal="left"/>
    </xf>
    <xf numFmtId="0" fontId="41" fillId="0" borderId="7" xfId="3" applyFont="1" applyFill="1" applyBorder="1" applyAlignment="1">
      <alignment horizontal="left"/>
    </xf>
    <xf numFmtId="0" fontId="41" fillId="0" borderId="7" xfId="3" applyFont="1" applyBorder="1" applyAlignment="1">
      <alignment horizontal="left"/>
    </xf>
    <xf numFmtId="166" fontId="42" fillId="0" borderId="0" xfId="0" applyNumberFormat="1" applyFont="1" applyFill="1" applyProtection="1"/>
    <xf numFmtId="166" fontId="42" fillId="7" borderId="0" xfId="0" applyNumberFormat="1" applyFont="1" applyFill="1" applyProtection="1"/>
    <xf numFmtId="0" fontId="42" fillId="7" borderId="0" xfId="0" applyFont="1" applyFill="1" applyProtection="1"/>
    <xf numFmtId="0" fontId="27" fillId="13" borderId="0" xfId="3" applyFont="1" applyFill="1" applyAlignment="1">
      <alignment horizontal="left"/>
    </xf>
    <xf numFmtId="0" fontId="27" fillId="14" borderId="0" xfId="3" applyFont="1" applyFill="1" applyAlignment="1">
      <alignment horizontal="left"/>
    </xf>
    <xf numFmtId="166" fontId="43" fillId="7" borderId="0" xfId="0" applyNumberFormat="1" applyFont="1" applyFill="1" applyBorder="1" applyAlignment="1" applyProtection="1"/>
    <xf numFmtId="166" fontId="44" fillId="0" borderId="0" xfId="0" applyNumberFormat="1" applyFont="1" applyFill="1" applyProtection="1"/>
    <xf numFmtId="166" fontId="44" fillId="7" borderId="0" xfId="0" applyNumberFormat="1" applyFont="1" applyFill="1" applyProtection="1"/>
    <xf numFmtId="0" fontId="44" fillId="7" borderId="0" xfId="0" applyFont="1" applyFill="1" applyProtection="1"/>
    <xf numFmtId="0" fontId="27" fillId="15" borderId="0" xfId="3" applyFont="1" applyFill="1" applyAlignment="1">
      <alignment horizontal="left"/>
    </xf>
    <xf numFmtId="0" fontId="26" fillId="15" borderId="0" xfId="3" applyFont="1" applyFill="1" applyAlignment="1">
      <alignment horizontal="left"/>
    </xf>
    <xf numFmtId="0" fontId="41" fillId="15" borderId="0" xfId="3" applyFont="1" applyFill="1" applyAlignment="1">
      <alignment horizontal="left"/>
    </xf>
    <xf numFmtId="0" fontId="27" fillId="16" borderId="0" xfId="3" applyFont="1" applyFill="1" applyAlignment="1">
      <alignment horizontal="left"/>
    </xf>
    <xf numFmtId="0" fontId="41" fillId="17" borderId="0" xfId="3" applyFont="1" applyFill="1" applyAlignment="1">
      <alignment horizontal="left"/>
    </xf>
    <xf numFmtId="0" fontId="13" fillId="7" borderId="0" xfId="0" applyFont="1" applyFill="1"/>
    <xf numFmtId="0" fontId="0" fillId="7" borderId="0" xfId="0" applyFill="1" applyAlignment="1">
      <alignment horizontal="center"/>
    </xf>
    <xf numFmtId="166" fontId="39" fillId="8" borderId="0" xfId="0" applyNumberFormat="1" applyFont="1" applyFill="1" applyBorder="1" applyAlignment="1" applyProtection="1">
      <alignment horizontal="center" vertical="center" wrapText="1"/>
    </xf>
    <xf numFmtId="166" fontId="39" fillId="8" borderId="0" xfId="0" applyNumberFormat="1" applyFont="1" applyFill="1" applyBorder="1" applyAlignment="1" applyProtection="1">
      <alignment vertical="center" wrapText="1"/>
    </xf>
    <xf numFmtId="166" fontId="45" fillId="9" borderId="0" xfId="0" applyNumberFormat="1" applyFont="1" applyFill="1" applyBorder="1" applyAlignment="1" applyProtection="1">
      <alignment horizontal="left" vertical="center" wrapText="1"/>
    </xf>
    <xf numFmtId="0" fontId="13" fillId="0" borderId="0" xfId="0" applyFont="1"/>
    <xf numFmtId="0" fontId="35" fillId="10" borderId="6" xfId="2" applyBorder="1" applyAlignment="1">
      <alignment horizontal="center" vertical="top" wrapText="1"/>
    </xf>
    <xf numFmtId="0" fontId="35" fillId="10" borderId="9" xfId="2" applyBorder="1" applyAlignment="1">
      <alignment horizontal="center" vertical="top" wrapText="1"/>
    </xf>
    <xf numFmtId="49" fontId="14" fillId="0" borderId="0" xfId="0" applyNumberFormat="1" applyFont="1"/>
    <xf numFmtId="0" fontId="31" fillId="10" borderId="10" xfId="2" applyFont="1" applyBorder="1" applyAlignment="1">
      <alignment horizontal="center" vertical="top" wrapText="1"/>
    </xf>
    <xf numFmtId="0" fontId="31" fillId="10" borderId="11" xfId="2" applyFont="1" applyBorder="1" applyAlignment="1">
      <alignment horizontal="center" vertical="top" wrapText="1"/>
    </xf>
    <xf numFmtId="49" fontId="0" fillId="0" borderId="0" xfId="0" applyNumberFormat="1"/>
    <xf numFmtId="0" fontId="30" fillId="10" borderId="10" xfId="2" applyFont="1" applyBorder="1" applyAlignment="1">
      <alignment horizontal="center" vertical="top" wrapText="1"/>
    </xf>
    <xf numFmtId="0" fontId="35" fillId="10" borderId="11" xfId="2" applyBorder="1" applyAlignment="1">
      <alignment horizontal="center" vertical="top" wrapText="1"/>
    </xf>
    <xf numFmtId="0" fontId="30" fillId="10" borderId="12" xfId="2" applyFont="1" applyBorder="1" applyAlignment="1">
      <alignment horizontal="center" vertical="top" wrapText="1"/>
    </xf>
    <xf numFmtId="0" fontId="35" fillId="10" borderId="13" xfId="2" applyBorder="1" applyAlignment="1">
      <alignment horizontal="center" vertical="top" wrapText="1"/>
    </xf>
    <xf numFmtId="0" fontId="0" fillId="7" borderId="0" xfId="0" quotePrefix="1" applyFill="1" applyAlignment="1">
      <alignment horizontal="right"/>
    </xf>
    <xf numFmtId="0" fontId="27" fillId="18" borderId="0" xfId="3" applyFont="1" applyFill="1" applyBorder="1" applyAlignment="1">
      <alignment horizontal="left"/>
    </xf>
    <xf numFmtId="0" fontId="41" fillId="18" borderId="0" xfId="3" applyFont="1" applyFill="1" applyAlignment="1">
      <alignment horizontal="left"/>
    </xf>
    <xf numFmtId="0" fontId="27" fillId="18" borderId="0" xfId="3" applyFont="1" applyFill="1" applyAlignment="1">
      <alignment horizontal="left"/>
    </xf>
    <xf numFmtId="0" fontId="27" fillId="19" borderId="0" xfId="3" applyFont="1" applyFill="1" applyAlignment="1">
      <alignment horizontal="left"/>
    </xf>
    <xf numFmtId="167" fontId="14" fillId="7" borderId="0" xfId="0" applyNumberFormat="1" applyFont="1" applyFill="1"/>
    <xf numFmtId="0" fontId="14" fillId="18" borderId="0" xfId="0" applyFont="1" applyFill="1"/>
    <xf numFmtId="0" fontId="0" fillId="18" borderId="0" xfId="0" applyFill="1"/>
    <xf numFmtId="0" fontId="13" fillId="18" borderId="0" xfId="0" applyFont="1" applyFill="1"/>
    <xf numFmtId="166" fontId="39" fillId="16" borderId="3" xfId="0" applyNumberFormat="1" applyFont="1" applyFill="1" applyBorder="1" applyAlignment="1" applyProtection="1">
      <alignment horizontal="left" vertical="center" wrapText="1"/>
    </xf>
    <xf numFmtId="166" fontId="13" fillId="16" borderId="3" xfId="0" applyNumberFormat="1" applyFont="1" applyFill="1" applyBorder="1" applyAlignment="1" applyProtection="1">
      <alignment vertical="center" wrapText="1"/>
    </xf>
    <xf numFmtId="166" fontId="43" fillId="16" borderId="3" xfId="0" applyNumberFormat="1" applyFont="1" applyFill="1" applyBorder="1" applyAlignment="1" applyProtection="1">
      <alignment vertical="center" wrapText="1"/>
    </xf>
    <xf numFmtId="166" fontId="45" fillId="16" borderId="0" xfId="0" applyNumberFormat="1" applyFont="1" applyFill="1" applyBorder="1" applyAlignment="1" applyProtection="1">
      <alignment horizontal="left" vertical="center" wrapText="1"/>
    </xf>
    <xf numFmtId="166" fontId="43" fillId="16" borderId="0" xfId="0" applyNumberFormat="1" applyFont="1" applyFill="1" applyBorder="1" applyAlignment="1" applyProtection="1">
      <alignment vertical="center" wrapText="1"/>
    </xf>
    <xf numFmtId="166" fontId="46" fillId="17" borderId="0" xfId="0" applyNumberFormat="1" applyFont="1" applyFill="1" applyProtection="1"/>
    <xf numFmtId="166" fontId="46" fillId="17" borderId="0" xfId="0" applyNumberFormat="1" applyFont="1" applyFill="1" applyBorder="1" applyAlignment="1" applyProtection="1"/>
    <xf numFmtId="166" fontId="40" fillId="17" borderId="0" xfId="0" applyNumberFormat="1" applyFont="1" applyFill="1" applyProtection="1"/>
    <xf numFmtId="166" fontId="40" fillId="17" borderId="3" xfId="0" applyNumberFormat="1" applyFont="1" applyFill="1" applyBorder="1" applyAlignment="1" applyProtection="1">
      <alignment vertical="center" wrapText="1"/>
    </xf>
    <xf numFmtId="166" fontId="46" fillId="20" borderId="0" xfId="0" applyNumberFormat="1" applyFont="1" applyFill="1" applyProtection="1"/>
    <xf numFmtId="166" fontId="46" fillId="20" borderId="0" xfId="0" applyNumberFormat="1" applyFont="1" applyFill="1" applyBorder="1" applyAlignment="1" applyProtection="1"/>
    <xf numFmtId="166" fontId="40" fillId="20" borderId="0" xfId="0" applyNumberFormat="1" applyFont="1" applyFill="1" applyProtection="1"/>
    <xf numFmtId="166" fontId="46" fillId="19" borderId="0" xfId="0" applyNumberFormat="1" applyFont="1" applyFill="1" applyProtection="1"/>
    <xf numFmtId="166" fontId="46" fillId="19" borderId="0" xfId="0" applyNumberFormat="1" applyFont="1" applyFill="1" applyBorder="1" applyAlignment="1" applyProtection="1"/>
    <xf numFmtId="166" fontId="40" fillId="19" borderId="0" xfId="0" applyNumberFormat="1" applyFont="1" applyFill="1" applyProtection="1"/>
    <xf numFmtId="0" fontId="13" fillId="17" borderId="0" xfId="0" applyFont="1" applyFill="1" applyProtection="1"/>
    <xf numFmtId="0" fontId="0" fillId="2" borderId="3" xfId="0" applyNumberFormat="1" applyFill="1" applyBorder="1" applyAlignment="1" applyProtection="1">
      <alignment horizontal="center" wrapText="1"/>
    </xf>
    <xf numFmtId="0" fontId="40" fillId="2" borderId="0" xfId="0" applyNumberFormat="1" applyFont="1" applyFill="1" applyAlignment="1" applyProtection="1">
      <alignment horizontal="center" wrapText="1"/>
    </xf>
    <xf numFmtId="165" fontId="40" fillId="6" borderId="0" xfId="0" applyNumberFormat="1" applyFont="1" applyFill="1" applyAlignment="1" applyProtection="1">
      <alignment horizontal="right"/>
      <protection locked="0"/>
    </xf>
    <xf numFmtId="2" fontId="40" fillId="6" borderId="0" xfId="0" applyNumberFormat="1" applyFont="1" applyFill="1" applyAlignment="1" applyProtection="1">
      <alignment horizontal="right"/>
      <protection locked="0"/>
    </xf>
    <xf numFmtId="165" fontId="13" fillId="6" borderId="0" xfId="0" applyNumberFormat="1" applyFont="1" applyFill="1" applyAlignment="1" applyProtection="1">
      <alignment horizontal="right"/>
      <protection locked="0"/>
    </xf>
    <xf numFmtId="166" fontId="14" fillId="5" borderId="4" xfId="0" applyNumberFormat="1" applyFont="1" applyFill="1" applyBorder="1" applyAlignment="1" applyProtection="1">
      <alignment horizontal="left" vertical="center" wrapText="1"/>
    </xf>
    <xf numFmtId="166" fontId="40" fillId="21" borderId="0" xfId="0" applyNumberFormat="1" applyFont="1" applyFill="1" applyProtection="1"/>
    <xf numFmtId="166" fontId="40" fillId="20" borderId="3" xfId="0" applyNumberFormat="1" applyFont="1" applyFill="1" applyBorder="1" applyAlignment="1" applyProtection="1">
      <alignment vertical="center" wrapText="1"/>
    </xf>
    <xf numFmtId="0" fontId="13" fillId="20" borderId="0" xfId="0" applyFont="1" applyFill="1" applyProtection="1"/>
    <xf numFmtId="166" fontId="13" fillId="20" borderId="0" xfId="0" applyNumberFormat="1" applyFont="1" applyFill="1" applyBorder="1" applyAlignment="1" applyProtection="1"/>
    <xf numFmtId="166" fontId="13" fillId="17" borderId="0" xfId="0" applyNumberFormat="1" applyFont="1" applyFill="1" applyBorder="1" applyAlignment="1" applyProtection="1"/>
    <xf numFmtId="49" fontId="32" fillId="7" borderId="0" xfId="0" applyNumberFormat="1" applyFont="1" applyFill="1" applyAlignment="1" applyProtection="1"/>
    <xf numFmtId="0" fontId="33" fillId="7" borderId="0" xfId="0" applyFont="1" applyFill="1" applyAlignment="1" applyProtection="1">
      <alignment horizontal="left"/>
    </xf>
    <xf numFmtId="0" fontId="33" fillId="7" borderId="0" xfId="0" applyFont="1" applyFill="1" applyProtection="1"/>
    <xf numFmtId="166" fontId="46" fillId="18" borderId="0" xfId="0" applyNumberFormat="1" applyFont="1" applyFill="1" applyBorder="1" applyAlignment="1" applyProtection="1"/>
    <xf numFmtId="166" fontId="40" fillId="18" borderId="0" xfId="0" applyNumberFormat="1" applyFont="1" applyFill="1" applyProtection="1"/>
    <xf numFmtId="166" fontId="46" fillId="21" borderId="0" xfId="0" applyNumberFormat="1" applyFont="1" applyFill="1" applyBorder="1" applyAlignment="1" applyProtection="1"/>
    <xf numFmtId="166" fontId="13" fillId="21" borderId="5" xfId="0" applyNumberFormat="1" applyFont="1" applyFill="1" applyBorder="1" applyAlignment="1" applyProtection="1">
      <alignment horizontal="center" wrapText="1"/>
    </xf>
    <xf numFmtId="166" fontId="13" fillId="21" borderId="4" xfId="0" applyNumberFormat="1" applyFont="1" applyFill="1" applyBorder="1" applyAlignment="1" applyProtection="1">
      <alignment wrapText="1"/>
    </xf>
    <xf numFmtId="166" fontId="40" fillId="18" borderId="0" xfId="0" applyNumberFormat="1" applyFont="1" applyFill="1" applyAlignment="1" applyProtection="1">
      <alignment horizontal="right"/>
    </xf>
    <xf numFmtId="166" fontId="40" fillId="7" borderId="0" xfId="0" applyNumberFormat="1" applyFont="1" applyFill="1" applyBorder="1" applyProtection="1"/>
    <xf numFmtId="166" fontId="13" fillId="18" borderId="0" xfId="0" applyNumberFormat="1" applyFont="1" applyFill="1" applyProtection="1"/>
    <xf numFmtId="166" fontId="13" fillId="18" borderId="0" xfId="0" applyNumberFormat="1" applyFont="1" applyFill="1" applyBorder="1" applyAlignment="1" applyProtection="1"/>
    <xf numFmtId="166" fontId="13" fillId="21" borderId="5" xfId="0" applyNumberFormat="1" applyFont="1" applyFill="1" applyBorder="1" applyAlignment="1" applyProtection="1">
      <alignment vertical="center" wrapText="1"/>
    </xf>
    <xf numFmtId="166" fontId="33" fillId="17" borderId="14" xfId="0" applyNumberFormat="1" applyFont="1" applyFill="1" applyBorder="1" applyProtection="1"/>
    <xf numFmtId="166" fontId="33" fillId="2" borderId="15" xfId="0" applyNumberFormat="1" applyFont="1" applyFill="1" applyBorder="1" applyProtection="1"/>
    <xf numFmtId="166" fontId="47" fillId="2" borderId="15" xfId="0" applyNumberFormat="1" applyFont="1" applyFill="1" applyBorder="1" applyProtection="1"/>
    <xf numFmtId="166" fontId="33" fillId="2" borderId="16" xfId="0" applyNumberFormat="1" applyFont="1" applyFill="1" applyBorder="1" applyProtection="1"/>
    <xf numFmtId="166" fontId="33" fillId="20" borderId="1" xfId="0" applyNumberFormat="1" applyFont="1" applyFill="1" applyBorder="1" applyProtection="1"/>
    <xf numFmtId="0" fontId="14" fillId="7" borderId="0" xfId="0" applyFont="1" applyFill="1" applyAlignment="1">
      <alignment wrapText="1"/>
    </xf>
    <xf numFmtId="0" fontId="14" fillId="22" borderId="0" xfId="0" applyFont="1" applyFill="1" applyAlignment="1">
      <alignment horizontal="center" vertical="center" wrapText="1"/>
    </xf>
    <xf numFmtId="0" fontId="0" fillId="22" borderId="0" xfId="0" applyFill="1" applyProtection="1"/>
    <xf numFmtId="166" fontId="14" fillId="17" borderId="0" xfId="0" applyNumberFormat="1" applyFont="1" applyFill="1" applyProtection="1"/>
    <xf numFmtId="166" fontId="20" fillId="17" borderId="0" xfId="0" applyNumberFormat="1" applyFont="1" applyFill="1" applyProtection="1"/>
    <xf numFmtId="166" fontId="13" fillId="17" borderId="3" xfId="0" applyNumberFormat="1" applyFont="1" applyFill="1" applyBorder="1" applyAlignment="1" applyProtection="1">
      <alignment vertical="center" wrapText="1"/>
    </xf>
    <xf numFmtId="49" fontId="48" fillId="7" borderId="0" xfId="0" applyNumberFormat="1" applyFont="1" applyFill="1" applyProtection="1">
      <protection locked="0"/>
    </xf>
    <xf numFmtId="166" fontId="37" fillId="24" borderId="0" xfId="0" applyNumberFormat="1" applyFont="1" applyFill="1" applyProtection="1"/>
    <xf numFmtId="0" fontId="37" fillId="7" borderId="0" xfId="0" applyFont="1" applyFill="1" applyAlignment="1">
      <alignment horizontal="right"/>
    </xf>
    <xf numFmtId="166" fontId="14" fillId="7" borderId="0" xfId="0" applyNumberFormat="1" applyFont="1" applyFill="1" applyBorder="1" applyProtection="1"/>
    <xf numFmtId="166" fontId="40" fillId="17" borderId="0" xfId="0" applyNumberFormat="1" applyFont="1" applyFill="1" applyAlignment="1" applyProtection="1">
      <alignment horizontal="right"/>
    </xf>
    <xf numFmtId="166" fontId="40" fillId="17" borderId="0" xfId="0" applyNumberFormat="1" applyFont="1" applyFill="1" applyBorder="1" applyAlignment="1" applyProtection="1">
      <alignment horizontal="right"/>
    </xf>
    <xf numFmtId="166" fontId="40" fillId="21" borderId="0" xfId="0" applyNumberFormat="1" applyFont="1" applyFill="1" applyAlignment="1" applyProtection="1">
      <alignment horizontal="right"/>
    </xf>
    <xf numFmtId="166" fontId="40" fillId="21" borderId="0" xfId="0" applyNumberFormat="1" applyFont="1" applyFill="1" applyBorder="1" applyAlignment="1" applyProtection="1">
      <alignment horizontal="right"/>
    </xf>
    <xf numFmtId="166" fontId="40" fillId="19" borderId="0" xfId="0" applyNumberFormat="1" applyFont="1" applyFill="1" applyAlignment="1" applyProtection="1">
      <alignment horizontal="right"/>
    </xf>
    <xf numFmtId="166" fontId="40" fillId="19" borderId="0" xfId="0" applyNumberFormat="1" applyFont="1" applyFill="1" applyBorder="1" applyAlignment="1" applyProtection="1">
      <alignment horizontal="right"/>
    </xf>
    <xf numFmtId="166" fontId="40" fillId="18" borderId="0" xfId="0" applyNumberFormat="1" applyFont="1" applyFill="1" applyBorder="1" applyAlignment="1" applyProtection="1">
      <alignment horizontal="right"/>
    </xf>
    <xf numFmtId="0" fontId="39" fillId="7" borderId="0" xfId="0" applyFont="1" applyFill="1" applyAlignment="1" applyProtection="1">
      <alignment horizontal="right"/>
      <protection locked="0"/>
    </xf>
    <xf numFmtId="166" fontId="40" fillId="25" borderId="0" xfId="0" applyNumberFormat="1" applyFont="1" applyFill="1" applyProtection="1"/>
    <xf numFmtId="0" fontId="0" fillId="25" borderId="0" xfId="0" applyFill="1" applyProtection="1"/>
    <xf numFmtId="0" fontId="49" fillId="0" borderId="0" xfId="0" applyFont="1"/>
    <xf numFmtId="0" fontId="11" fillId="0" borderId="0" xfId="0" applyFont="1"/>
    <xf numFmtId="0" fontId="11" fillId="0" borderId="0" xfId="0" applyFont="1" applyAlignment="1">
      <alignment wrapText="1"/>
    </xf>
    <xf numFmtId="0" fontId="11" fillId="0" borderId="0" xfId="0" applyFont="1" applyAlignment="1">
      <alignment horizontal="center"/>
    </xf>
    <xf numFmtId="0" fontId="27" fillId="27" borderId="0" xfId="3" applyNumberFormat="1" applyFont="1" applyFill="1" applyAlignment="1">
      <alignment horizontal="left"/>
    </xf>
    <xf numFmtId="0" fontId="27" fillId="27" borderId="0" xfId="3" applyFont="1" applyFill="1" applyAlignment="1">
      <alignment horizontal="left"/>
    </xf>
    <xf numFmtId="0" fontId="41" fillId="27" borderId="0" xfId="3" applyFont="1" applyFill="1" applyAlignment="1">
      <alignment horizontal="left"/>
    </xf>
    <xf numFmtId="0" fontId="50" fillId="27" borderId="0" xfId="3" applyFont="1" applyFill="1" applyAlignment="1">
      <alignment horizontal="left"/>
    </xf>
    <xf numFmtId="0" fontId="51" fillId="7" borderId="0" xfId="0" applyFont="1" applyFill="1"/>
    <xf numFmtId="0" fontId="52" fillId="7" borderId="0" xfId="0" applyFont="1" applyFill="1" applyProtection="1"/>
    <xf numFmtId="0" fontId="13" fillId="7" borderId="0" xfId="0" applyFont="1" applyFill="1" applyAlignment="1">
      <alignment wrapText="1"/>
    </xf>
    <xf numFmtId="166" fontId="46" fillId="28" borderId="3" xfId="0" applyNumberFormat="1" applyFont="1" applyFill="1" applyBorder="1" applyAlignment="1" applyProtection="1">
      <alignment vertical="center" wrapText="1"/>
    </xf>
    <xf numFmtId="166" fontId="40" fillId="28" borderId="0" xfId="0" applyNumberFormat="1" applyFont="1" applyFill="1" applyProtection="1"/>
    <xf numFmtId="166" fontId="40" fillId="28" borderId="0" xfId="0" applyNumberFormat="1" applyFont="1" applyFill="1" applyAlignment="1" applyProtection="1">
      <alignment horizontal="right"/>
    </xf>
    <xf numFmtId="166" fontId="40" fillId="28" borderId="0" xfId="0" applyNumberFormat="1" applyFont="1" applyFill="1" applyBorder="1" applyProtection="1"/>
    <xf numFmtId="166" fontId="13" fillId="28" borderId="0" xfId="0" applyNumberFormat="1" applyFont="1" applyFill="1" applyBorder="1" applyAlignment="1" applyProtection="1"/>
    <xf numFmtId="167" fontId="0" fillId="7" borderId="0" xfId="0" applyNumberFormat="1" applyFill="1"/>
    <xf numFmtId="0" fontId="45" fillId="7" borderId="0" xfId="0" applyFont="1" applyFill="1" applyAlignment="1" applyProtection="1">
      <alignment horizontal="left" vertical="top" wrapText="1"/>
    </xf>
    <xf numFmtId="166" fontId="39" fillId="0" borderId="4" xfId="0" applyNumberFormat="1" applyFont="1" applyFill="1" applyBorder="1" applyAlignment="1" applyProtection="1">
      <alignment vertical="center" wrapText="1"/>
    </xf>
    <xf numFmtId="0" fontId="14" fillId="7" borderId="0" xfId="0" quotePrefix="1" applyFont="1" applyFill="1"/>
    <xf numFmtId="0" fontId="14" fillId="28" borderId="0" xfId="0" applyFont="1" applyFill="1"/>
    <xf numFmtId="0" fontId="0" fillId="28" borderId="0" xfId="0" applyFill="1"/>
    <xf numFmtId="0" fontId="39" fillId="7" borderId="0" xfId="0" applyFont="1" applyFill="1"/>
    <xf numFmtId="166" fontId="39" fillId="30" borderId="3" xfId="0" applyNumberFormat="1" applyFont="1" applyFill="1" applyBorder="1" applyAlignment="1" applyProtection="1">
      <alignment vertical="center" wrapText="1"/>
    </xf>
    <xf numFmtId="0" fontId="0" fillId="7" borderId="21" xfId="0" applyFill="1" applyBorder="1"/>
    <xf numFmtId="0" fontId="0" fillId="7" borderId="22" xfId="0" applyFill="1" applyBorder="1"/>
    <xf numFmtId="0" fontId="0" fillId="7" borderId="23" xfId="0" applyFill="1" applyBorder="1"/>
    <xf numFmtId="0" fontId="0" fillId="7" borderId="25" xfId="0" applyFill="1" applyBorder="1"/>
    <xf numFmtId="0" fontId="14" fillId="7" borderId="22" xfId="0" applyFont="1" applyFill="1" applyBorder="1"/>
    <xf numFmtId="0" fontId="14" fillId="7" borderId="24" xfId="0" applyFont="1" applyFill="1" applyBorder="1"/>
    <xf numFmtId="0" fontId="13" fillId="7" borderId="20" xfId="0" applyFont="1" applyFill="1" applyBorder="1" applyAlignment="1">
      <alignment wrapText="1"/>
    </xf>
    <xf numFmtId="166" fontId="40" fillId="31" borderId="0" xfId="0" applyNumberFormat="1" applyFont="1" applyFill="1" applyProtection="1"/>
    <xf numFmtId="166" fontId="13" fillId="31" borderId="0" xfId="0" applyNumberFormat="1" applyFont="1" applyFill="1" applyBorder="1" applyAlignment="1" applyProtection="1"/>
    <xf numFmtId="166" fontId="40" fillId="31" borderId="0" xfId="0" applyNumberFormat="1" applyFont="1" applyFill="1" applyAlignment="1" applyProtection="1">
      <alignment horizontal="right"/>
    </xf>
    <xf numFmtId="166" fontId="40" fillId="31" borderId="0" xfId="0" applyNumberFormat="1" applyFont="1" applyFill="1" applyBorder="1" applyProtection="1"/>
    <xf numFmtId="166" fontId="46" fillId="31" borderId="3" xfId="0" applyNumberFormat="1" applyFont="1" applyFill="1" applyBorder="1" applyAlignment="1" applyProtection="1">
      <alignment vertical="center" wrapText="1"/>
    </xf>
    <xf numFmtId="0" fontId="14" fillId="0" borderId="18" xfId="0" applyFont="1" applyFill="1" applyBorder="1"/>
    <xf numFmtId="0" fontId="0" fillId="0" borderId="22" xfId="0" applyFill="1" applyBorder="1"/>
    <xf numFmtId="0" fontId="0" fillId="0" borderId="0" xfId="0" applyFill="1" applyBorder="1"/>
    <xf numFmtId="0" fontId="0" fillId="0" borderId="14" xfId="0" applyFill="1" applyBorder="1"/>
    <xf numFmtId="0" fontId="0" fillId="0" borderId="15" xfId="0" applyFill="1" applyBorder="1"/>
    <xf numFmtId="0" fontId="13" fillId="0" borderId="19" xfId="0" applyFont="1" applyFill="1" applyBorder="1" applyAlignment="1">
      <alignment wrapText="1"/>
    </xf>
    <xf numFmtId="0" fontId="14" fillId="22" borderId="14" xfId="0" applyFont="1" applyFill="1" applyBorder="1" applyAlignment="1">
      <alignment horizontal="center" vertical="center" wrapText="1"/>
    </xf>
    <xf numFmtId="0" fontId="14" fillId="22" borderId="16" xfId="0" applyFont="1" applyFill="1" applyBorder="1" applyAlignment="1">
      <alignment horizontal="center" vertical="center" wrapText="1"/>
    </xf>
    <xf numFmtId="0" fontId="0" fillId="0" borderId="14" xfId="0" applyBorder="1" applyProtection="1"/>
    <xf numFmtId="0" fontId="0" fillId="0" borderId="15" xfId="0" applyBorder="1" applyProtection="1"/>
    <xf numFmtId="0" fontId="13" fillId="0" borderId="1" xfId="0" applyFont="1" applyFill="1" applyBorder="1"/>
    <xf numFmtId="0" fontId="14" fillId="0" borderId="14" xfId="0" applyFont="1" applyFill="1" applyBorder="1" applyAlignment="1">
      <alignment horizontal="right"/>
    </xf>
    <xf numFmtId="0" fontId="14" fillId="0" borderId="15" xfId="0" applyFont="1" applyFill="1" applyBorder="1" applyAlignment="1">
      <alignment horizontal="right"/>
    </xf>
    <xf numFmtId="0" fontId="0" fillId="19" borderId="0" xfId="0" applyFill="1"/>
    <xf numFmtId="166" fontId="40" fillId="13" borderId="0" xfId="0" applyNumberFormat="1" applyFont="1" applyFill="1" applyProtection="1"/>
    <xf numFmtId="166" fontId="13" fillId="13" borderId="0" xfId="0" applyNumberFormat="1" applyFont="1" applyFill="1" applyBorder="1" applyAlignment="1" applyProtection="1"/>
    <xf numFmtId="166" fontId="40" fillId="13" borderId="0" xfId="0" applyNumberFormat="1" applyFont="1" applyFill="1" applyAlignment="1" applyProtection="1">
      <alignment horizontal="right"/>
    </xf>
    <xf numFmtId="166" fontId="40" fillId="13" borderId="0" xfId="0" applyNumberFormat="1" applyFont="1" applyFill="1" applyBorder="1" applyProtection="1"/>
    <xf numFmtId="166" fontId="46" fillId="13" borderId="3" xfId="0" applyNumberFormat="1" applyFont="1" applyFill="1" applyBorder="1" applyAlignment="1" applyProtection="1">
      <alignment vertical="center" wrapText="1"/>
    </xf>
    <xf numFmtId="166" fontId="13" fillId="25" borderId="6" xfId="0" applyNumberFormat="1" applyFont="1" applyFill="1" applyBorder="1" applyAlignment="1" applyProtection="1">
      <alignment horizontal="center" vertical="center" wrapText="1"/>
    </xf>
    <xf numFmtId="0" fontId="10" fillId="0" borderId="17" xfId="0" applyFont="1" applyFill="1" applyBorder="1"/>
    <xf numFmtId="0" fontId="0" fillId="7" borderId="0" xfId="0" applyFill="1" applyBorder="1"/>
    <xf numFmtId="0" fontId="14" fillId="7" borderId="0" xfId="0" quotePrefix="1" applyFont="1" applyFill="1" applyBorder="1"/>
    <xf numFmtId="0" fontId="0" fillId="7" borderId="7" xfId="0" applyFill="1" applyBorder="1"/>
    <xf numFmtId="0" fontId="13" fillId="7" borderId="20" xfId="0" applyFont="1" applyFill="1" applyBorder="1"/>
    <xf numFmtId="0" fontId="0" fillId="7" borderId="8" xfId="0" applyFill="1" applyBorder="1"/>
    <xf numFmtId="0" fontId="14" fillId="7" borderId="22" xfId="0" quotePrefix="1" applyFont="1" applyFill="1" applyBorder="1"/>
    <xf numFmtId="0" fontId="14" fillId="7" borderId="23" xfId="0" quotePrefix="1" applyFont="1" applyFill="1" applyBorder="1"/>
    <xf numFmtId="0" fontId="14" fillId="7" borderId="25" xfId="0" applyFont="1" applyFill="1" applyBorder="1"/>
    <xf numFmtId="0" fontId="13" fillId="7" borderId="20" xfId="0" applyFont="1" applyFill="1" applyBorder="1" applyProtection="1"/>
    <xf numFmtId="0" fontId="0" fillId="7" borderId="0" xfId="0" applyFill="1" applyBorder="1" applyAlignment="1">
      <alignment horizontal="center"/>
    </xf>
    <xf numFmtId="0" fontId="0" fillId="7" borderId="7" xfId="0" applyFill="1" applyBorder="1" applyAlignment="1">
      <alignment horizontal="center"/>
    </xf>
    <xf numFmtId="0" fontId="13" fillId="32" borderId="0" xfId="0" applyFont="1" applyFill="1"/>
    <xf numFmtId="0" fontId="0" fillId="32" borderId="0" xfId="0" applyFill="1"/>
    <xf numFmtId="167" fontId="0" fillId="32" borderId="0" xfId="0" applyNumberFormat="1" applyFill="1"/>
    <xf numFmtId="0" fontId="13" fillId="32" borderId="0" xfId="0" applyFont="1" applyFill="1" applyAlignment="1">
      <alignment wrapText="1"/>
    </xf>
    <xf numFmtId="0" fontId="10" fillId="7" borderId="0" xfId="0" applyFont="1" applyFill="1" applyAlignment="1">
      <alignment wrapText="1"/>
    </xf>
    <xf numFmtId="166" fontId="39" fillId="26" borderId="0" xfId="0" applyNumberFormat="1" applyFont="1" applyFill="1" applyProtection="1"/>
    <xf numFmtId="166" fontId="0" fillId="24" borderId="0" xfId="0" applyNumberFormat="1" applyFill="1" applyBorder="1" applyProtection="1"/>
    <xf numFmtId="0" fontId="0" fillId="7" borderId="15" xfId="0" applyFill="1" applyBorder="1"/>
    <xf numFmtId="166" fontId="14" fillId="21" borderId="0" xfId="0" applyNumberFormat="1" applyFont="1" applyFill="1" applyAlignment="1" applyProtection="1">
      <alignment horizontal="right"/>
    </xf>
    <xf numFmtId="166" fontId="14" fillId="21" borderId="0" xfId="0" applyNumberFormat="1" applyFont="1" applyFill="1" applyProtection="1"/>
    <xf numFmtId="166" fontId="40" fillId="21" borderId="0" xfId="0" applyNumberFormat="1" applyFont="1" applyFill="1" applyBorder="1" applyProtection="1"/>
    <xf numFmtId="166" fontId="0" fillId="21" borderId="0" xfId="0" applyNumberFormat="1" applyFill="1" applyProtection="1"/>
    <xf numFmtId="166" fontId="9" fillId="21" borderId="0" xfId="0" applyNumberFormat="1" applyFont="1" applyFill="1" applyBorder="1" applyProtection="1"/>
    <xf numFmtId="166" fontId="0" fillId="18" borderId="0" xfId="0" applyNumberFormat="1" applyFill="1" applyProtection="1"/>
    <xf numFmtId="166" fontId="10" fillId="18" borderId="0" xfId="0" applyNumberFormat="1" applyFont="1" applyFill="1" applyProtection="1"/>
    <xf numFmtId="166" fontId="46" fillId="21" borderId="0" xfId="0" applyNumberFormat="1" applyFont="1" applyFill="1" applyProtection="1"/>
    <xf numFmtId="166" fontId="46" fillId="18" borderId="0" xfId="0" applyNumberFormat="1" applyFont="1" applyFill="1" applyProtection="1"/>
    <xf numFmtId="166" fontId="14" fillId="18" borderId="0" xfId="0" applyNumberFormat="1" applyFont="1" applyFill="1" applyAlignment="1" applyProtection="1">
      <alignment horizontal="right"/>
    </xf>
    <xf numFmtId="166" fontId="14" fillId="18" borderId="0" xfId="0" applyNumberFormat="1" applyFont="1" applyFill="1" applyProtection="1"/>
    <xf numFmtId="166" fontId="40" fillId="18" borderId="0" xfId="0" applyNumberFormat="1" applyFont="1" applyFill="1" applyBorder="1" applyProtection="1"/>
    <xf numFmtId="166" fontId="14" fillId="17" borderId="0" xfId="0" applyNumberFormat="1" applyFont="1" applyFill="1" applyAlignment="1" applyProtection="1">
      <alignment horizontal="right"/>
    </xf>
    <xf numFmtId="166" fontId="40" fillId="17" borderId="0" xfId="0" applyNumberFormat="1" applyFont="1" applyFill="1" applyBorder="1" applyProtection="1"/>
    <xf numFmtId="166" fontId="10" fillId="17" borderId="0" xfId="0" applyNumberFormat="1" applyFont="1" applyFill="1" applyProtection="1"/>
    <xf numFmtId="0" fontId="14" fillId="7" borderId="20" xfId="0" applyFont="1" applyFill="1" applyBorder="1"/>
    <xf numFmtId="0" fontId="10" fillId="7" borderId="24" xfId="0" applyFont="1" applyFill="1" applyBorder="1"/>
    <xf numFmtId="166" fontId="0" fillId="24" borderId="21" xfId="0" applyNumberFormat="1" applyFill="1" applyBorder="1" applyProtection="1"/>
    <xf numFmtId="0" fontId="34" fillId="7" borderId="8" xfId="0" applyFont="1" applyFill="1" applyBorder="1" applyAlignment="1" applyProtection="1"/>
    <xf numFmtId="0" fontId="0" fillId="7" borderId="8" xfId="0" applyFill="1" applyBorder="1" applyProtection="1">
      <protection locked="0"/>
    </xf>
    <xf numFmtId="0" fontId="12" fillId="20" borderId="17" xfId="0" applyFont="1" applyFill="1" applyBorder="1" applyAlignment="1"/>
    <xf numFmtId="0" fontId="12" fillId="20" borderId="18" xfId="0" applyFont="1" applyFill="1" applyBorder="1" applyAlignment="1"/>
    <xf numFmtId="0" fontId="12" fillId="20" borderId="19" xfId="0" applyFont="1" applyFill="1" applyBorder="1" applyAlignment="1"/>
    <xf numFmtId="0" fontId="13" fillId="34" borderId="1" xfId="0" applyFont="1" applyFill="1" applyBorder="1" applyAlignment="1">
      <alignment wrapText="1"/>
    </xf>
    <xf numFmtId="0" fontId="13" fillId="15" borderId="17" xfId="0" applyFont="1" applyFill="1" applyBorder="1" applyAlignment="1">
      <alignment wrapText="1"/>
    </xf>
    <xf numFmtId="0" fontId="10" fillId="15" borderId="19" xfId="0" applyFont="1" applyFill="1" applyBorder="1" applyAlignment="1">
      <alignment wrapText="1"/>
    </xf>
    <xf numFmtId="49" fontId="13" fillId="2" borderId="17" xfId="0" applyNumberFormat="1" applyFont="1" applyFill="1" applyBorder="1" applyAlignment="1" applyProtection="1">
      <alignment wrapText="1"/>
    </xf>
    <xf numFmtId="0" fontId="13" fillId="2" borderId="18" xfId="0" applyNumberFormat="1" applyFont="1" applyFill="1" applyBorder="1" applyAlignment="1" applyProtection="1">
      <alignment wrapText="1"/>
    </xf>
    <xf numFmtId="0" fontId="14" fillId="2" borderId="18" xfId="0" applyNumberFormat="1" applyFont="1" applyFill="1" applyBorder="1" applyAlignment="1" applyProtection="1">
      <alignment horizontal="center" wrapText="1"/>
    </xf>
    <xf numFmtId="0" fontId="40" fillId="2" borderId="18" xfId="0" applyFont="1" applyFill="1" applyBorder="1" applyAlignment="1" applyProtection="1">
      <alignment horizontal="center" wrapText="1"/>
    </xf>
    <xf numFmtId="0" fontId="9" fillId="2" borderId="18" xfId="0" applyFont="1" applyFill="1" applyBorder="1" applyAlignment="1" applyProtection="1">
      <alignment horizontal="center" wrapText="1"/>
    </xf>
    <xf numFmtId="0" fontId="9" fillId="16" borderId="18" xfId="0" applyFont="1" applyFill="1" applyBorder="1" applyAlignment="1" applyProtection="1">
      <alignment horizontal="center" wrapText="1"/>
    </xf>
    <xf numFmtId="0" fontId="0" fillId="7" borderId="8" xfId="0" applyFill="1" applyBorder="1" applyProtection="1"/>
    <xf numFmtId="0" fontId="0" fillId="7" borderId="21" xfId="0" applyFill="1" applyBorder="1" applyProtection="1"/>
    <xf numFmtId="0" fontId="55" fillId="7" borderId="15" xfId="0" applyFont="1" applyFill="1" applyBorder="1" applyAlignment="1" applyProtection="1">
      <alignment horizontal="right" vertical="top"/>
    </xf>
    <xf numFmtId="0" fontId="0" fillId="7" borderId="0" xfId="0" applyFill="1" applyBorder="1" applyAlignment="1" applyProtection="1">
      <alignment vertical="top"/>
    </xf>
    <xf numFmtId="166" fontId="37" fillId="24" borderId="0" xfId="0" applyNumberFormat="1" applyFont="1" applyFill="1" applyBorder="1" applyAlignment="1" applyProtection="1">
      <alignment horizontal="right" vertical="top"/>
    </xf>
    <xf numFmtId="0" fontId="39" fillId="7" borderId="23" xfId="0" applyFont="1" applyFill="1" applyBorder="1" applyAlignment="1" applyProtection="1">
      <alignment vertical="top"/>
    </xf>
    <xf numFmtId="166" fontId="14" fillId="2" borderId="15" xfId="0" applyNumberFormat="1" applyFont="1" applyFill="1" applyBorder="1" applyAlignment="1" applyProtection="1">
      <alignment vertical="top"/>
    </xf>
    <xf numFmtId="0" fontId="0" fillId="7" borderId="0" xfId="0" applyFill="1" applyBorder="1" applyAlignment="1" applyProtection="1">
      <alignment horizontal="right" vertical="top"/>
    </xf>
    <xf numFmtId="164" fontId="0" fillId="7" borderId="0" xfId="0" applyNumberFormat="1" applyFill="1" applyBorder="1" applyAlignment="1" applyProtection="1">
      <alignment vertical="top"/>
    </xf>
    <xf numFmtId="0" fontId="37" fillId="7" borderId="0" xfId="0" applyFont="1" applyFill="1" applyBorder="1" applyAlignment="1" applyProtection="1">
      <alignment horizontal="right" vertical="top"/>
    </xf>
    <xf numFmtId="0" fontId="55" fillId="7" borderId="15" xfId="0" applyFont="1" applyFill="1" applyBorder="1" applyAlignment="1" applyProtection="1">
      <alignment vertical="top"/>
    </xf>
    <xf numFmtId="0" fontId="0" fillId="7" borderId="23" xfId="0" applyFill="1" applyBorder="1" applyAlignment="1" applyProtection="1">
      <alignment vertical="top"/>
    </xf>
    <xf numFmtId="0" fontId="46" fillId="7" borderId="17" xfId="0" applyFont="1" applyFill="1" applyBorder="1" applyAlignment="1" applyProtection="1">
      <alignment horizontal="right" vertical="top"/>
    </xf>
    <xf numFmtId="164" fontId="37" fillId="7" borderId="17" xfId="0" quotePrefix="1" applyNumberFormat="1" applyFont="1" applyFill="1" applyBorder="1" applyAlignment="1" applyProtection="1">
      <alignment vertical="top"/>
    </xf>
    <xf numFmtId="0" fontId="0" fillId="7" borderId="19" xfId="0" applyFill="1" applyBorder="1" applyAlignment="1" applyProtection="1">
      <alignment vertical="top"/>
    </xf>
    <xf numFmtId="49" fontId="32" fillId="7" borderId="0" xfId="0" applyNumberFormat="1" applyFont="1" applyFill="1" applyBorder="1" applyAlignment="1" applyProtection="1"/>
    <xf numFmtId="0" fontId="12" fillId="7" borderId="0" xfId="0" applyFont="1" applyFill="1" applyBorder="1" applyAlignment="1"/>
    <xf numFmtId="49" fontId="32" fillId="7" borderId="7" xfId="0" applyNumberFormat="1" applyFont="1" applyFill="1" applyBorder="1" applyAlignment="1" applyProtection="1"/>
    <xf numFmtId="0" fontId="34" fillId="16" borderId="18" xfId="0" applyFont="1" applyFill="1" applyBorder="1" applyAlignment="1" applyProtection="1"/>
    <xf numFmtId="0" fontId="34" fillId="16" borderId="19" xfId="0" applyFont="1" applyFill="1" applyBorder="1" applyAlignment="1" applyProtection="1"/>
    <xf numFmtId="166" fontId="21" fillId="7" borderId="0" xfId="0" applyNumberFormat="1" applyFont="1" applyFill="1" applyBorder="1" applyAlignment="1" applyProtection="1"/>
    <xf numFmtId="0" fontId="0" fillId="7" borderId="16" xfId="0" applyFill="1" applyBorder="1" applyProtection="1"/>
    <xf numFmtId="0" fontId="13" fillId="2" borderId="16" xfId="0" applyFont="1" applyFill="1" applyBorder="1" applyProtection="1"/>
    <xf numFmtId="0" fontId="13" fillId="2" borderId="16" xfId="0" applyFont="1" applyFill="1" applyBorder="1" applyAlignment="1" applyProtection="1">
      <alignment wrapText="1"/>
    </xf>
    <xf numFmtId="166" fontId="21" fillId="7" borderId="0" xfId="0" applyNumberFormat="1" applyFont="1" applyFill="1" applyBorder="1" applyAlignment="1" applyProtection="1">
      <alignment horizontal="right"/>
    </xf>
    <xf numFmtId="0" fontId="60" fillId="7" borderId="1" xfId="0" applyFont="1" applyFill="1" applyBorder="1" applyAlignment="1" applyProtection="1">
      <alignment horizontal="center" wrapText="1"/>
    </xf>
    <xf numFmtId="49" fontId="61" fillId="7" borderId="1" xfId="0" applyNumberFormat="1" applyFont="1" applyFill="1" applyBorder="1" applyAlignment="1" applyProtection="1"/>
    <xf numFmtId="0" fontId="60" fillId="7" borderId="14" xfId="0" applyFont="1" applyFill="1" applyBorder="1" applyAlignment="1" applyProtection="1">
      <alignment vertical="top" wrapText="1"/>
    </xf>
    <xf numFmtId="166" fontId="39" fillId="36" borderId="5" xfId="0" applyNumberFormat="1" applyFont="1" applyFill="1" applyBorder="1" applyAlignment="1" applyProtection="1">
      <alignment horizontal="center" vertical="center" wrapText="1"/>
    </xf>
    <xf numFmtId="166" fontId="9" fillId="36" borderId="0" xfId="0" applyNumberFormat="1" applyFont="1" applyFill="1" applyProtection="1"/>
    <xf numFmtId="166" fontId="46" fillId="36" borderId="0" xfId="0" applyNumberFormat="1" applyFont="1" applyFill="1" applyBorder="1" applyAlignment="1" applyProtection="1"/>
    <xf numFmtId="166" fontId="9" fillId="19" borderId="0" xfId="0" applyNumberFormat="1" applyFont="1" applyFill="1" applyProtection="1"/>
    <xf numFmtId="166" fontId="9" fillId="30" borderId="0" xfId="0" applyNumberFormat="1" applyFont="1" applyFill="1" applyProtection="1"/>
    <xf numFmtId="166" fontId="46" fillId="30" borderId="0" xfId="0" applyNumberFormat="1" applyFont="1" applyFill="1" applyBorder="1" applyAlignment="1" applyProtection="1"/>
    <xf numFmtId="0" fontId="39" fillId="7" borderId="0" xfId="0" applyFont="1" applyFill="1" applyAlignment="1"/>
    <xf numFmtId="0" fontId="58" fillId="37" borderId="18" xfId="0" applyFont="1" applyFill="1" applyBorder="1" applyAlignment="1"/>
    <xf numFmtId="49" fontId="53" fillId="37" borderId="18" xfId="0" applyNumberFormat="1" applyFont="1" applyFill="1" applyBorder="1" applyAlignment="1" applyProtection="1"/>
    <xf numFmtId="0" fontId="58" fillId="37" borderId="18" xfId="0" applyFont="1" applyFill="1" applyBorder="1" applyAlignment="1" applyProtection="1">
      <alignment horizontal="right"/>
    </xf>
    <xf numFmtId="0" fontId="39" fillId="37" borderId="18" xfId="0" applyFont="1" applyFill="1" applyBorder="1" applyProtection="1"/>
    <xf numFmtId="49" fontId="61" fillId="37" borderId="18" xfId="0" applyNumberFormat="1" applyFont="1" applyFill="1" applyBorder="1" applyAlignment="1" applyProtection="1">
      <protection locked="0"/>
    </xf>
    <xf numFmtId="0" fontId="62" fillId="37" borderId="17" xfId="0" applyFont="1" applyFill="1" applyBorder="1" applyAlignment="1"/>
    <xf numFmtId="49" fontId="62" fillId="37" borderId="17" xfId="0" applyNumberFormat="1" applyFont="1" applyFill="1" applyBorder="1" applyAlignment="1" applyProtection="1"/>
    <xf numFmtId="0" fontId="0" fillId="27" borderId="3" xfId="0" applyFill="1" applyBorder="1"/>
    <xf numFmtId="165" fontId="0" fillId="17" borderId="0" xfId="0" applyNumberFormat="1" applyFill="1" applyProtection="1"/>
    <xf numFmtId="165" fontId="40" fillId="28" borderId="0" xfId="0" applyNumberFormat="1" applyFont="1" applyFill="1" applyAlignment="1" applyProtection="1">
      <alignment horizontal="right"/>
    </xf>
    <xf numFmtId="166" fontId="9" fillId="30" borderId="0" xfId="0" applyNumberFormat="1" applyFont="1" applyFill="1" applyAlignment="1" applyProtection="1">
      <alignment horizontal="right"/>
    </xf>
    <xf numFmtId="165" fontId="9" fillId="30" borderId="0" xfId="0" applyNumberFormat="1" applyFont="1" applyFill="1" applyProtection="1"/>
    <xf numFmtId="166" fontId="9" fillId="36" borderId="0" xfId="0" applyNumberFormat="1" applyFont="1" applyFill="1" applyAlignment="1" applyProtection="1">
      <alignment horizontal="right"/>
    </xf>
    <xf numFmtId="0" fontId="14" fillId="7" borderId="0" xfId="0" applyFont="1" applyFill="1" applyBorder="1"/>
    <xf numFmtId="0" fontId="14" fillId="0" borderId="14" xfId="0" applyFont="1" applyFill="1" applyBorder="1" applyAlignment="1">
      <alignment horizontal="center"/>
    </xf>
    <xf numFmtId="0" fontId="14" fillId="0" borderId="15" xfId="0" applyFont="1" applyFill="1" applyBorder="1" applyAlignment="1">
      <alignment horizontal="center"/>
    </xf>
    <xf numFmtId="166" fontId="13" fillId="19" borderId="5" xfId="0" applyNumberFormat="1" applyFont="1" applyFill="1" applyBorder="1" applyAlignment="1" applyProtection="1">
      <alignment vertical="center" wrapText="1"/>
    </xf>
    <xf numFmtId="0" fontId="0" fillId="0" borderId="22" xfId="0" applyBorder="1" applyProtection="1"/>
    <xf numFmtId="0" fontId="0" fillId="0" borderId="0" xfId="0" applyBorder="1" applyProtection="1"/>
    <xf numFmtId="0" fontId="0" fillId="7" borderId="20" xfId="0" applyFill="1" applyBorder="1" applyAlignment="1">
      <alignment horizontal="center"/>
    </xf>
    <xf numFmtId="0" fontId="0" fillId="7" borderId="22" xfId="0" applyFill="1" applyBorder="1" applyAlignment="1">
      <alignment horizontal="center"/>
    </xf>
    <xf numFmtId="0" fontId="0" fillId="7" borderId="15" xfId="0" applyFill="1" applyBorder="1" applyAlignment="1">
      <alignment horizontal="center"/>
    </xf>
    <xf numFmtId="0" fontId="14" fillId="2" borderId="19" xfId="0" applyNumberFormat="1" applyFont="1" applyFill="1" applyBorder="1" applyAlignment="1" applyProtection="1">
      <alignment horizontal="center" wrapText="1"/>
    </xf>
    <xf numFmtId="0" fontId="14" fillId="2" borderId="17" xfId="0" applyNumberFormat="1" applyFont="1" applyFill="1" applyBorder="1" applyAlignment="1" applyProtection="1">
      <alignment horizontal="center" wrapText="1"/>
    </xf>
    <xf numFmtId="0" fontId="40" fillId="16" borderId="17" xfId="0" applyFont="1" applyFill="1" applyBorder="1" applyAlignment="1" applyProtection="1">
      <alignment horizontal="center" wrapText="1"/>
    </xf>
    <xf numFmtId="0" fontId="40" fillId="16" borderId="19" xfId="0" applyFont="1" applyFill="1" applyBorder="1" applyAlignment="1" applyProtection="1">
      <alignment horizontal="center" wrapText="1"/>
    </xf>
    <xf numFmtId="0" fontId="13" fillId="2" borderId="19" xfId="0" applyNumberFormat="1" applyFont="1" applyFill="1" applyBorder="1" applyAlignment="1" applyProtection="1">
      <alignment horizontal="center" wrapText="1"/>
    </xf>
    <xf numFmtId="0" fontId="10" fillId="0" borderId="19" xfId="0" applyFont="1" applyFill="1" applyBorder="1" applyAlignment="1">
      <alignment wrapText="1"/>
    </xf>
    <xf numFmtId="166" fontId="13" fillId="25" borderId="9" xfId="0" applyNumberFormat="1" applyFont="1" applyFill="1" applyBorder="1" applyAlignment="1" applyProtection="1">
      <alignment horizontal="center" vertical="center" wrapText="1"/>
    </xf>
    <xf numFmtId="166" fontId="13" fillId="25" borderId="5" xfId="0" applyNumberFormat="1" applyFont="1" applyFill="1" applyBorder="1" applyAlignment="1" applyProtection="1">
      <alignment horizontal="center" vertical="center" wrapText="1"/>
    </xf>
    <xf numFmtId="166" fontId="9" fillId="26" borderId="0" xfId="0" applyNumberFormat="1" applyFont="1" applyFill="1" applyProtection="1"/>
    <xf numFmtId="164" fontId="39" fillId="38" borderId="1" xfId="0" applyNumberFormat="1" applyFont="1" applyFill="1" applyBorder="1" applyAlignment="1" applyProtection="1">
      <alignment vertical="top" wrapText="1"/>
    </xf>
    <xf numFmtId="166" fontId="9" fillId="2" borderId="15" xfId="0" applyNumberFormat="1" applyFont="1" applyFill="1" applyBorder="1" applyAlignment="1" applyProtection="1">
      <alignment vertical="top"/>
    </xf>
    <xf numFmtId="0" fontId="46" fillId="2" borderId="17" xfId="0" applyNumberFormat="1" applyFont="1" applyFill="1" applyBorder="1" applyAlignment="1" applyProtection="1">
      <alignment horizontal="center" wrapText="1"/>
    </xf>
    <xf numFmtId="0" fontId="61" fillId="7" borderId="1" xfId="0" applyFont="1" applyFill="1" applyBorder="1" applyAlignment="1" applyProtection="1"/>
    <xf numFmtId="0" fontId="9" fillId="2" borderId="1" xfId="0" applyFont="1" applyFill="1" applyBorder="1" applyAlignment="1" applyProtection="1">
      <alignment horizontal="center" wrapText="1"/>
    </xf>
    <xf numFmtId="0" fontId="10" fillId="25" borderId="0" xfId="0" applyFont="1" applyFill="1" applyProtection="1"/>
    <xf numFmtId="166" fontId="40" fillId="25" borderId="0" xfId="0" applyNumberFormat="1" applyFont="1" applyFill="1" applyAlignment="1" applyProtection="1">
      <alignment horizontal="right"/>
    </xf>
    <xf numFmtId="0" fontId="0" fillId="16" borderId="0" xfId="0" applyFill="1" applyProtection="1">
      <protection locked="0"/>
    </xf>
    <xf numFmtId="0" fontId="10" fillId="7" borderId="22" xfId="0" applyFont="1" applyFill="1" applyBorder="1"/>
    <xf numFmtId="0" fontId="10" fillId="7" borderId="22" xfId="0" applyFont="1" applyFill="1" applyBorder="1" applyAlignment="1">
      <alignment wrapText="1"/>
    </xf>
    <xf numFmtId="166" fontId="10" fillId="24" borderId="23" xfId="0" applyNumberFormat="1" applyFont="1" applyFill="1" applyBorder="1" applyProtection="1"/>
    <xf numFmtId="0" fontId="10" fillId="7" borderId="20" xfId="0" applyFont="1" applyFill="1" applyBorder="1"/>
    <xf numFmtId="0" fontId="10" fillId="27" borderId="3" xfId="0" applyFont="1" applyFill="1" applyBorder="1"/>
    <xf numFmtId="0" fontId="53" fillId="7" borderId="20" xfId="0" applyFont="1" applyFill="1" applyBorder="1" applyAlignment="1"/>
    <xf numFmtId="0" fontId="12" fillId="7" borderId="21" xfId="0" applyFont="1" applyFill="1" applyBorder="1" applyAlignment="1"/>
    <xf numFmtId="49" fontId="63" fillId="32" borderId="22" xfId="0" applyNumberFormat="1" applyFont="1" applyFill="1" applyBorder="1" applyAlignment="1" applyProtection="1"/>
    <xf numFmtId="49" fontId="63" fillId="32" borderId="23" xfId="0" applyNumberFormat="1" applyFont="1" applyFill="1" applyBorder="1" applyAlignment="1" applyProtection="1"/>
    <xf numFmtId="49" fontId="63" fillId="23" borderId="22" xfId="0" applyNumberFormat="1" applyFont="1" applyFill="1" applyBorder="1" applyAlignment="1" applyProtection="1"/>
    <xf numFmtId="49" fontId="63" fillId="23" borderId="23" xfId="0" applyNumberFormat="1" applyFont="1" applyFill="1" applyBorder="1" applyAlignment="1" applyProtection="1"/>
    <xf numFmtId="49" fontId="63" fillId="29" borderId="24" xfId="0" applyNumberFormat="1" applyFont="1" applyFill="1" applyBorder="1" applyAlignment="1" applyProtection="1"/>
    <xf numFmtId="49" fontId="61" fillId="29" borderId="25" xfId="0" applyNumberFormat="1" applyFont="1" applyFill="1" applyBorder="1" applyAlignment="1" applyProtection="1"/>
    <xf numFmtId="49" fontId="0" fillId="7" borderId="0" xfId="0" applyNumberFormat="1" applyFill="1" applyProtection="1"/>
    <xf numFmtId="165" fontId="0" fillId="7" borderId="0" xfId="0" applyNumberFormat="1" applyFill="1" applyAlignment="1" applyProtection="1">
      <alignment horizontal="right"/>
    </xf>
    <xf numFmtId="164" fontId="0" fillId="7" borderId="0" xfId="0" applyNumberFormat="1" applyFill="1" applyProtection="1"/>
    <xf numFmtId="0" fontId="10" fillId="7" borderId="0" xfId="0" applyFont="1" applyFill="1" applyProtection="1"/>
    <xf numFmtId="0" fontId="14" fillId="24" borderId="18" xfId="0" applyFont="1" applyFill="1" applyBorder="1"/>
    <xf numFmtId="0" fontId="0" fillId="24" borderId="8" xfId="0" applyFill="1" applyBorder="1"/>
    <xf numFmtId="0" fontId="0" fillId="24" borderId="21" xfId="0" applyFill="1" applyBorder="1"/>
    <xf numFmtId="0" fontId="0" fillId="24" borderId="0" xfId="0" applyFill="1" applyBorder="1"/>
    <xf numFmtId="0" fontId="0" fillId="24" borderId="23" xfId="0" applyFill="1" applyBorder="1"/>
    <xf numFmtId="0" fontId="10" fillId="24" borderId="17" xfId="0" applyFont="1" applyFill="1" applyBorder="1"/>
    <xf numFmtId="0" fontId="14" fillId="24" borderId="19" xfId="0" applyFont="1" applyFill="1" applyBorder="1"/>
    <xf numFmtId="0" fontId="0" fillId="0" borderId="7" xfId="0" applyBorder="1" applyAlignment="1">
      <alignment wrapText="1"/>
    </xf>
    <xf numFmtId="0" fontId="55" fillId="0" borderId="7" xfId="0" applyFont="1" applyBorder="1" applyAlignment="1">
      <alignment wrapText="1"/>
    </xf>
    <xf numFmtId="0" fontId="10" fillId="0" borderId="7" xfId="0" applyFont="1" applyBorder="1" applyAlignment="1">
      <alignment wrapText="1"/>
    </xf>
    <xf numFmtId="0" fontId="13" fillId="0" borderId="7" xfId="0" applyFont="1" applyFill="1" applyBorder="1" applyAlignment="1">
      <alignment wrapText="1"/>
    </xf>
    <xf numFmtId="0" fontId="0" fillId="0" borderId="0" xfId="0" applyFill="1"/>
    <xf numFmtId="0" fontId="64" fillId="18" borderId="0" xfId="0" applyFont="1" applyFill="1" applyProtection="1">
      <protection locked="0"/>
    </xf>
    <xf numFmtId="0" fontId="65" fillId="39" borderId="0" xfId="0" applyFont="1" applyFill="1" applyBorder="1" applyAlignment="1">
      <alignment wrapText="1"/>
    </xf>
    <xf numFmtId="0" fontId="65" fillId="39" borderId="0" xfId="0" applyFont="1" applyFill="1"/>
    <xf numFmtId="0" fontId="66" fillId="0" borderId="0" xfId="0" applyFont="1"/>
    <xf numFmtId="0" fontId="37" fillId="33" borderId="0" xfId="0" applyFont="1" applyFill="1" applyBorder="1" applyAlignment="1">
      <alignment vertical="center" wrapText="1"/>
    </xf>
    <xf numFmtId="0" fontId="59" fillId="7" borderId="17" xfId="0" applyFont="1" applyFill="1" applyBorder="1" applyAlignment="1" applyProtection="1"/>
    <xf numFmtId="0" fontId="59" fillId="7" borderId="18" xfId="0" applyFont="1" applyFill="1" applyBorder="1" applyAlignment="1" applyProtection="1"/>
    <xf numFmtId="0" fontId="51" fillId="0" borderId="0" xfId="0" applyFont="1" applyAlignment="1">
      <alignment wrapText="1"/>
    </xf>
    <xf numFmtId="0" fontId="10" fillId="0" borderId="7" xfId="0" applyFont="1" applyFill="1" applyBorder="1" applyAlignment="1">
      <alignment wrapText="1"/>
    </xf>
    <xf numFmtId="0" fontId="68" fillId="0" borderId="7" xfId="0" applyFont="1" applyFill="1" applyBorder="1" applyAlignment="1">
      <alignment wrapText="1"/>
    </xf>
    <xf numFmtId="0" fontId="68" fillId="0" borderId="7" xfId="0" applyFont="1" applyBorder="1" applyAlignment="1">
      <alignment wrapText="1"/>
    </xf>
    <xf numFmtId="0" fontId="69" fillId="0" borderId="7" xfId="0" applyFont="1" applyFill="1" applyBorder="1" applyAlignment="1">
      <alignment wrapText="1"/>
    </xf>
    <xf numFmtId="0" fontId="68" fillId="0" borderId="0" xfId="0" applyFont="1"/>
    <xf numFmtId="165" fontId="69" fillId="6" borderId="16" xfId="0" applyNumberFormat="1" applyFont="1" applyFill="1" applyBorder="1" applyAlignment="1" applyProtection="1">
      <alignment horizontal="center"/>
      <protection locked="0"/>
    </xf>
    <xf numFmtId="0" fontId="68" fillId="24" borderId="0" xfId="0" applyFont="1" applyFill="1"/>
    <xf numFmtId="0" fontId="68" fillId="0" borderId="0" xfId="0" applyFont="1" applyFill="1"/>
    <xf numFmtId="165" fontId="69" fillId="6" borderId="1" xfId="0" applyNumberFormat="1" applyFont="1" applyFill="1" applyBorder="1" applyAlignment="1" applyProtection="1">
      <alignment horizontal="center"/>
      <protection locked="0"/>
    </xf>
    <xf numFmtId="0" fontId="58" fillId="20" borderId="18" xfId="0" applyFont="1" applyFill="1" applyBorder="1" applyAlignment="1"/>
    <xf numFmtId="0" fontId="68" fillId="22" borderId="0" xfId="0" applyFont="1" applyFill="1" applyBorder="1" applyAlignment="1" applyProtection="1">
      <alignment horizontal="center" wrapText="1"/>
    </xf>
    <xf numFmtId="49" fontId="61" fillId="37" borderId="7" xfId="0" applyNumberFormat="1" applyFont="1" applyFill="1" applyBorder="1" applyAlignment="1" applyProtection="1">
      <protection locked="0"/>
    </xf>
    <xf numFmtId="49" fontId="61" fillId="37" borderId="25" xfId="0" applyNumberFormat="1" applyFont="1" applyFill="1" applyBorder="1" applyAlignment="1" applyProtection="1">
      <protection locked="0"/>
    </xf>
    <xf numFmtId="0" fontId="71" fillId="7" borderId="1" xfId="0" applyFont="1" applyFill="1" applyBorder="1" applyProtection="1"/>
    <xf numFmtId="0" fontId="71" fillId="7" borderId="16" xfId="0" applyFont="1" applyFill="1" applyBorder="1" applyProtection="1"/>
    <xf numFmtId="0" fontId="71" fillId="7" borderId="1" xfId="0" applyFont="1" applyFill="1" applyBorder="1" applyAlignment="1" applyProtection="1"/>
    <xf numFmtId="49" fontId="71" fillId="20" borderId="17" xfId="0" applyNumberFormat="1" applyFont="1" applyFill="1" applyBorder="1" applyAlignment="1" applyProtection="1"/>
    <xf numFmtId="49" fontId="71" fillId="35" borderId="17" xfId="0" applyNumberFormat="1" applyFont="1" applyFill="1" applyBorder="1" applyAlignment="1" applyProtection="1"/>
    <xf numFmtId="0" fontId="0" fillId="7" borderId="14" xfId="0" applyFill="1" applyBorder="1"/>
    <xf numFmtId="0" fontId="10" fillId="7" borderId="0" xfId="0" applyFont="1" applyFill="1"/>
    <xf numFmtId="0" fontId="14" fillId="32" borderId="1" xfId="0" applyFont="1" applyFill="1" applyBorder="1" applyAlignment="1" applyProtection="1">
      <alignment horizontal="right"/>
      <protection locked="0"/>
    </xf>
    <xf numFmtId="0" fontId="8" fillId="2" borderId="18" xfId="0" applyFont="1" applyFill="1" applyBorder="1" applyAlignment="1" applyProtection="1">
      <alignment horizontal="center" wrapText="1"/>
    </xf>
    <xf numFmtId="0" fontId="8" fillId="2" borderId="19" xfId="0" applyFont="1" applyFill="1" applyBorder="1" applyAlignment="1" applyProtection="1">
      <alignment horizontal="center" wrapText="1"/>
    </xf>
    <xf numFmtId="0" fontId="8" fillId="2" borderId="17" xfId="0" applyFont="1" applyFill="1" applyBorder="1" applyAlignment="1" applyProtection="1">
      <alignment horizontal="center" wrapText="1"/>
    </xf>
    <xf numFmtId="0" fontId="8" fillId="2" borderId="1" xfId="0" applyFont="1" applyFill="1" applyBorder="1" applyAlignment="1" applyProtection="1">
      <alignment horizontal="center" wrapText="1"/>
    </xf>
    <xf numFmtId="0" fontId="74" fillId="18" borderId="0" xfId="0" applyFont="1" applyFill="1" applyAlignment="1" applyProtection="1">
      <alignment horizontal="center"/>
      <protection locked="0"/>
    </xf>
    <xf numFmtId="0" fontId="74" fillId="18" borderId="0" xfId="0" applyFont="1" applyFill="1" applyProtection="1">
      <protection locked="0"/>
    </xf>
    <xf numFmtId="0" fontId="74" fillId="18" borderId="0" xfId="0" applyFont="1" applyFill="1" applyBorder="1" applyProtection="1">
      <protection locked="0"/>
    </xf>
    <xf numFmtId="0" fontId="0" fillId="24" borderId="0" xfId="0" applyFill="1"/>
    <xf numFmtId="0" fontId="8" fillId="2" borderId="0" xfId="0" applyFont="1" applyFill="1" applyBorder="1" applyAlignment="1" applyProtection="1">
      <alignment horizontal="center" wrapText="1"/>
    </xf>
    <xf numFmtId="2" fontId="0" fillId="28" borderId="0" xfId="0" applyNumberFormat="1" applyFill="1" applyBorder="1"/>
    <xf numFmtId="0" fontId="13" fillId="28" borderId="1" xfId="0" applyFont="1" applyFill="1" applyBorder="1" applyAlignment="1">
      <alignment wrapText="1"/>
    </xf>
    <xf numFmtId="0" fontId="0" fillId="28" borderId="16" xfId="0" applyFill="1" applyBorder="1"/>
    <xf numFmtId="0" fontId="10" fillId="28" borderId="24" xfId="0" applyFont="1" applyFill="1" applyBorder="1"/>
    <xf numFmtId="0" fontId="0" fillId="28" borderId="1" xfId="0" applyFill="1" applyBorder="1"/>
    <xf numFmtId="0" fontId="10" fillId="28" borderId="0" xfId="0" applyFont="1" applyFill="1" applyAlignment="1">
      <alignment wrapText="1"/>
    </xf>
    <xf numFmtId="0" fontId="10" fillId="0" borderId="0" xfId="0" applyFont="1"/>
    <xf numFmtId="0" fontId="39" fillId="0" borderId="0" xfId="0" applyFont="1"/>
    <xf numFmtId="0" fontId="10" fillId="0" borderId="7" xfId="0" applyFont="1" applyBorder="1"/>
    <xf numFmtId="49" fontId="61" fillId="7" borderId="18" xfId="0" applyNumberFormat="1" applyFont="1" applyFill="1" applyBorder="1" applyAlignment="1" applyProtection="1"/>
    <xf numFmtId="0" fontId="10" fillId="2" borderId="1" xfId="0" applyNumberFormat="1" applyFont="1" applyFill="1" applyBorder="1" applyAlignment="1" applyProtection="1">
      <alignment horizontal="center" wrapText="1"/>
    </xf>
    <xf numFmtId="0" fontId="8" fillId="28" borderId="15" xfId="0" applyFont="1" applyFill="1" applyBorder="1"/>
    <xf numFmtId="0" fontId="8" fillId="7" borderId="7" xfId="0" applyFont="1" applyFill="1" applyBorder="1"/>
    <xf numFmtId="0" fontId="8" fillId="28" borderId="0" xfId="0" applyFont="1" applyFill="1"/>
    <xf numFmtId="0" fontId="8" fillId="28" borderId="14" xfId="0" applyFont="1" applyFill="1" applyBorder="1"/>
    <xf numFmtId="0" fontId="8" fillId="28" borderId="22" xfId="0" applyFont="1" applyFill="1" applyBorder="1"/>
    <xf numFmtId="0" fontId="10" fillId="7" borderId="1" xfId="0" applyFont="1" applyFill="1" applyBorder="1" applyAlignment="1">
      <alignment wrapText="1"/>
    </xf>
    <xf numFmtId="0" fontId="0" fillId="7" borderId="0" xfId="0" applyFill="1" applyBorder="1" applyAlignment="1" applyProtection="1">
      <alignment horizontal="right"/>
      <protection locked="0"/>
    </xf>
    <xf numFmtId="0" fontId="0" fillId="7" borderId="22" xfId="0" applyFill="1" applyBorder="1" applyProtection="1"/>
    <xf numFmtId="0" fontId="39" fillId="7" borderId="22" xfId="0" applyFont="1" applyFill="1" applyBorder="1" applyAlignment="1" applyProtection="1">
      <alignment vertical="top"/>
    </xf>
    <xf numFmtId="0" fontId="0" fillId="7" borderId="22" xfId="0" applyFill="1" applyBorder="1" applyAlignment="1" applyProtection="1">
      <alignment vertical="top"/>
    </xf>
    <xf numFmtId="0" fontId="77" fillId="18" borderId="0" xfId="0" applyFont="1" applyFill="1" applyAlignment="1"/>
    <xf numFmtId="0" fontId="78" fillId="28" borderId="0" xfId="0" applyFont="1" applyFill="1" applyAlignment="1">
      <alignment wrapText="1"/>
    </xf>
    <xf numFmtId="0" fontId="78" fillId="28" borderId="0" xfId="0" applyFont="1" applyFill="1"/>
    <xf numFmtId="0" fontId="79" fillId="18" borderId="0" xfId="0" applyFont="1" applyFill="1" applyAlignment="1"/>
    <xf numFmtId="0" fontId="0" fillId="0" borderId="23" xfId="0" applyFill="1" applyBorder="1"/>
    <xf numFmtId="166" fontId="46" fillId="24" borderId="19" xfId="0" applyNumberFormat="1" applyFont="1" applyFill="1" applyBorder="1" applyAlignment="1" applyProtection="1">
      <alignment horizontal="center" vertical="top"/>
    </xf>
    <xf numFmtId="2" fontId="46" fillId="24" borderId="19" xfId="0" applyNumberFormat="1" applyFont="1" applyFill="1" applyBorder="1" applyAlignment="1" applyProtection="1">
      <alignment horizontal="center" vertical="top"/>
    </xf>
    <xf numFmtId="166" fontId="10" fillId="2" borderId="15" xfId="0" applyNumberFormat="1" applyFont="1" applyFill="1" applyBorder="1" applyAlignment="1" applyProtection="1">
      <alignment vertical="top" wrapText="1"/>
    </xf>
    <xf numFmtId="166" fontId="10" fillId="2" borderId="15" xfId="0" applyNumberFormat="1" applyFont="1" applyFill="1" applyBorder="1" applyAlignment="1" applyProtection="1">
      <alignment vertical="top"/>
    </xf>
    <xf numFmtId="0" fontId="51" fillId="7" borderId="17" xfId="0" applyFont="1" applyFill="1" applyBorder="1" applyAlignment="1" applyProtection="1">
      <alignment horizontal="left" vertical="top"/>
    </xf>
    <xf numFmtId="0" fontId="0" fillId="7" borderId="8" xfId="0" applyFill="1" applyBorder="1" applyAlignment="1" applyProtection="1">
      <alignment horizontal="right"/>
      <protection locked="0"/>
    </xf>
    <xf numFmtId="0" fontId="0" fillId="7" borderId="22" xfId="0" applyFill="1" applyBorder="1" applyAlignment="1" applyProtection="1">
      <alignment horizontal="right"/>
      <protection locked="0"/>
    </xf>
    <xf numFmtId="2" fontId="14" fillId="40" borderId="15" xfId="0" applyNumberFormat="1" applyFont="1" applyFill="1" applyBorder="1" applyAlignment="1" applyProtection="1">
      <alignment vertical="top" wrapText="1"/>
    </xf>
    <xf numFmtId="49" fontId="10" fillId="11" borderId="22" xfId="0" quotePrefix="1" applyNumberFormat="1" applyFont="1" applyFill="1" applyBorder="1" applyAlignment="1" applyProtection="1">
      <alignment vertical="top"/>
      <protection locked="0"/>
    </xf>
    <xf numFmtId="49" fontId="14" fillId="23" borderId="0" xfId="0" applyNumberFormat="1" applyFont="1" applyFill="1" applyBorder="1" applyAlignment="1" applyProtection="1">
      <alignment horizontal="right" vertical="top"/>
      <protection locked="0"/>
    </xf>
    <xf numFmtId="49" fontId="10" fillId="11" borderId="24" xfId="0" quotePrefix="1" applyNumberFormat="1" applyFont="1" applyFill="1" applyBorder="1" applyAlignment="1" applyProtection="1">
      <alignment vertical="top"/>
      <protection locked="0"/>
    </xf>
    <xf numFmtId="49" fontId="14" fillId="23" borderId="7" xfId="0" applyNumberFormat="1" applyFont="1" applyFill="1" applyBorder="1" applyAlignment="1" applyProtection="1">
      <alignment horizontal="right" vertical="top"/>
      <protection locked="0"/>
    </xf>
    <xf numFmtId="165" fontId="14" fillId="6" borderId="15" xfId="0" applyNumberFormat="1" applyFont="1" applyFill="1" applyBorder="1" applyAlignment="1" applyProtection="1">
      <alignment horizontal="right" vertical="top"/>
      <protection locked="0"/>
    </xf>
    <xf numFmtId="164" fontId="10" fillId="29" borderId="0" xfId="0" applyNumberFormat="1" applyFont="1" applyFill="1" applyBorder="1" applyAlignment="1" applyProtection="1">
      <alignment horizontal="right" vertical="top"/>
      <protection locked="0"/>
    </xf>
    <xf numFmtId="0" fontId="14" fillId="6" borderId="22" xfId="0" applyFont="1" applyFill="1" applyBorder="1" applyAlignment="1" applyProtection="1">
      <alignment horizontal="right" vertical="top"/>
      <protection locked="0"/>
    </xf>
    <xf numFmtId="0" fontId="14" fillId="6" borderId="23" xfId="0" applyFont="1" applyFill="1" applyBorder="1" applyAlignment="1" applyProtection="1">
      <alignment horizontal="center" vertical="top"/>
      <protection locked="0"/>
    </xf>
    <xf numFmtId="0" fontId="9" fillId="22" borderId="0" xfId="0" applyFont="1" applyFill="1" applyBorder="1" applyAlignment="1" applyProtection="1">
      <alignment horizontal="right" vertical="top"/>
      <protection locked="0"/>
    </xf>
    <xf numFmtId="0" fontId="14" fillId="32" borderId="15" xfId="0" applyFont="1" applyFill="1" applyBorder="1" applyAlignment="1" applyProtection="1">
      <alignment horizontal="center" vertical="top"/>
      <protection locked="0"/>
    </xf>
    <xf numFmtId="164" fontId="10" fillId="29" borderId="22" xfId="0" applyNumberFormat="1" applyFont="1" applyFill="1" applyBorder="1" applyAlignment="1" applyProtection="1">
      <alignment horizontal="right" vertical="top"/>
      <protection locked="0"/>
    </xf>
    <xf numFmtId="164" fontId="10" fillId="29" borderId="23" xfId="0" applyNumberFormat="1" applyFont="1" applyFill="1" applyBorder="1" applyAlignment="1" applyProtection="1">
      <alignment horizontal="right" vertical="top"/>
      <protection locked="0"/>
    </xf>
    <xf numFmtId="0" fontId="14" fillId="6" borderId="0" xfId="0" applyFont="1" applyFill="1" applyBorder="1" applyAlignment="1" applyProtection="1">
      <alignment horizontal="right" vertical="top"/>
      <protection locked="0"/>
    </xf>
    <xf numFmtId="0" fontId="13" fillId="28" borderId="0" xfId="0" applyFont="1" applyFill="1"/>
    <xf numFmtId="0" fontId="10" fillId="32" borderId="22" xfId="0" applyFont="1" applyFill="1" applyBorder="1" applyAlignment="1" applyProtection="1">
      <alignment horizontal="right" vertical="top"/>
      <protection locked="0"/>
    </xf>
    <xf numFmtId="0" fontId="10" fillId="32" borderId="0" xfId="0" applyFont="1" applyFill="1" applyBorder="1" applyAlignment="1" applyProtection="1">
      <alignment horizontal="right" vertical="top"/>
      <protection locked="0"/>
    </xf>
    <xf numFmtId="0" fontId="14" fillId="6" borderId="22" xfId="0" applyFont="1" applyFill="1" applyBorder="1" applyAlignment="1" applyProtection="1">
      <alignment horizontal="center" vertical="top"/>
      <protection locked="0"/>
    </xf>
    <xf numFmtId="2" fontId="14" fillId="40" borderId="16" xfId="0" applyNumberFormat="1" applyFont="1" applyFill="1" applyBorder="1" applyAlignment="1" applyProtection="1">
      <alignment vertical="top" wrapText="1"/>
    </xf>
    <xf numFmtId="0" fontId="39" fillId="32" borderId="0" xfId="0" applyFont="1" applyFill="1"/>
    <xf numFmtId="0" fontId="0" fillId="28" borderId="19" xfId="0" applyFill="1" applyBorder="1"/>
    <xf numFmtId="0" fontId="46" fillId="28" borderId="0" xfId="0" applyFont="1" applyFill="1" applyAlignment="1">
      <alignment wrapText="1"/>
    </xf>
    <xf numFmtId="0" fontId="8" fillId="28" borderId="16" xfId="0" applyFont="1" applyFill="1" applyBorder="1"/>
    <xf numFmtId="0" fontId="10" fillId="28" borderId="1" xfId="0" applyFont="1" applyFill="1" applyBorder="1"/>
    <xf numFmtId="0" fontId="0" fillId="28" borderId="18" xfId="0" applyFill="1" applyBorder="1"/>
    <xf numFmtId="0" fontId="0" fillId="28" borderId="20" xfId="0" applyFill="1" applyBorder="1"/>
    <xf numFmtId="0" fontId="0" fillId="28" borderId="8" xfId="0" applyFill="1" applyBorder="1"/>
    <xf numFmtId="0" fontId="0" fillId="28" borderId="21" xfId="0" applyFill="1" applyBorder="1"/>
    <xf numFmtId="0" fontId="0" fillId="28" borderId="22" xfId="0" applyFill="1" applyBorder="1"/>
    <xf numFmtId="0" fontId="0" fillId="28" borderId="0" xfId="0" applyFill="1" applyBorder="1"/>
    <xf numFmtId="0" fontId="0" fillId="28" borderId="23" xfId="0" applyFill="1" applyBorder="1"/>
    <xf numFmtId="0" fontId="0" fillId="28" borderId="24" xfId="0" applyFill="1" applyBorder="1"/>
    <xf numFmtId="0" fontId="0" fillId="28" borderId="7" xfId="0" applyFill="1" applyBorder="1"/>
    <xf numFmtId="0" fontId="0" fillId="28" borderId="25" xfId="0" applyFill="1" applyBorder="1"/>
    <xf numFmtId="0" fontId="10" fillId="6" borderId="7" xfId="6" applyFont="1" applyFill="1" applyBorder="1" applyAlignment="1" applyProtection="1">
      <alignment horizontal="left" vertical="top"/>
      <protection locked="0"/>
    </xf>
    <xf numFmtId="0" fontId="39" fillId="18" borderId="0" xfId="0" applyFont="1" applyFill="1"/>
    <xf numFmtId="0" fontId="12" fillId="28" borderId="0" xfId="0" applyFont="1" applyFill="1" applyAlignment="1"/>
    <xf numFmtId="0" fontId="44" fillId="0" borderId="0" xfId="0" applyFont="1"/>
    <xf numFmtId="0" fontId="80" fillId="0" borderId="0" xfId="0" applyFont="1"/>
    <xf numFmtId="0" fontId="78" fillId="28" borderId="0" xfId="0" applyFont="1" applyFill="1" applyAlignment="1">
      <alignment horizontal="center"/>
    </xf>
    <xf numFmtId="0" fontId="0" fillId="28" borderId="14" xfId="0" applyFill="1" applyBorder="1"/>
    <xf numFmtId="0" fontId="0" fillId="28" borderId="15" xfId="0" applyFill="1" applyBorder="1"/>
    <xf numFmtId="0" fontId="0" fillId="7" borderId="18" xfId="0" applyFill="1" applyBorder="1"/>
    <xf numFmtId="0" fontId="0" fillId="28" borderId="17" xfId="0" applyFill="1" applyBorder="1"/>
    <xf numFmtId="0" fontId="0" fillId="28" borderId="1" xfId="0" applyFill="1" applyBorder="1" applyAlignment="1">
      <alignment wrapText="1"/>
    </xf>
    <xf numFmtId="0" fontId="0" fillId="28" borderId="0" xfId="0" applyFill="1" applyAlignment="1">
      <alignment horizontal="center"/>
    </xf>
    <xf numFmtId="0" fontId="10" fillId="28" borderId="1" xfId="0" applyFont="1" applyFill="1" applyBorder="1" applyAlignment="1">
      <alignment wrapText="1"/>
    </xf>
    <xf numFmtId="0" fontId="12" fillId="28" borderId="17" xfId="0" applyFont="1" applyFill="1" applyBorder="1" applyAlignment="1"/>
    <xf numFmtId="0" fontId="12" fillId="28" borderId="18" xfId="0" applyFont="1" applyFill="1" applyBorder="1" applyAlignment="1"/>
    <xf numFmtId="0" fontId="12" fillId="28" borderId="19" xfId="0" applyFont="1" applyFill="1" applyBorder="1" applyAlignment="1"/>
    <xf numFmtId="0" fontId="8" fillId="28" borderId="1" xfId="0" applyFont="1" applyFill="1" applyBorder="1"/>
    <xf numFmtId="0" fontId="8" fillId="28" borderId="19" xfId="0" applyFont="1" applyFill="1" applyBorder="1"/>
    <xf numFmtId="0" fontId="39" fillId="7" borderId="17" xfId="0" applyFont="1" applyFill="1" applyBorder="1"/>
    <xf numFmtId="0" fontId="39" fillId="7" borderId="18" xfId="0" applyFont="1" applyFill="1" applyBorder="1"/>
    <xf numFmtId="0" fontId="13" fillId="28" borderId="1" xfId="0" applyFont="1" applyFill="1" applyBorder="1"/>
    <xf numFmtId="0" fontId="53" fillId="33" borderId="17" xfId="0" applyFont="1" applyFill="1" applyBorder="1" applyAlignment="1"/>
    <xf numFmtId="49" fontId="32" fillId="33" borderId="19" xfId="0" applyNumberFormat="1" applyFont="1" applyFill="1" applyBorder="1" applyAlignment="1" applyProtection="1"/>
    <xf numFmtId="49" fontId="32" fillId="33" borderId="18" xfId="0" applyNumberFormat="1" applyFont="1" applyFill="1" applyBorder="1" applyAlignment="1" applyProtection="1"/>
    <xf numFmtId="0" fontId="53" fillId="33" borderId="0" xfId="0" applyFont="1" applyFill="1" applyAlignment="1"/>
    <xf numFmtId="0" fontId="12" fillId="33" borderId="0" xfId="0" applyFont="1" applyFill="1" applyAlignment="1"/>
    <xf numFmtId="49" fontId="32" fillId="33" borderId="0" xfId="0" applyNumberFormat="1" applyFont="1" applyFill="1" applyBorder="1" applyAlignment="1" applyProtection="1"/>
    <xf numFmtId="0" fontId="12" fillId="33" borderId="18" xfId="0" applyFont="1" applyFill="1" applyBorder="1" applyAlignment="1"/>
    <xf numFmtId="0" fontId="51" fillId="33" borderId="18" xfId="0" applyFont="1" applyFill="1" applyBorder="1" applyAlignment="1" applyProtection="1">
      <alignment horizontal="left" vertical="top"/>
    </xf>
    <xf numFmtId="0" fontId="0" fillId="33" borderId="18" xfId="0" applyFill="1" applyBorder="1" applyProtection="1">
      <protection locked="0"/>
    </xf>
    <xf numFmtId="0" fontId="0" fillId="33" borderId="18" xfId="0" applyFill="1" applyBorder="1" applyAlignment="1" applyProtection="1">
      <alignment vertical="top"/>
    </xf>
    <xf numFmtId="0" fontId="0" fillId="33" borderId="18" xfId="0" applyFill="1" applyBorder="1" applyAlignment="1">
      <alignment vertical="top"/>
    </xf>
    <xf numFmtId="0" fontId="0" fillId="33" borderId="19" xfId="0" applyFill="1" applyBorder="1" applyAlignment="1" applyProtection="1">
      <alignment vertical="top"/>
    </xf>
    <xf numFmtId="0" fontId="0" fillId="33" borderId="18" xfId="0" applyFill="1" applyBorder="1"/>
    <xf numFmtId="0" fontId="10" fillId="28" borderId="17" xfId="0" applyFont="1" applyFill="1" applyBorder="1"/>
    <xf numFmtId="0" fontId="0" fillId="33" borderId="0" xfId="0" applyFill="1"/>
    <xf numFmtId="0" fontId="80" fillId="33" borderId="0" xfId="0" applyFont="1" applyFill="1"/>
    <xf numFmtId="0" fontId="39" fillId="33" borderId="0" xfId="0" applyFont="1" applyFill="1"/>
    <xf numFmtId="0" fontId="39" fillId="18" borderId="1" xfId="0" applyFont="1" applyFill="1" applyBorder="1" applyAlignment="1">
      <alignment wrapText="1"/>
    </xf>
    <xf numFmtId="0" fontId="39" fillId="18" borderId="14" xfId="0" applyFont="1" applyFill="1" applyBorder="1"/>
    <xf numFmtId="0" fontId="39" fillId="18" borderId="15" xfId="0" applyFont="1" applyFill="1" applyBorder="1"/>
    <xf numFmtId="0" fontId="39" fillId="18" borderId="16" xfId="0" applyFont="1" applyFill="1" applyBorder="1"/>
    <xf numFmtId="0" fontId="10" fillId="28" borderId="0" xfId="0" applyFont="1" applyFill="1"/>
    <xf numFmtId="0" fontId="0" fillId="16" borderId="16" xfId="0" applyFill="1" applyBorder="1" applyAlignment="1" applyProtection="1">
      <alignment wrapText="1"/>
    </xf>
    <xf numFmtId="0" fontId="76" fillId="7" borderId="17" xfId="0" applyFont="1" applyFill="1" applyBorder="1" applyAlignment="1">
      <alignment wrapText="1"/>
    </xf>
    <xf numFmtId="0" fontId="76" fillId="7" borderId="18" xfId="0" applyFont="1" applyFill="1" applyBorder="1" applyAlignment="1">
      <alignment wrapText="1"/>
    </xf>
    <xf numFmtId="0" fontId="76" fillId="7" borderId="19" xfId="0" applyFont="1" applyFill="1" applyBorder="1" applyAlignment="1">
      <alignment wrapText="1"/>
    </xf>
    <xf numFmtId="0" fontId="10" fillId="28" borderId="0" xfId="0" applyFont="1" applyFill="1" applyAlignment="1">
      <alignment horizontal="center"/>
    </xf>
    <xf numFmtId="0" fontId="0" fillId="28" borderId="3" xfId="0" applyFill="1" applyBorder="1" applyAlignment="1">
      <alignment horizontal="center"/>
    </xf>
    <xf numFmtId="1" fontId="39" fillId="28" borderId="0" xfId="0" applyNumberFormat="1" applyFont="1" applyFill="1" applyProtection="1"/>
    <xf numFmtId="166" fontId="8" fillId="28" borderId="0" xfId="0" applyNumberFormat="1" applyFont="1" applyFill="1" applyProtection="1"/>
    <xf numFmtId="0" fontId="10" fillId="6" borderId="0" xfId="6" applyFont="1" applyFill="1" applyBorder="1" applyAlignment="1" applyProtection="1">
      <alignment horizontal="left" vertical="top"/>
      <protection locked="0"/>
    </xf>
    <xf numFmtId="0" fontId="64" fillId="18" borderId="0" xfId="6" applyFont="1" applyFill="1" applyProtection="1">
      <protection locked="0"/>
    </xf>
    <xf numFmtId="2" fontId="0" fillId="0" borderId="0" xfId="0" applyNumberFormat="1" applyAlignment="1">
      <alignment wrapText="1"/>
    </xf>
    <xf numFmtId="0" fontId="13" fillId="0" borderId="17" xfId="0" applyFont="1" applyFill="1" applyBorder="1"/>
    <xf numFmtId="0" fontId="14" fillId="0" borderId="19" xfId="0" applyFont="1" applyFill="1" applyBorder="1"/>
    <xf numFmtId="0" fontId="10" fillId="0" borderId="1" xfId="0" applyFont="1" applyFill="1" applyBorder="1" applyAlignment="1">
      <alignment wrapText="1"/>
    </xf>
    <xf numFmtId="0" fontId="14" fillId="0" borderId="1" xfId="0" applyFont="1" applyFill="1" applyBorder="1" applyAlignment="1">
      <alignment wrapText="1"/>
    </xf>
    <xf numFmtId="0" fontId="55" fillId="0" borderId="1" xfId="0" applyFont="1" applyFill="1" applyBorder="1" applyAlignment="1">
      <alignment wrapText="1"/>
    </xf>
    <xf numFmtId="0" fontId="10" fillId="0" borderId="15" xfId="0" applyFont="1" applyFill="1" applyBorder="1" applyAlignment="1">
      <alignment horizontal="center"/>
    </xf>
    <xf numFmtId="0" fontId="0" fillId="7" borderId="5" xfId="0" applyFill="1" applyBorder="1"/>
    <xf numFmtId="0" fontId="74" fillId="33" borderId="0" xfId="0" applyFont="1" applyFill="1"/>
    <xf numFmtId="0" fontId="44" fillId="33" borderId="0" xfId="0" applyFont="1" applyFill="1"/>
    <xf numFmtId="0" fontId="68" fillId="0" borderId="7" xfId="0" applyFont="1" applyBorder="1"/>
    <xf numFmtId="0" fontId="8" fillId="15" borderId="15" xfId="0" applyFont="1" applyFill="1" applyBorder="1" applyAlignment="1" applyProtection="1">
      <alignment vertical="top" wrapText="1"/>
    </xf>
    <xf numFmtId="0" fontId="10" fillId="7" borderId="17" xfId="0" applyFont="1" applyFill="1" applyBorder="1"/>
    <xf numFmtId="0" fontId="0" fillId="7" borderId="19" xfId="0" applyFill="1" applyBorder="1"/>
    <xf numFmtId="0" fontId="10" fillId="28" borderId="14" xfId="0" applyFont="1" applyFill="1" applyBorder="1"/>
    <xf numFmtId="0" fontId="10" fillId="28" borderId="15" xfId="0" applyFont="1" applyFill="1" applyBorder="1"/>
    <xf numFmtId="0" fontId="10" fillId="28" borderId="16" xfId="0" applyFont="1" applyFill="1" applyBorder="1"/>
    <xf numFmtId="0" fontId="13" fillId="28" borderId="17" xfId="0" applyFont="1" applyFill="1" applyBorder="1"/>
    <xf numFmtId="0" fontId="0" fillId="7" borderId="24" xfId="0" applyFill="1" applyBorder="1" applyAlignment="1">
      <alignment horizontal="center"/>
    </xf>
    <xf numFmtId="0" fontId="58" fillId="7" borderId="0" xfId="0" applyFont="1" applyFill="1" applyAlignment="1"/>
    <xf numFmtId="0" fontId="13" fillId="7" borderId="17" xfId="0" applyFont="1" applyFill="1" applyBorder="1" applyAlignment="1">
      <alignment wrapText="1"/>
    </xf>
    <xf numFmtId="0" fontId="10" fillId="7" borderId="19" xfId="0" applyFont="1" applyFill="1" applyBorder="1"/>
    <xf numFmtId="166" fontId="0" fillId="24" borderId="20" xfId="0" applyNumberFormat="1" applyFill="1" applyBorder="1" applyProtection="1"/>
    <xf numFmtId="166" fontId="0" fillId="24" borderId="8" xfId="0" applyNumberFormat="1" applyFill="1" applyBorder="1" applyProtection="1"/>
    <xf numFmtId="0" fontId="10" fillId="7" borderId="14" xfId="0" applyFont="1" applyFill="1" applyBorder="1" applyAlignment="1">
      <alignment wrapText="1"/>
    </xf>
    <xf numFmtId="0" fontId="13" fillId="7" borderId="24" xfId="0" applyFont="1" applyFill="1" applyBorder="1"/>
    <xf numFmtId="0" fontId="13" fillId="7" borderId="7" xfId="0" applyFont="1" applyFill="1" applyBorder="1"/>
    <xf numFmtId="0" fontId="10" fillId="7" borderId="16" xfId="0" applyFont="1" applyFill="1" applyBorder="1" applyAlignment="1">
      <alignment wrapText="1"/>
    </xf>
    <xf numFmtId="0" fontId="10" fillId="6" borderId="22" xfId="0" applyFont="1" applyFill="1" applyBorder="1" applyAlignment="1" applyProtection="1">
      <alignment horizontal="right" vertical="top"/>
      <protection locked="0"/>
    </xf>
    <xf numFmtId="0" fontId="10" fillId="6" borderId="23" xfId="0" applyFont="1" applyFill="1" applyBorder="1" applyAlignment="1" applyProtection="1">
      <alignment horizontal="center" vertical="top"/>
      <protection locked="0"/>
    </xf>
    <xf numFmtId="0" fontId="39" fillId="34" borderId="0" xfId="0" applyFont="1" applyFill="1"/>
    <xf numFmtId="0" fontId="13" fillId="34" borderId="17" xfId="0" applyFont="1" applyFill="1" applyBorder="1" applyAlignment="1">
      <alignment wrapText="1"/>
    </xf>
    <xf numFmtId="0" fontId="10" fillId="34" borderId="18" xfId="0" applyFont="1" applyFill="1" applyBorder="1" applyAlignment="1">
      <alignment wrapText="1"/>
    </xf>
    <xf numFmtId="0" fontId="10" fillId="34" borderId="19" xfId="0" applyFont="1" applyFill="1" applyBorder="1" applyAlignment="1">
      <alignment wrapText="1"/>
    </xf>
    <xf numFmtId="0" fontId="10" fillId="34" borderId="22" xfId="0" applyFont="1" applyFill="1" applyBorder="1"/>
    <xf numFmtId="0" fontId="0" fillId="34" borderId="0" xfId="0" applyFill="1" applyBorder="1"/>
    <xf numFmtId="166" fontId="0" fillId="34" borderId="0" xfId="0" applyNumberFormat="1" applyFill="1" applyBorder="1" applyProtection="1"/>
    <xf numFmtId="0" fontId="0" fillId="17" borderId="0" xfId="0" applyFill="1"/>
    <xf numFmtId="166" fontId="10" fillId="17" borderId="0" xfId="0" applyNumberFormat="1" applyFont="1" applyFill="1"/>
    <xf numFmtId="166" fontId="0" fillId="17" borderId="0" xfId="0" applyNumberFormat="1" applyFill="1"/>
    <xf numFmtId="166" fontId="10" fillId="18" borderId="0" xfId="0" applyNumberFormat="1" applyFont="1" applyFill="1"/>
    <xf numFmtId="2" fontId="0" fillId="34" borderId="0" xfId="0" applyNumberFormat="1" applyFill="1" applyBorder="1" applyProtection="1"/>
    <xf numFmtId="0" fontId="0" fillId="34" borderId="7" xfId="0" applyFill="1" applyBorder="1"/>
    <xf numFmtId="2" fontId="10" fillId="24" borderId="15" xfId="0" applyNumberFormat="1" applyFont="1" applyFill="1" applyBorder="1" applyAlignment="1" applyProtection="1">
      <alignment vertical="top"/>
    </xf>
    <xf numFmtId="0" fontId="0" fillId="34" borderId="24" xfId="0" applyFill="1" applyBorder="1"/>
    <xf numFmtId="0" fontId="10" fillId="34" borderId="16" xfId="0" applyFont="1" applyFill="1" applyBorder="1"/>
    <xf numFmtId="0" fontId="10" fillId="34" borderId="20" xfId="0" applyFont="1" applyFill="1" applyBorder="1"/>
    <xf numFmtId="0" fontId="0" fillId="34" borderId="8" xfId="0" applyFill="1" applyBorder="1"/>
    <xf numFmtId="0" fontId="0" fillId="34" borderId="21" xfId="0" applyFill="1" applyBorder="1"/>
    <xf numFmtId="0" fontId="0" fillId="34" borderId="23" xfId="0" applyFill="1" applyBorder="1"/>
    <xf numFmtId="0" fontId="0" fillId="34" borderId="22" xfId="0" applyFill="1" applyBorder="1"/>
    <xf numFmtId="166" fontId="0" fillId="34" borderId="23" xfId="0" applyNumberFormat="1" applyFill="1" applyBorder="1" applyProtection="1"/>
    <xf numFmtId="2" fontId="13" fillId="34" borderId="7" xfId="0" applyNumberFormat="1" applyFont="1" applyFill="1" applyBorder="1"/>
    <xf numFmtId="0" fontId="13" fillId="34" borderId="25" xfId="0" applyFont="1" applyFill="1" applyBorder="1"/>
    <xf numFmtId="0" fontId="0" fillId="34" borderId="20" xfId="0" applyFill="1" applyBorder="1"/>
    <xf numFmtId="0" fontId="0" fillId="34" borderId="25" xfId="0" applyFill="1" applyBorder="1"/>
    <xf numFmtId="0" fontId="0" fillId="7" borderId="16" xfId="0" applyFill="1" applyBorder="1" applyAlignment="1" applyProtection="1">
      <alignment horizontal="right" vertical="top"/>
      <protection locked="0"/>
    </xf>
    <xf numFmtId="164" fontId="0" fillId="7" borderId="14" xfId="0" applyNumberFormat="1" applyFill="1" applyBorder="1" applyAlignment="1" applyProtection="1">
      <alignment vertical="top"/>
      <protection locked="0"/>
    </xf>
    <xf numFmtId="166" fontId="14" fillId="24" borderId="1" xfId="0" applyNumberFormat="1" applyFont="1" applyFill="1" applyBorder="1" applyAlignment="1" applyProtection="1">
      <alignment vertical="top"/>
    </xf>
    <xf numFmtId="0" fontId="0" fillId="7" borderId="16" xfId="0" applyFill="1" applyBorder="1" applyAlignment="1" applyProtection="1">
      <alignment horizontal="right" vertical="top"/>
    </xf>
    <xf numFmtId="0" fontId="82" fillId="0" borderId="0" xfId="0" applyFont="1" applyFill="1"/>
    <xf numFmtId="0" fontId="82" fillId="0" borderId="0" xfId="0" applyFont="1" applyFill="1" applyAlignment="1">
      <alignment wrapText="1"/>
    </xf>
    <xf numFmtId="0" fontId="82" fillId="0" borderId="0" xfId="0" applyFont="1" applyFill="1" applyAlignment="1">
      <alignment horizontal="center"/>
    </xf>
    <xf numFmtId="0" fontId="8" fillId="0" borderId="0" xfId="0" applyFont="1" applyFill="1"/>
    <xf numFmtId="167" fontId="82" fillId="0" borderId="0" xfId="0" applyNumberFormat="1" applyFont="1" applyFill="1" applyAlignment="1">
      <alignment horizontal="center"/>
    </xf>
    <xf numFmtId="0" fontId="59" fillId="0" borderId="1" xfId="6" applyFont="1" applyBorder="1" applyAlignment="1">
      <alignment horizontal="center"/>
    </xf>
    <xf numFmtId="0" fontId="10" fillId="0" borderId="0" xfId="6"/>
    <xf numFmtId="0" fontId="73" fillId="0" borderId="0" xfId="6" applyFont="1" applyAlignment="1">
      <alignment horizontal="justify" vertical="center" wrapText="1"/>
    </xf>
    <xf numFmtId="0" fontId="10" fillId="0" borderId="0" xfId="6" applyFont="1"/>
    <xf numFmtId="165" fontId="13" fillId="6" borderId="19" xfId="6" applyNumberFormat="1" applyFont="1" applyFill="1" applyBorder="1" applyAlignment="1" applyProtection="1">
      <alignment horizontal="right"/>
      <protection locked="0"/>
    </xf>
    <xf numFmtId="165" fontId="13" fillId="6" borderId="21" xfId="6" applyNumberFormat="1" applyFont="1" applyFill="1" applyBorder="1" applyAlignment="1" applyProtection="1">
      <alignment horizontal="right"/>
      <protection locked="0"/>
    </xf>
    <xf numFmtId="49" fontId="10" fillId="23" borderId="1" xfId="6" applyNumberFormat="1" applyFont="1" applyFill="1" applyBorder="1" applyAlignment="1" applyProtection="1">
      <alignment horizontal="right" vertical="top"/>
      <protection locked="0"/>
    </xf>
    <xf numFmtId="0" fontId="0" fillId="16" borderId="1" xfId="0" applyFill="1" applyBorder="1" applyProtection="1"/>
    <xf numFmtId="0" fontId="46" fillId="28" borderId="1" xfId="0" applyFont="1" applyFill="1" applyBorder="1" applyAlignment="1" applyProtection="1">
      <alignment wrapText="1"/>
    </xf>
    <xf numFmtId="166" fontId="8" fillId="24" borderId="14" xfId="0" applyNumberFormat="1" applyFont="1" applyFill="1" applyBorder="1" applyAlignment="1" applyProtection="1">
      <alignment vertical="top"/>
    </xf>
    <xf numFmtId="166" fontId="8" fillId="24" borderId="15" xfId="0" applyNumberFormat="1" applyFont="1" applyFill="1" applyBorder="1" applyAlignment="1" applyProtection="1">
      <alignment vertical="top"/>
    </xf>
    <xf numFmtId="166" fontId="8" fillId="24" borderId="16" xfId="0" applyNumberFormat="1" applyFont="1" applyFill="1" applyBorder="1" applyAlignment="1" applyProtection="1">
      <alignment vertical="top"/>
    </xf>
    <xf numFmtId="0" fontId="55" fillId="7" borderId="0" xfId="0" applyFont="1" applyFill="1" applyAlignment="1">
      <alignment wrapText="1"/>
    </xf>
    <xf numFmtId="0" fontId="55" fillId="7" borderId="0" xfId="0" applyFont="1" applyFill="1" applyAlignment="1">
      <alignment horizontal="center"/>
    </xf>
    <xf numFmtId="0" fontId="83" fillId="0" borderId="0" xfId="0" applyFont="1"/>
    <xf numFmtId="0" fontId="0" fillId="7" borderId="20" xfId="0" applyFill="1" applyBorder="1"/>
    <xf numFmtId="0" fontId="0" fillId="18" borderId="20" xfId="0" applyFill="1" applyBorder="1"/>
    <xf numFmtId="0" fontId="0" fillId="18" borderId="8" xfId="0" applyFill="1" applyBorder="1"/>
    <xf numFmtId="0" fontId="0" fillId="18" borderId="21" xfId="0" applyFill="1" applyBorder="1"/>
    <xf numFmtId="0" fontId="0" fillId="18" borderId="22" xfId="0" applyFill="1" applyBorder="1"/>
    <xf numFmtId="0" fontId="0" fillId="18" borderId="0" xfId="0" applyFill="1" applyBorder="1"/>
    <xf numFmtId="0" fontId="0" fillId="18" borderId="23" xfId="0" applyFill="1" applyBorder="1"/>
    <xf numFmtId="0" fontId="0" fillId="18" borderId="24" xfId="0" applyFill="1" applyBorder="1"/>
    <xf numFmtId="0" fontId="0" fillId="18" borderId="7" xfId="0" applyFill="1" applyBorder="1"/>
    <xf numFmtId="0" fontId="0" fillId="18" borderId="25" xfId="0" applyFill="1" applyBorder="1"/>
    <xf numFmtId="0" fontId="0" fillId="41" borderId="1" xfId="0" applyFill="1" applyBorder="1" applyAlignment="1">
      <alignment wrapText="1"/>
    </xf>
    <xf numFmtId="0" fontId="0" fillId="41" borderId="0" xfId="0" applyFill="1"/>
    <xf numFmtId="0" fontId="0" fillId="41" borderId="1" xfId="0" applyFill="1" applyBorder="1"/>
    <xf numFmtId="0" fontId="10" fillId="41" borderId="1" xfId="0" applyFont="1" applyFill="1" applyBorder="1" applyAlignment="1">
      <alignment wrapText="1"/>
    </xf>
    <xf numFmtId="0" fontId="84" fillId="33" borderId="17" xfId="0" applyFont="1" applyFill="1" applyBorder="1"/>
    <xf numFmtId="0" fontId="68" fillId="33" borderId="18" xfId="0" applyFont="1" applyFill="1" applyBorder="1"/>
    <xf numFmtId="0" fontId="68" fillId="33" borderId="19" xfId="0" applyFont="1" applyFill="1" applyBorder="1"/>
    <xf numFmtId="0" fontId="68" fillId="33" borderId="1" xfId="0" applyFont="1" applyFill="1" applyBorder="1"/>
    <xf numFmtId="0" fontId="68" fillId="33" borderId="20" xfId="0" applyFont="1" applyFill="1" applyBorder="1"/>
    <xf numFmtId="0" fontId="68" fillId="33" borderId="8" xfId="0" applyFont="1" applyFill="1" applyBorder="1"/>
    <xf numFmtId="0" fontId="68" fillId="33" borderId="21" xfId="0" applyFont="1" applyFill="1" applyBorder="1"/>
    <xf numFmtId="0" fontId="68" fillId="33" borderId="15" xfId="0" applyFont="1" applyFill="1" applyBorder="1"/>
    <xf numFmtId="0" fontId="68" fillId="33" borderId="22" xfId="0" applyFont="1" applyFill="1" applyBorder="1"/>
    <xf numFmtId="0" fontId="68" fillId="33" borderId="0" xfId="0" applyFont="1" applyFill="1" applyBorder="1"/>
    <xf numFmtId="0" fontId="68" fillId="33" borderId="23" xfId="0" applyFont="1" applyFill="1" applyBorder="1"/>
    <xf numFmtId="0" fontId="68" fillId="33" borderId="24" xfId="0" applyFont="1" applyFill="1" applyBorder="1"/>
    <xf numFmtId="0" fontId="68" fillId="33" borderId="7" xfId="0" applyFont="1" applyFill="1" applyBorder="1"/>
    <xf numFmtId="0" fontId="68" fillId="33" borderId="25" xfId="0" applyFont="1" applyFill="1" applyBorder="1"/>
    <xf numFmtId="0" fontId="68" fillId="33" borderId="16" xfId="0" applyFont="1" applyFill="1" applyBorder="1"/>
    <xf numFmtId="0" fontId="85" fillId="33" borderId="0" xfId="0" applyFont="1" applyFill="1" applyAlignment="1"/>
    <xf numFmtId="0" fontId="39" fillId="7" borderId="24" xfId="0" applyFont="1" applyFill="1" applyBorder="1"/>
    <xf numFmtId="0" fontId="39" fillId="7" borderId="7" xfId="0" applyFont="1" applyFill="1" applyBorder="1"/>
    <xf numFmtId="0" fontId="10" fillId="28" borderId="20" xfId="0" applyFont="1" applyFill="1" applyBorder="1"/>
    <xf numFmtId="0" fontId="39" fillId="28" borderId="17" xfId="0" applyFont="1" applyFill="1" applyBorder="1" applyAlignment="1"/>
    <xf numFmtId="0" fontId="10" fillId="0" borderId="14" xfId="0" applyFont="1" applyBorder="1"/>
    <xf numFmtId="0" fontId="8" fillId="0" borderId="17" xfId="0" applyFont="1" applyFill="1" applyBorder="1"/>
    <xf numFmtId="49" fontId="10" fillId="23" borderId="19" xfId="6" applyNumberFormat="1" applyFont="1" applyFill="1" applyBorder="1" applyAlignment="1" applyProtection="1">
      <alignment horizontal="right" vertical="top"/>
      <protection locked="0"/>
    </xf>
    <xf numFmtId="2" fontId="10" fillId="23" borderId="19" xfId="6" applyNumberFormat="1" applyFont="1" applyFill="1" applyBorder="1" applyAlignment="1" applyProtection="1">
      <alignment horizontal="right" vertical="top"/>
      <protection locked="0"/>
    </xf>
    <xf numFmtId="0" fontId="10" fillId="0" borderId="15" xfId="0" applyFont="1" applyBorder="1"/>
    <xf numFmtId="0" fontId="10" fillId="0" borderId="16" xfId="0" applyFont="1" applyBorder="1"/>
    <xf numFmtId="2" fontId="8" fillId="0" borderId="20" xfId="0" applyNumberFormat="1" applyFont="1" applyFill="1" applyBorder="1" applyAlignment="1">
      <alignment horizontal="center"/>
    </xf>
    <xf numFmtId="2" fontId="8" fillId="0" borderId="8" xfId="0" applyNumberFormat="1" applyFont="1" applyFill="1" applyBorder="1" applyAlignment="1">
      <alignment horizontal="center"/>
    </xf>
    <xf numFmtId="2" fontId="8" fillId="0" borderId="21" xfId="0" applyNumberFormat="1" applyFont="1" applyFill="1" applyBorder="1" applyAlignment="1">
      <alignment horizontal="center"/>
    </xf>
    <xf numFmtId="2" fontId="8" fillId="0" borderId="22" xfId="0" applyNumberFormat="1" applyFont="1" applyFill="1" applyBorder="1" applyAlignment="1">
      <alignment horizontal="center"/>
    </xf>
    <xf numFmtId="2" fontId="8" fillId="0" borderId="0" xfId="0" applyNumberFormat="1" applyFont="1" applyFill="1" applyBorder="1" applyAlignment="1">
      <alignment horizontal="center"/>
    </xf>
    <xf numFmtId="2" fontId="8" fillId="0" borderId="23" xfId="0" applyNumberFormat="1" applyFont="1" applyFill="1" applyBorder="1" applyAlignment="1">
      <alignment horizontal="center"/>
    </xf>
    <xf numFmtId="2" fontId="8" fillId="0" borderId="24" xfId="0" applyNumberFormat="1" applyFont="1" applyFill="1" applyBorder="1" applyAlignment="1">
      <alignment horizontal="center"/>
    </xf>
    <xf numFmtId="2" fontId="8" fillId="0" borderId="7" xfId="0" applyNumberFormat="1" applyFont="1" applyFill="1" applyBorder="1" applyAlignment="1">
      <alignment horizontal="center"/>
    </xf>
    <xf numFmtId="2" fontId="8" fillId="0" borderId="25" xfId="0" applyNumberFormat="1" applyFont="1" applyFill="1" applyBorder="1" applyAlignment="1">
      <alignment horizontal="center"/>
    </xf>
    <xf numFmtId="0" fontId="8" fillId="6" borderId="23" xfId="0" applyFont="1" applyFill="1" applyBorder="1" applyAlignment="1" applyProtection="1">
      <alignment horizontal="right" vertical="top"/>
      <protection locked="0"/>
    </xf>
    <xf numFmtId="0" fontId="13" fillId="28" borderId="20" xfId="0" applyFont="1" applyFill="1" applyBorder="1"/>
    <xf numFmtId="166" fontId="8" fillId="15" borderId="19" xfId="0" applyNumberFormat="1" applyFont="1" applyFill="1" applyBorder="1" applyAlignment="1" applyProtection="1">
      <alignment vertical="top" wrapText="1"/>
    </xf>
    <xf numFmtId="0" fontId="10" fillId="13" borderId="0" xfId="0" applyFont="1" applyFill="1" applyAlignment="1"/>
    <xf numFmtId="0" fontId="0" fillId="13" borderId="0" xfId="0" applyFill="1"/>
    <xf numFmtId="0" fontId="10" fillId="13" borderId="0" xfId="0" applyFont="1" applyFill="1"/>
    <xf numFmtId="0" fontId="13" fillId="16" borderId="16" xfId="0" applyFont="1" applyFill="1" applyBorder="1" applyAlignment="1" applyProtection="1">
      <alignment wrapText="1"/>
    </xf>
    <xf numFmtId="49" fontId="61" fillId="7" borderId="1" xfId="0" applyNumberFormat="1" applyFont="1" applyFill="1" applyBorder="1" applyAlignment="1" applyProtection="1">
      <alignment wrapText="1"/>
    </xf>
    <xf numFmtId="0" fontId="10" fillId="28" borderId="7" xfId="0" applyFont="1" applyFill="1" applyBorder="1" applyAlignment="1"/>
    <xf numFmtId="0" fontId="68" fillId="22" borderId="0" xfId="6" applyFont="1" applyFill="1" applyBorder="1" applyAlignment="1" applyProtection="1">
      <alignment horizontal="center" wrapText="1"/>
    </xf>
    <xf numFmtId="0" fontId="68" fillId="22" borderId="0" xfId="6" applyFont="1" applyFill="1" applyBorder="1" applyAlignment="1" applyProtection="1">
      <alignment horizontal="center" wrapText="1"/>
    </xf>
    <xf numFmtId="0" fontId="10" fillId="28" borderId="0" xfId="0" applyFont="1" applyFill="1" applyBorder="1"/>
    <xf numFmtId="0" fontId="10" fillId="28" borderId="7" xfId="0" applyFont="1" applyFill="1" applyBorder="1" applyAlignment="1">
      <alignment wrapText="1"/>
    </xf>
    <xf numFmtId="0" fontId="10" fillId="32" borderId="1" xfId="6" applyFont="1" applyFill="1" applyBorder="1" applyAlignment="1" applyProtection="1">
      <alignment horizontal="right"/>
      <protection locked="0"/>
    </xf>
    <xf numFmtId="49" fontId="10" fillId="11" borderId="22" xfId="6" quotePrefix="1" applyNumberFormat="1" applyFont="1" applyFill="1" applyBorder="1" applyAlignment="1" applyProtection="1">
      <alignment vertical="top"/>
      <protection locked="0"/>
    </xf>
    <xf numFmtId="49" fontId="10" fillId="23" borderId="0" xfId="6" applyNumberFormat="1" applyFont="1" applyFill="1" applyBorder="1" applyAlignment="1" applyProtection="1">
      <alignment horizontal="right" vertical="top"/>
      <protection locked="0"/>
    </xf>
    <xf numFmtId="49" fontId="10" fillId="11" borderId="22" xfId="6" quotePrefix="1" applyNumberFormat="1" applyFont="1" applyFill="1" applyBorder="1" applyAlignment="1" applyProtection="1">
      <alignment vertical="top"/>
      <protection locked="0"/>
    </xf>
    <xf numFmtId="0" fontId="10" fillId="6" borderId="0" xfId="6" applyFont="1" applyFill="1" applyBorder="1" applyAlignment="1" applyProtection="1">
      <alignment horizontal="left" vertical="top"/>
      <protection locked="0"/>
    </xf>
    <xf numFmtId="0" fontId="8" fillId="22" borderId="0" xfId="6" applyFont="1" applyFill="1" applyBorder="1" applyAlignment="1" applyProtection="1">
      <alignment horizontal="right" vertical="top"/>
      <protection locked="0"/>
    </xf>
    <xf numFmtId="0" fontId="8" fillId="22" borderId="8" xfId="6" applyFont="1" applyFill="1" applyBorder="1" applyAlignment="1" applyProtection="1">
      <alignment horizontal="right" vertical="top"/>
      <protection locked="0"/>
    </xf>
    <xf numFmtId="0" fontId="10" fillId="6" borderId="0" xfId="6" applyFont="1" applyFill="1" applyBorder="1" applyAlignment="1" applyProtection="1">
      <alignment horizontal="right" vertical="top"/>
      <protection locked="0"/>
    </xf>
    <xf numFmtId="0" fontId="10" fillId="32" borderId="22" xfId="6" applyFont="1" applyFill="1" applyBorder="1" applyAlignment="1" applyProtection="1">
      <alignment horizontal="right" vertical="top"/>
      <protection locked="0"/>
    </xf>
    <xf numFmtId="0" fontId="8" fillId="6" borderId="23" xfId="6" applyFont="1" applyFill="1" applyBorder="1" applyAlignment="1" applyProtection="1">
      <alignment horizontal="right" vertical="top"/>
      <protection locked="0"/>
    </xf>
    <xf numFmtId="166" fontId="10" fillId="16" borderId="15" xfId="0" applyNumberFormat="1" applyFont="1" applyFill="1" applyBorder="1" applyAlignment="1" applyProtection="1">
      <alignment vertical="top" wrapText="1"/>
    </xf>
    <xf numFmtId="2" fontId="10" fillId="16" borderId="15" xfId="0" applyNumberFormat="1" applyFont="1" applyFill="1" applyBorder="1" applyAlignment="1" applyProtection="1">
      <alignment vertical="top"/>
    </xf>
    <xf numFmtId="0" fontId="8" fillId="16" borderId="1" xfId="0" applyNumberFormat="1" applyFont="1" applyFill="1" applyBorder="1" applyAlignment="1" applyProtection="1">
      <alignment horizontal="center" wrapText="1"/>
    </xf>
    <xf numFmtId="166" fontId="10" fillId="16" borderId="14" xfId="0" applyNumberFormat="1" applyFont="1" applyFill="1" applyBorder="1" applyAlignment="1" applyProtection="1">
      <alignment vertical="top" wrapText="1"/>
    </xf>
    <xf numFmtId="2" fontId="10" fillId="16" borderId="14" xfId="0" applyNumberFormat="1" applyFont="1" applyFill="1" applyBorder="1" applyAlignment="1" applyProtection="1">
      <alignment vertical="top"/>
    </xf>
    <xf numFmtId="0" fontId="13" fillId="28" borderId="1" xfId="6" applyFont="1" applyFill="1" applyBorder="1" applyAlignment="1">
      <alignment wrapText="1"/>
    </xf>
    <xf numFmtId="0" fontId="10" fillId="7" borderId="1" xfId="6" applyFont="1" applyFill="1" applyBorder="1"/>
    <xf numFmtId="0" fontId="10" fillId="7" borderId="1" xfId="6" applyFill="1" applyBorder="1"/>
    <xf numFmtId="0" fontId="10" fillId="32" borderId="1" xfId="6" applyFont="1" applyFill="1" applyBorder="1" applyAlignment="1" applyProtection="1">
      <alignment horizontal="right"/>
      <protection locked="0"/>
    </xf>
    <xf numFmtId="0" fontId="8" fillId="32" borderId="1" xfId="6" applyFont="1" applyFill="1" applyBorder="1" applyAlignment="1" applyProtection="1">
      <alignment horizontal="right"/>
      <protection locked="0"/>
    </xf>
    <xf numFmtId="49" fontId="10" fillId="23" borderId="0" xfId="6" applyNumberFormat="1" applyFont="1" applyFill="1" applyBorder="1" applyAlignment="1" applyProtection="1">
      <alignment horizontal="right" vertical="top"/>
      <protection locked="0"/>
    </xf>
    <xf numFmtId="0" fontId="10" fillId="6" borderId="0" xfId="6" applyFont="1" applyFill="1" applyBorder="1" applyAlignment="1" applyProtection="1">
      <alignment horizontal="left" vertical="top"/>
      <protection locked="0"/>
    </xf>
    <xf numFmtId="49" fontId="10" fillId="23" borderId="0" xfId="6" applyNumberFormat="1" applyFont="1" applyFill="1" applyBorder="1" applyAlignment="1" applyProtection="1">
      <alignment horizontal="right" vertical="top"/>
      <protection locked="0"/>
    </xf>
    <xf numFmtId="0" fontId="10" fillId="6" borderId="22" xfId="4" applyFont="1" applyFill="1" applyBorder="1" applyAlignment="1" applyProtection="1">
      <alignment horizontal="right" vertical="top"/>
      <protection locked="0"/>
    </xf>
    <xf numFmtId="0" fontId="10" fillId="6" borderId="0" xfId="4" applyFont="1" applyFill="1" applyBorder="1" applyAlignment="1" applyProtection="1">
      <alignment horizontal="right" vertical="top"/>
      <protection locked="0"/>
    </xf>
    <xf numFmtId="0" fontId="8" fillId="6" borderId="23" xfId="4" applyFont="1" applyFill="1" applyBorder="1" applyAlignment="1" applyProtection="1">
      <alignment horizontal="right" vertical="top"/>
      <protection locked="0"/>
    </xf>
    <xf numFmtId="0" fontId="10" fillId="32" borderId="14" xfId="6" applyFont="1" applyFill="1" applyBorder="1" applyAlignment="1" applyProtection="1">
      <alignment horizontal="center" vertical="top"/>
      <protection locked="0"/>
    </xf>
    <xf numFmtId="165" fontId="10" fillId="6" borderId="15" xfId="6" applyNumberFormat="1" applyFont="1" applyFill="1" applyBorder="1" applyAlignment="1" applyProtection="1">
      <alignment horizontal="right" vertical="top"/>
      <protection locked="0"/>
    </xf>
    <xf numFmtId="164" fontId="10" fillId="29" borderId="20" xfId="6" applyNumberFormat="1" applyFont="1" applyFill="1" applyBorder="1" applyAlignment="1" applyProtection="1">
      <alignment horizontal="right" vertical="top"/>
      <protection locked="0"/>
    </xf>
    <xf numFmtId="164" fontId="10" fillId="29" borderId="8" xfId="6" applyNumberFormat="1" applyFont="1" applyFill="1" applyBorder="1" applyAlignment="1" applyProtection="1">
      <alignment horizontal="right" vertical="top"/>
      <protection locked="0"/>
    </xf>
    <xf numFmtId="164" fontId="10" fillId="29" borderId="21" xfId="6" applyNumberFormat="1" applyFont="1" applyFill="1" applyBorder="1" applyAlignment="1" applyProtection="1">
      <alignment horizontal="right" vertical="top"/>
      <protection locked="0"/>
    </xf>
    <xf numFmtId="164" fontId="10" fillId="29" borderId="0" xfId="6" applyNumberFormat="1" applyFont="1" applyFill="1" applyBorder="1" applyAlignment="1" applyProtection="1">
      <alignment horizontal="right" vertical="top"/>
      <protection locked="0"/>
    </xf>
    <xf numFmtId="0" fontId="10" fillId="6" borderId="22" xfId="6" applyFont="1" applyFill="1" applyBorder="1" applyAlignment="1" applyProtection="1">
      <alignment horizontal="right" vertical="top"/>
      <protection locked="0"/>
    </xf>
    <xf numFmtId="0" fontId="10" fillId="6" borderId="23" xfId="6" applyFont="1" applyFill="1" applyBorder="1" applyAlignment="1" applyProtection="1">
      <alignment horizontal="center" vertical="top"/>
      <protection locked="0"/>
    </xf>
    <xf numFmtId="0" fontId="10" fillId="32" borderId="15" xfId="6" applyFont="1" applyFill="1" applyBorder="1" applyAlignment="1" applyProtection="1">
      <alignment horizontal="center" vertical="top"/>
      <protection locked="0"/>
    </xf>
    <xf numFmtId="164" fontId="10" fillId="29" borderId="22" xfId="6" applyNumberFormat="1" applyFont="1" applyFill="1" applyBorder="1" applyAlignment="1" applyProtection="1">
      <alignment horizontal="right" vertical="top"/>
      <protection locked="0"/>
    </xf>
    <xf numFmtId="164" fontId="10" fillId="29" borderId="23" xfId="6" applyNumberFormat="1" applyFont="1" applyFill="1" applyBorder="1" applyAlignment="1" applyProtection="1">
      <alignment horizontal="right" vertical="top"/>
      <protection locked="0"/>
    </xf>
    <xf numFmtId="0" fontId="10" fillId="32" borderId="0" xfId="6" applyFont="1" applyFill="1" applyBorder="1" applyAlignment="1" applyProtection="1">
      <alignment horizontal="right" vertical="top"/>
      <protection locked="0"/>
    </xf>
    <xf numFmtId="0" fontId="10" fillId="6" borderId="22" xfId="6" applyFont="1" applyFill="1" applyBorder="1" applyAlignment="1" applyProtection="1">
      <alignment horizontal="center" vertical="top"/>
      <protection locked="0"/>
    </xf>
    <xf numFmtId="166" fontId="46" fillId="16" borderId="20" xfId="0" applyNumberFormat="1" applyFont="1" applyFill="1" applyBorder="1" applyAlignment="1" applyProtection="1">
      <alignment vertical="top"/>
    </xf>
    <xf numFmtId="166" fontId="46" fillId="16" borderId="22" xfId="0" applyNumberFormat="1" applyFont="1" applyFill="1" applyBorder="1" applyAlignment="1" applyProtection="1">
      <alignment vertical="top"/>
    </xf>
    <xf numFmtId="166" fontId="46" fillId="16" borderId="22" xfId="0" applyNumberFormat="1" applyFont="1" applyFill="1" applyBorder="1" applyAlignment="1" applyProtection="1">
      <alignment vertical="top" wrapText="1"/>
    </xf>
    <xf numFmtId="49" fontId="46" fillId="16" borderId="24" xfId="0" applyNumberFormat="1" applyFont="1" applyFill="1" applyBorder="1" applyAlignment="1" applyProtection="1">
      <alignment wrapText="1"/>
    </xf>
    <xf numFmtId="2" fontId="10" fillId="16" borderId="14" xfId="0" applyNumberFormat="1" applyFont="1" applyFill="1" applyBorder="1" applyAlignment="1" applyProtection="1">
      <alignment vertical="top" wrapText="1"/>
    </xf>
    <xf numFmtId="2" fontId="10" fillId="16" borderId="16" xfId="0" applyNumberFormat="1" applyFont="1" applyFill="1" applyBorder="1" applyAlignment="1" applyProtection="1">
      <alignment vertical="top" wrapText="1"/>
    </xf>
    <xf numFmtId="0" fontId="13" fillId="0" borderId="0" xfId="6" applyFont="1"/>
    <xf numFmtId="0" fontId="72" fillId="0" borderId="0" xfId="6" applyFont="1" applyAlignment="1">
      <alignment horizontal="justify" vertical="center"/>
    </xf>
    <xf numFmtId="0" fontId="73" fillId="0" borderId="0" xfId="6" applyFont="1" applyAlignment="1">
      <alignment horizontal="justify" vertical="top" wrapText="1"/>
    </xf>
    <xf numFmtId="0" fontId="39" fillId="24" borderId="18" xfId="0" applyNumberFormat="1" applyFont="1" applyFill="1" applyBorder="1" applyAlignment="1" applyProtection="1">
      <alignment horizontal="center" wrapText="1"/>
    </xf>
    <xf numFmtId="2" fontId="39" fillId="24" borderId="14" xfId="6" applyNumberFormat="1" applyFont="1" applyFill="1" applyBorder="1" applyAlignment="1" applyProtection="1">
      <alignment horizontal="right" vertical="top"/>
      <protection locked="0"/>
    </xf>
    <xf numFmtId="2" fontId="39" fillId="24" borderId="15" xfId="6" applyNumberFormat="1" applyFont="1" applyFill="1" applyBorder="1" applyAlignment="1" applyProtection="1">
      <alignment horizontal="right" vertical="top"/>
      <protection locked="0"/>
    </xf>
    <xf numFmtId="2" fontId="39" fillId="24" borderId="15" xfId="0" applyNumberFormat="1" applyFont="1" applyFill="1" applyBorder="1" applyAlignment="1" applyProtection="1">
      <alignment horizontal="right" vertical="top"/>
      <protection locked="0"/>
    </xf>
    <xf numFmtId="0" fontId="0" fillId="24" borderId="0" xfId="0" applyFill="1" applyAlignment="1" applyProtection="1">
      <alignment horizontal="right"/>
    </xf>
    <xf numFmtId="0" fontId="8" fillId="28" borderId="20" xfId="0" applyFont="1" applyFill="1" applyBorder="1"/>
    <xf numFmtId="0" fontId="8" fillId="28" borderId="24" xfId="0" applyFont="1" applyFill="1" applyBorder="1"/>
    <xf numFmtId="2" fontId="0" fillId="28" borderId="23" xfId="0" applyNumberFormat="1" applyFill="1" applyBorder="1"/>
    <xf numFmtId="166" fontId="66" fillId="24" borderId="1" xfId="0" applyNumberFormat="1" applyFont="1" applyFill="1" applyBorder="1" applyAlignment="1" applyProtection="1">
      <alignment vertical="top"/>
    </xf>
    <xf numFmtId="166" fontId="0" fillId="42" borderId="0" xfId="0" applyNumberFormat="1" applyFill="1" applyProtection="1"/>
    <xf numFmtId="166" fontId="10" fillId="42" borderId="0" xfId="0" applyNumberFormat="1" applyFont="1" applyFill="1" applyBorder="1" applyProtection="1"/>
    <xf numFmtId="0" fontId="10" fillId="42" borderId="0" xfId="0" applyFont="1" applyFill="1" applyBorder="1" applyAlignment="1" applyProtection="1">
      <alignment horizontal="right"/>
    </xf>
    <xf numFmtId="0" fontId="10" fillId="42" borderId="0" xfId="0" applyFont="1" applyFill="1" applyBorder="1" applyProtection="1"/>
    <xf numFmtId="166" fontId="10" fillId="29" borderId="0" xfId="0" applyNumberFormat="1" applyFont="1" applyFill="1" applyProtection="1"/>
    <xf numFmtId="166" fontId="8" fillId="25" borderId="0" xfId="0" applyNumberFormat="1" applyFont="1" applyFill="1" applyProtection="1"/>
    <xf numFmtId="0" fontId="8" fillId="28" borderId="1" xfId="0" applyFont="1" applyFill="1" applyBorder="1" applyAlignment="1">
      <alignment wrapText="1"/>
    </xf>
    <xf numFmtId="0" fontId="8" fillId="0" borderId="1" xfId="0" applyFont="1" applyFill="1" applyBorder="1" applyAlignment="1">
      <alignment wrapText="1"/>
    </xf>
    <xf numFmtId="0" fontId="0" fillId="0" borderId="17" xfId="0" applyFill="1" applyBorder="1"/>
    <xf numFmtId="0" fontId="39" fillId="37" borderId="19" xfId="0" applyFont="1" applyFill="1" applyBorder="1" applyProtection="1"/>
    <xf numFmtId="0" fontId="0" fillId="18" borderId="0" xfId="0" applyFont="1" applyFill="1"/>
    <xf numFmtId="0" fontId="10" fillId="18" borderId="0" xfId="0" applyFont="1" applyFill="1"/>
    <xf numFmtId="0" fontId="10" fillId="32" borderId="20" xfId="6" applyFont="1" applyFill="1" applyBorder="1" applyAlignment="1" applyProtection="1">
      <alignment horizontal="right" vertical="top"/>
      <protection locked="0"/>
    </xf>
    <xf numFmtId="0" fontId="10" fillId="32" borderId="8" xfId="6" applyFont="1" applyFill="1" applyBorder="1" applyAlignment="1" applyProtection="1">
      <alignment horizontal="right" vertical="top"/>
      <protection locked="0"/>
    </xf>
    <xf numFmtId="165" fontId="10" fillId="6" borderId="14" xfId="6" applyNumberFormat="1" applyFont="1" applyFill="1" applyBorder="1" applyAlignment="1" applyProtection="1">
      <alignment horizontal="right" vertical="top"/>
      <protection locked="0"/>
    </xf>
    <xf numFmtId="0" fontId="10" fillId="32" borderId="24" xfId="0" applyFont="1" applyFill="1" applyBorder="1" applyAlignment="1" applyProtection="1">
      <alignment horizontal="right" vertical="top"/>
      <protection locked="0"/>
    </xf>
    <xf numFmtId="0" fontId="10" fillId="32" borderId="7" xfId="0" applyFont="1" applyFill="1" applyBorder="1" applyAlignment="1" applyProtection="1">
      <alignment horizontal="right" vertical="top"/>
      <protection locked="0"/>
    </xf>
    <xf numFmtId="0" fontId="14" fillId="32" borderId="16" xfId="0" applyFont="1" applyFill="1" applyBorder="1" applyAlignment="1" applyProtection="1">
      <alignment horizontal="center" vertical="top"/>
      <protection locked="0"/>
    </xf>
    <xf numFmtId="165" fontId="14" fillId="6" borderId="16" xfId="0" applyNumberFormat="1" applyFont="1" applyFill="1" applyBorder="1" applyAlignment="1" applyProtection="1">
      <alignment horizontal="right" vertical="top"/>
      <protection locked="0"/>
    </xf>
    <xf numFmtId="0" fontId="10" fillId="6" borderId="20" xfId="4" applyFont="1" applyFill="1" applyBorder="1" applyAlignment="1" applyProtection="1">
      <alignment horizontal="right" vertical="top"/>
      <protection locked="0"/>
    </xf>
    <xf numFmtId="0" fontId="10" fillId="6" borderId="8" xfId="4" applyFont="1" applyFill="1" applyBorder="1" applyAlignment="1" applyProtection="1">
      <alignment horizontal="right" vertical="top"/>
      <protection locked="0"/>
    </xf>
    <xf numFmtId="0" fontId="8" fillId="6" borderId="21" xfId="4" applyFont="1" applyFill="1" applyBorder="1" applyAlignment="1" applyProtection="1">
      <alignment horizontal="right" vertical="top"/>
      <protection locked="0"/>
    </xf>
    <xf numFmtId="0" fontId="10" fillId="6" borderId="20" xfId="6" applyFont="1" applyFill="1" applyBorder="1" applyAlignment="1" applyProtection="1">
      <alignment horizontal="center" vertical="top"/>
      <protection locked="0"/>
    </xf>
    <xf numFmtId="0" fontId="10" fillId="6" borderId="21" xfId="6" applyFont="1" applyFill="1" applyBorder="1" applyAlignment="1" applyProtection="1">
      <alignment horizontal="center" vertical="top"/>
      <protection locked="0"/>
    </xf>
    <xf numFmtId="0" fontId="10" fillId="6" borderId="20" xfId="6" applyFont="1" applyFill="1" applyBorder="1" applyAlignment="1" applyProtection="1">
      <alignment horizontal="right" vertical="top"/>
      <protection locked="0"/>
    </xf>
    <xf numFmtId="0" fontId="14" fillId="6" borderId="24" xfId="0" applyFont="1" applyFill="1" applyBorder="1" applyAlignment="1" applyProtection="1">
      <alignment horizontal="right" vertical="top"/>
      <protection locked="0"/>
    </xf>
    <xf numFmtId="0" fontId="14" fillId="6" borderId="7" xfId="0" applyFont="1" applyFill="1" applyBorder="1" applyAlignment="1" applyProtection="1">
      <alignment horizontal="right" vertical="top"/>
      <protection locked="0"/>
    </xf>
    <xf numFmtId="0" fontId="8" fillId="6" borderId="25" xfId="0" applyFont="1" applyFill="1" applyBorder="1" applyAlignment="1" applyProtection="1">
      <alignment horizontal="right" vertical="top"/>
      <protection locked="0"/>
    </xf>
    <xf numFmtId="164" fontId="10" fillId="29" borderId="24" xfId="0" applyNumberFormat="1" applyFont="1" applyFill="1" applyBorder="1" applyAlignment="1" applyProtection="1">
      <alignment horizontal="right" vertical="top"/>
      <protection locked="0"/>
    </xf>
    <xf numFmtId="164" fontId="10" fillId="29" borderId="7" xfId="0" applyNumberFormat="1" applyFont="1" applyFill="1" applyBorder="1" applyAlignment="1" applyProtection="1">
      <alignment horizontal="right" vertical="top"/>
      <protection locked="0"/>
    </xf>
    <xf numFmtId="164" fontId="10" fillId="29" borderId="25" xfId="0" applyNumberFormat="1" applyFont="1" applyFill="1" applyBorder="1" applyAlignment="1" applyProtection="1">
      <alignment horizontal="right" vertical="top"/>
      <protection locked="0"/>
    </xf>
    <xf numFmtId="0" fontId="14" fillId="6" borderId="24" xfId="0" applyFont="1" applyFill="1" applyBorder="1" applyAlignment="1" applyProtection="1">
      <alignment horizontal="center" vertical="top"/>
      <protection locked="0"/>
    </xf>
    <xf numFmtId="0" fontId="14" fillId="6" borderId="25" xfId="0" applyFont="1" applyFill="1" applyBorder="1" applyAlignment="1" applyProtection="1">
      <alignment horizontal="center" vertical="top"/>
      <protection locked="0"/>
    </xf>
    <xf numFmtId="0" fontId="9" fillId="22" borderId="7" xfId="0" applyFont="1" applyFill="1" applyBorder="1" applyAlignment="1" applyProtection="1">
      <alignment horizontal="right" vertical="top"/>
      <protection locked="0"/>
    </xf>
    <xf numFmtId="0" fontId="0" fillId="0" borderId="0" xfId="0" applyFill="1" applyProtection="1">
      <protection locked="0"/>
    </xf>
    <xf numFmtId="0" fontId="45" fillId="0" borderId="0" xfId="0" applyFont="1" applyFill="1" applyAlignment="1" applyProtection="1">
      <alignment horizontal="left" vertical="top" wrapText="1"/>
    </xf>
    <xf numFmtId="0" fontId="0" fillId="0" borderId="0" xfId="0" applyFill="1" applyProtection="1"/>
    <xf numFmtId="0" fontId="8" fillId="16" borderId="18" xfId="0" applyFont="1" applyFill="1" applyBorder="1" applyAlignment="1" applyProtection="1">
      <alignment horizontal="center" wrapText="1"/>
    </xf>
    <xf numFmtId="0" fontId="71" fillId="0" borderId="1" xfId="0" applyFont="1" applyFill="1" applyBorder="1" applyProtection="1"/>
    <xf numFmtId="0" fontId="71" fillId="0" borderId="16" xfId="0" applyFont="1" applyFill="1" applyBorder="1" applyProtection="1"/>
    <xf numFmtId="0" fontId="71" fillId="0" borderId="1" xfId="0" applyFont="1" applyFill="1" applyBorder="1" applyAlignment="1" applyProtection="1"/>
    <xf numFmtId="0" fontId="12" fillId="0" borderId="0" xfId="0" applyFont="1" applyFill="1" applyAlignment="1"/>
    <xf numFmtId="49" fontId="61" fillId="0" borderId="18" xfId="0" applyNumberFormat="1" applyFont="1" applyFill="1" applyBorder="1" applyAlignment="1" applyProtection="1"/>
    <xf numFmtId="0" fontId="59" fillId="0" borderId="17" xfId="0" applyFont="1" applyFill="1" applyBorder="1" applyAlignment="1" applyProtection="1"/>
    <xf numFmtId="0" fontId="59" fillId="0" borderId="18" xfId="0" applyFont="1" applyFill="1" applyBorder="1" applyAlignment="1" applyProtection="1"/>
    <xf numFmtId="0" fontId="61" fillId="0" borderId="1" xfId="0" applyFont="1" applyFill="1" applyBorder="1" applyAlignment="1" applyProtection="1"/>
    <xf numFmtId="49" fontId="34" fillId="32" borderId="17" xfId="6" applyNumberFormat="1" applyFont="1" applyFill="1" applyBorder="1" applyAlignment="1" applyProtection="1">
      <protection locked="0"/>
    </xf>
    <xf numFmtId="49" fontId="34" fillId="32" borderId="18" xfId="6" applyNumberFormat="1" applyFont="1" applyFill="1" applyBorder="1" applyAlignment="1" applyProtection="1">
      <protection locked="0"/>
    </xf>
    <xf numFmtId="49" fontId="34" fillId="32" borderId="19" xfId="6" applyNumberFormat="1" applyFont="1" applyFill="1" applyBorder="1" applyAlignment="1" applyProtection="1">
      <protection locked="0"/>
    </xf>
    <xf numFmtId="0" fontId="53" fillId="33" borderId="18" xfId="0" applyFont="1" applyFill="1" applyBorder="1" applyAlignment="1">
      <alignment wrapText="1"/>
    </xf>
    <xf numFmtId="0" fontId="53" fillId="33" borderId="19" xfId="0" applyFont="1" applyFill="1" applyBorder="1" applyAlignment="1">
      <alignment wrapText="1"/>
    </xf>
    <xf numFmtId="49" fontId="61" fillId="0" borderId="1" xfId="0" applyNumberFormat="1" applyFont="1" applyFill="1" applyBorder="1" applyAlignment="1" applyProtection="1">
      <alignment wrapText="1"/>
    </xf>
    <xf numFmtId="49" fontId="34" fillId="16" borderId="17" xfId="6" applyNumberFormat="1" applyFont="1" applyFill="1" applyBorder="1" applyAlignment="1" applyProtection="1">
      <protection locked="0"/>
    </xf>
    <xf numFmtId="49" fontId="34" fillId="16" borderId="18" xfId="6" applyNumberFormat="1" applyFont="1" applyFill="1" applyBorder="1" applyAlignment="1" applyProtection="1">
      <protection locked="0"/>
    </xf>
    <xf numFmtId="49" fontId="34" fillId="16" borderId="19" xfId="6" applyNumberFormat="1" applyFont="1" applyFill="1" applyBorder="1" applyAlignment="1" applyProtection="1">
      <protection locked="0"/>
    </xf>
    <xf numFmtId="49" fontId="10" fillId="16" borderId="22" xfId="6" quotePrefix="1" applyNumberFormat="1" applyFont="1" applyFill="1" applyBorder="1" applyAlignment="1" applyProtection="1">
      <alignment vertical="top"/>
      <protection locked="0"/>
    </xf>
    <xf numFmtId="0" fontId="10" fillId="16" borderId="0" xfId="6" applyFont="1" applyFill="1" applyBorder="1" applyAlignment="1" applyProtection="1">
      <alignment horizontal="left" vertical="top"/>
      <protection locked="0"/>
    </xf>
    <xf numFmtId="49" fontId="10" fillId="16" borderId="0" xfId="6" applyNumberFormat="1" applyFont="1" applyFill="1" applyBorder="1" applyAlignment="1" applyProtection="1">
      <alignment horizontal="right" vertical="top"/>
      <protection locked="0"/>
    </xf>
    <xf numFmtId="0" fontId="10" fillId="16" borderId="20" xfId="6" applyFont="1" applyFill="1" applyBorder="1" applyAlignment="1" applyProtection="1">
      <alignment horizontal="right" vertical="top"/>
      <protection locked="0"/>
    </xf>
    <xf numFmtId="0" fontId="10" fillId="16" borderId="8" xfId="6" applyFont="1" applyFill="1" applyBorder="1" applyAlignment="1" applyProtection="1">
      <alignment horizontal="right" vertical="top"/>
      <protection locked="0"/>
    </xf>
    <xf numFmtId="0" fontId="10" fillId="16" borderId="14" xfId="6" applyFont="1" applyFill="1" applyBorder="1" applyAlignment="1" applyProtection="1">
      <alignment horizontal="center" vertical="top"/>
      <protection locked="0"/>
    </xf>
    <xf numFmtId="165" fontId="10" fillId="16" borderId="14" xfId="6" applyNumberFormat="1" applyFont="1" applyFill="1" applyBorder="1" applyAlignment="1" applyProtection="1">
      <alignment horizontal="right" vertical="top"/>
      <protection locked="0"/>
    </xf>
    <xf numFmtId="0" fontId="10" fillId="16" borderId="22" xfId="6" applyFont="1" applyFill="1" applyBorder="1" applyAlignment="1" applyProtection="1">
      <alignment horizontal="right" vertical="top"/>
      <protection locked="0"/>
    </xf>
    <xf numFmtId="0" fontId="10" fillId="16" borderId="0" xfId="6" applyFont="1" applyFill="1" applyBorder="1" applyAlignment="1" applyProtection="1">
      <alignment horizontal="right" vertical="top"/>
      <protection locked="0"/>
    </xf>
    <xf numFmtId="0" fontId="10" fillId="16" borderId="15" xfId="6" applyFont="1" applyFill="1" applyBorder="1" applyAlignment="1" applyProtection="1">
      <alignment horizontal="center" vertical="top"/>
      <protection locked="0"/>
    </xf>
    <xf numFmtId="165" fontId="10" fillId="16" borderId="15" xfId="6" applyNumberFormat="1" applyFont="1" applyFill="1" applyBorder="1" applyAlignment="1" applyProtection="1">
      <alignment horizontal="right" vertical="top"/>
      <protection locked="0"/>
    </xf>
    <xf numFmtId="49" fontId="10" fillId="16" borderId="22" xfId="0" quotePrefix="1" applyNumberFormat="1" applyFont="1" applyFill="1" applyBorder="1" applyAlignment="1" applyProtection="1">
      <alignment vertical="top"/>
      <protection locked="0"/>
    </xf>
    <xf numFmtId="49" fontId="14" fillId="16" borderId="0" xfId="0" applyNumberFormat="1" applyFont="1" applyFill="1" applyBorder="1" applyAlignment="1" applyProtection="1">
      <alignment horizontal="right" vertical="top"/>
      <protection locked="0"/>
    </xf>
    <xf numFmtId="0" fontId="10" fillId="16" borderId="22" xfId="0" applyFont="1" applyFill="1" applyBorder="1" applyAlignment="1" applyProtection="1">
      <alignment horizontal="right" vertical="top"/>
      <protection locked="0"/>
    </xf>
    <xf numFmtId="0" fontId="10" fillId="16" borderId="0" xfId="0" applyFont="1" applyFill="1" applyBorder="1" applyAlignment="1" applyProtection="1">
      <alignment horizontal="right" vertical="top"/>
      <protection locked="0"/>
    </xf>
    <xf numFmtId="0" fontId="14" fillId="16" borderId="15" xfId="0" applyFont="1" applyFill="1" applyBorder="1" applyAlignment="1" applyProtection="1">
      <alignment horizontal="center" vertical="top"/>
      <protection locked="0"/>
    </xf>
    <xf numFmtId="165" fontId="14" fillId="16" borderId="15" xfId="0" applyNumberFormat="1" applyFont="1" applyFill="1" applyBorder="1" applyAlignment="1" applyProtection="1">
      <alignment horizontal="right" vertical="top"/>
      <protection locked="0"/>
    </xf>
    <xf numFmtId="49" fontId="10" fillId="16" borderId="24" xfId="0" quotePrefix="1" applyNumberFormat="1" applyFont="1" applyFill="1" applyBorder="1" applyAlignment="1" applyProtection="1">
      <alignment vertical="top"/>
      <protection locked="0"/>
    </xf>
    <xf numFmtId="0" fontId="10" fillId="16" borderId="7" xfId="6" applyFont="1" applyFill="1" applyBorder="1" applyAlignment="1" applyProtection="1">
      <alignment horizontal="left" vertical="top"/>
      <protection locked="0"/>
    </xf>
    <xf numFmtId="49" fontId="14" fillId="16" borderId="7" xfId="0" applyNumberFormat="1" applyFont="1" applyFill="1" applyBorder="1" applyAlignment="1" applyProtection="1">
      <alignment horizontal="right" vertical="top"/>
      <protection locked="0"/>
    </xf>
    <xf numFmtId="0" fontId="10" fillId="16" borderId="24" xfId="0" applyFont="1" applyFill="1" applyBorder="1" applyAlignment="1" applyProtection="1">
      <alignment horizontal="right" vertical="top"/>
      <protection locked="0"/>
    </xf>
    <xf numFmtId="0" fontId="10" fillId="16" borderId="7" xfId="0" applyFont="1" applyFill="1" applyBorder="1" applyAlignment="1" applyProtection="1">
      <alignment horizontal="right" vertical="top"/>
      <protection locked="0"/>
    </xf>
    <xf numFmtId="0" fontId="14" fillId="16" borderId="16" xfId="0" applyFont="1" applyFill="1" applyBorder="1" applyAlignment="1" applyProtection="1">
      <alignment horizontal="center" vertical="top"/>
      <protection locked="0"/>
    </xf>
    <xf numFmtId="165" fontId="14" fillId="16" borderId="16" xfId="0" applyNumberFormat="1" applyFont="1" applyFill="1" applyBorder="1" applyAlignment="1" applyProtection="1">
      <alignment horizontal="right" vertical="top"/>
      <protection locked="0"/>
    </xf>
    <xf numFmtId="49" fontId="10" fillId="16" borderId="20" xfId="6" quotePrefix="1" applyNumberFormat="1" applyFont="1" applyFill="1" applyBorder="1" applyAlignment="1" applyProtection="1">
      <alignment vertical="top"/>
      <protection locked="0"/>
    </xf>
    <xf numFmtId="0" fontId="10" fillId="16" borderId="8" xfId="6" applyFont="1" applyFill="1" applyBorder="1" applyAlignment="1" applyProtection="1">
      <alignment horizontal="left" vertical="top"/>
      <protection locked="0"/>
    </xf>
    <xf numFmtId="49" fontId="10" fillId="16" borderId="21" xfId="6" applyNumberFormat="1" applyFont="1" applyFill="1" applyBorder="1" applyAlignment="1" applyProtection="1">
      <alignment horizontal="right" vertical="top"/>
      <protection locked="0"/>
    </xf>
    <xf numFmtId="49" fontId="10" fillId="16" borderId="23" xfId="6" applyNumberFormat="1" applyFont="1" applyFill="1" applyBorder="1" applyAlignment="1" applyProtection="1">
      <alignment horizontal="right" vertical="top"/>
      <protection locked="0"/>
    </xf>
    <xf numFmtId="49" fontId="14" fillId="16" borderId="23" xfId="0" applyNumberFormat="1" applyFont="1" applyFill="1" applyBorder="1" applyAlignment="1" applyProtection="1">
      <alignment horizontal="right" vertical="top"/>
      <protection locked="0"/>
    </xf>
    <xf numFmtId="49" fontId="14" fillId="16" borderId="25" xfId="0" applyNumberFormat="1" applyFont="1" applyFill="1" applyBorder="1" applyAlignment="1" applyProtection="1">
      <alignment horizontal="right" vertical="top"/>
      <protection locked="0"/>
    </xf>
    <xf numFmtId="0" fontId="10" fillId="16" borderId="20" xfId="4" applyFont="1" applyFill="1" applyBorder="1" applyAlignment="1" applyProtection="1">
      <alignment horizontal="right" vertical="top"/>
      <protection locked="0"/>
    </xf>
    <xf numFmtId="0" fontId="10" fillId="16" borderId="8" xfId="4" applyFont="1" applyFill="1" applyBorder="1" applyAlignment="1" applyProtection="1">
      <alignment horizontal="right" vertical="top"/>
      <protection locked="0"/>
    </xf>
    <xf numFmtId="0" fontId="8" fillId="16" borderId="21" xfId="4" applyFont="1" applyFill="1" applyBorder="1" applyAlignment="1" applyProtection="1">
      <alignment horizontal="right" vertical="top"/>
      <protection locked="0"/>
    </xf>
    <xf numFmtId="164" fontId="10" fillId="16" borderId="20" xfId="6" applyNumberFormat="1" applyFont="1" applyFill="1" applyBorder="1" applyAlignment="1" applyProtection="1">
      <alignment horizontal="right" vertical="top"/>
      <protection locked="0"/>
    </xf>
    <xf numFmtId="164" fontId="10" fillId="16" borderId="8" xfId="6" applyNumberFormat="1" applyFont="1" applyFill="1" applyBorder="1" applyAlignment="1" applyProtection="1">
      <alignment horizontal="right" vertical="top"/>
      <protection locked="0"/>
    </xf>
    <xf numFmtId="164" fontId="10" fillId="16" borderId="21" xfId="6" applyNumberFormat="1" applyFont="1" applyFill="1" applyBorder="1" applyAlignment="1" applyProtection="1">
      <alignment horizontal="right" vertical="top"/>
      <protection locked="0"/>
    </xf>
    <xf numFmtId="0" fontId="10" fillId="16" borderId="20" xfId="6" applyFont="1" applyFill="1" applyBorder="1" applyAlignment="1" applyProtection="1">
      <alignment horizontal="center" vertical="top"/>
      <protection locked="0"/>
    </xf>
    <xf numFmtId="0" fontId="10" fillId="16" borderId="21" xfId="6" applyFont="1" applyFill="1" applyBorder="1" applyAlignment="1" applyProtection="1">
      <alignment horizontal="center" vertical="top"/>
      <protection locked="0"/>
    </xf>
    <xf numFmtId="0" fontId="8" fillId="16" borderId="8" xfId="6" applyFont="1" applyFill="1" applyBorder="1" applyAlignment="1" applyProtection="1">
      <alignment horizontal="right" vertical="top"/>
      <protection locked="0"/>
    </xf>
    <xf numFmtId="0" fontId="10" fillId="16" borderId="22" xfId="4" applyFont="1" applyFill="1" applyBorder="1" applyAlignment="1" applyProtection="1">
      <alignment horizontal="right" vertical="top"/>
      <protection locked="0"/>
    </xf>
    <xf numFmtId="0" fontId="10" fillId="16" borderId="0" xfId="4" applyFont="1" applyFill="1" applyBorder="1" applyAlignment="1" applyProtection="1">
      <alignment horizontal="right" vertical="top"/>
      <protection locked="0"/>
    </xf>
    <xf numFmtId="0" fontId="8" fillId="16" borderId="23" xfId="4" applyFont="1" applyFill="1" applyBorder="1" applyAlignment="1" applyProtection="1">
      <alignment horizontal="right" vertical="top"/>
      <protection locked="0"/>
    </xf>
    <xf numFmtId="164" fontId="10" fillId="16" borderId="22" xfId="6" applyNumberFormat="1" applyFont="1" applyFill="1" applyBorder="1" applyAlignment="1" applyProtection="1">
      <alignment horizontal="right" vertical="top"/>
      <protection locked="0"/>
    </xf>
    <xf numFmtId="164" fontId="10" fillId="16" borderId="0" xfId="6" applyNumberFormat="1" applyFont="1" applyFill="1" applyBorder="1" applyAlignment="1" applyProtection="1">
      <alignment horizontal="right" vertical="top"/>
      <protection locked="0"/>
    </xf>
    <xf numFmtId="164" fontId="10" fillId="16" borderId="23" xfId="6" applyNumberFormat="1" applyFont="1" applyFill="1" applyBorder="1" applyAlignment="1" applyProtection="1">
      <alignment horizontal="right" vertical="top"/>
      <protection locked="0"/>
    </xf>
    <xf numFmtId="0" fontId="10" fillId="16" borderId="22" xfId="6" applyFont="1" applyFill="1" applyBorder="1" applyAlignment="1" applyProtection="1">
      <alignment horizontal="center" vertical="top"/>
      <protection locked="0"/>
    </xf>
    <xf numFmtId="0" fontId="10" fillId="16" borderId="23" xfId="6" applyFont="1" applyFill="1" applyBorder="1" applyAlignment="1" applyProtection="1">
      <alignment horizontal="center" vertical="top"/>
      <protection locked="0"/>
    </xf>
    <xf numFmtId="0" fontId="8" fillId="16" borderId="0" xfId="6" applyFont="1" applyFill="1" applyBorder="1" applyAlignment="1" applyProtection="1">
      <alignment horizontal="right" vertical="top"/>
      <protection locked="0"/>
    </xf>
    <xf numFmtId="0" fontId="8" fillId="16" borderId="23" xfId="6" applyFont="1" applyFill="1" applyBorder="1" applyAlignment="1" applyProtection="1">
      <alignment horizontal="right" vertical="top"/>
      <protection locked="0"/>
    </xf>
    <xf numFmtId="0" fontId="14" fillId="16" borderId="22" xfId="0" applyFont="1" applyFill="1" applyBorder="1" applyAlignment="1" applyProtection="1">
      <alignment horizontal="right" vertical="top"/>
      <protection locked="0"/>
    </xf>
    <xf numFmtId="0" fontId="14" fillId="16" borderId="0" xfId="0" applyFont="1" applyFill="1" applyBorder="1" applyAlignment="1" applyProtection="1">
      <alignment horizontal="right" vertical="top"/>
      <protection locked="0"/>
    </xf>
    <xf numFmtId="0" fontId="8" fillId="16" borderId="23" xfId="0" applyFont="1" applyFill="1" applyBorder="1" applyAlignment="1" applyProtection="1">
      <alignment horizontal="right" vertical="top"/>
      <protection locked="0"/>
    </xf>
    <xf numFmtId="164" fontId="10" fillId="16" borderId="22" xfId="0" applyNumberFormat="1" applyFont="1" applyFill="1" applyBorder="1" applyAlignment="1" applyProtection="1">
      <alignment horizontal="right" vertical="top"/>
      <protection locked="0"/>
    </xf>
    <xf numFmtId="164" fontId="10" fillId="16" borderId="0" xfId="0" applyNumberFormat="1" applyFont="1" applyFill="1" applyBorder="1" applyAlignment="1" applyProtection="1">
      <alignment horizontal="right" vertical="top"/>
      <protection locked="0"/>
    </xf>
    <xf numFmtId="164" fontId="10" fillId="16" borderId="23" xfId="0" applyNumberFormat="1" applyFont="1" applyFill="1" applyBorder="1" applyAlignment="1" applyProtection="1">
      <alignment horizontal="right" vertical="top"/>
      <protection locked="0"/>
    </xf>
    <xf numFmtId="0" fontId="14" fillId="16" borderId="22" xfId="0" applyFont="1" applyFill="1" applyBorder="1" applyAlignment="1" applyProtection="1">
      <alignment horizontal="center" vertical="top"/>
      <protection locked="0"/>
    </xf>
    <xf numFmtId="0" fontId="14" fillId="16" borderId="23" xfId="0" applyFont="1" applyFill="1" applyBorder="1" applyAlignment="1" applyProtection="1">
      <alignment horizontal="center" vertical="top"/>
      <protection locked="0"/>
    </xf>
    <xf numFmtId="0" fontId="10" fillId="16" borderId="23" xfId="0" applyFont="1" applyFill="1" applyBorder="1" applyAlignment="1" applyProtection="1">
      <alignment horizontal="center" vertical="top"/>
      <protection locked="0"/>
    </xf>
    <xf numFmtId="0" fontId="9" fillId="16" borderId="0" xfId="0" applyFont="1" applyFill="1" applyBorder="1" applyAlignment="1" applyProtection="1">
      <alignment horizontal="right" vertical="top"/>
      <protection locked="0"/>
    </xf>
    <xf numFmtId="0" fontId="14" fillId="16" borderId="24" xfId="0" applyFont="1" applyFill="1" applyBorder="1" applyAlignment="1" applyProtection="1">
      <alignment horizontal="right" vertical="top"/>
      <protection locked="0"/>
    </xf>
    <xf numFmtId="0" fontId="14" fillId="16" borderId="7" xfId="0" applyFont="1" applyFill="1" applyBorder="1" applyAlignment="1" applyProtection="1">
      <alignment horizontal="right" vertical="top"/>
      <protection locked="0"/>
    </xf>
    <xf numFmtId="0" fontId="8" fillId="16" borderId="25" xfId="0" applyFont="1" applyFill="1" applyBorder="1" applyAlignment="1" applyProtection="1">
      <alignment horizontal="right" vertical="top"/>
      <protection locked="0"/>
    </xf>
    <xf numFmtId="164" fontId="10" fillId="16" borderId="24" xfId="0" applyNumberFormat="1" applyFont="1" applyFill="1" applyBorder="1" applyAlignment="1" applyProtection="1">
      <alignment horizontal="right" vertical="top"/>
      <protection locked="0"/>
    </xf>
    <xf numFmtId="164" fontId="10" fillId="16" borderId="7" xfId="0" applyNumberFormat="1" applyFont="1" applyFill="1" applyBorder="1" applyAlignment="1" applyProtection="1">
      <alignment horizontal="right" vertical="top"/>
      <protection locked="0"/>
    </xf>
    <xf numFmtId="164" fontId="10" fillId="16" borderId="25" xfId="0" applyNumberFormat="1" applyFont="1" applyFill="1" applyBorder="1" applyAlignment="1" applyProtection="1">
      <alignment horizontal="right" vertical="top"/>
      <protection locked="0"/>
    </xf>
    <xf numFmtId="0" fontId="14" fillId="16" borderId="24" xfId="0" applyFont="1" applyFill="1" applyBorder="1" applyAlignment="1" applyProtection="1">
      <alignment horizontal="center" vertical="top"/>
      <protection locked="0"/>
    </xf>
    <xf numFmtId="0" fontId="14" fillId="16" borderId="25" xfId="0" applyFont="1" applyFill="1" applyBorder="1" applyAlignment="1" applyProtection="1">
      <alignment horizontal="center" vertical="top"/>
      <protection locked="0"/>
    </xf>
    <xf numFmtId="0" fontId="9" fillId="16" borderId="7" xfId="0" applyFont="1" applyFill="1" applyBorder="1" applyAlignment="1" applyProtection="1">
      <alignment horizontal="right" vertical="top"/>
      <protection locked="0"/>
    </xf>
    <xf numFmtId="0" fontId="0" fillId="16" borderId="0" xfId="0" applyFill="1"/>
    <xf numFmtId="49" fontId="13" fillId="16" borderId="17" xfId="0" applyNumberFormat="1" applyFont="1" applyFill="1" applyBorder="1" applyAlignment="1" applyProtection="1">
      <alignment wrapText="1"/>
    </xf>
    <xf numFmtId="0" fontId="13" fillId="16" borderId="18" xfId="0" applyNumberFormat="1" applyFont="1" applyFill="1" applyBorder="1" applyAlignment="1" applyProtection="1">
      <alignment wrapText="1"/>
    </xf>
    <xf numFmtId="0" fontId="14" fillId="16" borderId="19" xfId="0" applyNumberFormat="1" applyFont="1" applyFill="1" applyBorder="1" applyAlignment="1" applyProtection="1">
      <alignment horizontal="center" wrapText="1"/>
    </xf>
    <xf numFmtId="164" fontId="0" fillId="16" borderId="0" xfId="0" applyNumberFormat="1" applyFill="1" applyProtection="1">
      <protection locked="0"/>
    </xf>
    <xf numFmtId="0" fontId="60" fillId="16" borderId="14" xfId="0" applyFont="1" applyFill="1" applyBorder="1" applyAlignment="1" applyProtection="1">
      <alignment vertical="top" wrapText="1"/>
    </xf>
    <xf numFmtId="0" fontId="0" fillId="16" borderId="0" xfId="0" applyFill="1" applyBorder="1" applyAlignment="1" applyProtection="1">
      <alignment horizontal="right" vertical="top"/>
    </xf>
    <xf numFmtId="164" fontId="0" fillId="16" borderId="0" xfId="0" applyNumberFormat="1" applyFill="1" applyBorder="1" applyAlignment="1" applyProtection="1">
      <alignment vertical="top"/>
    </xf>
    <xf numFmtId="0" fontId="0" fillId="16" borderId="0" xfId="0" applyFill="1" applyBorder="1" applyAlignment="1" applyProtection="1">
      <alignment vertical="top"/>
    </xf>
    <xf numFmtId="0" fontId="0" fillId="16" borderId="8" xfId="0" applyFill="1" applyBorder="1" applyProtection="1"/>
    <xf numFmtId="0" fontId="0" fillId="16" borderId="21" xfId="0" applyFill="1" applyBorder="1" applyProtection="1"/>
    <xf numFmtId="0" fontId="55" fillId="16" borderId="15" xfId="0" applyFont="1" applyFill="1" applyBorder="1" applyAlignment="1" applyProtection="1">
      <alignment horizontal="right" vertical="top"/>
    </xf>
    <xf numFmtId="166" fontId="37" fillId="16" borderId="0" xfId="0" applyNumberFormat="1" applyFont="1" applyFill="1" applyBorder="1" applyAlignment="1" applyProtection="1">
      <alignment horizontal="right" vertical="top"/>
    </xf>
    <xf numFmtId="0" fontId="39" fillId="16" borderId="23" xfId="0" applyFont="1" applyFill="1" applyBorder="1" applyAlignment="1" applyProtection="1">
      <alignment vertical="top"/>
    </xf>
    <xf numFmtId="0" fontId="37" fillId="16" borderId="0" xfId="0" applyFont="1" applyFill="1" applyBorder="1" applyAlignment="1" applyProtection="1">
      <alignment horizontal="right" vertical="top"/>
    </xf>
    <xf numFmtId="0" fontId="55" fillId="16" borderId="15" xfId="0" applyFont="1" applyFill="1" applyBorder="1" applyAlignment="1" applyProtection="1">
      <alignment vertical="top"/>
    </xf>
    <xf numFmtId="0" fontId="0" fillId="16" borderId="16" xfId="0" applyFill="1" applyBorder="1" applyAlignment="1" applyProtection="1">
      <alignment horizontal="right" vertical="top"/>
    </xf>
    <xf numFmtId="0" fontId="0" fillId="16" borderId="23" xfId="0" applyFill="1" applyBorder="1" applyAlignment="1" applyProtection="1">
      <alignment vertical="top"/>
    </xf>
    <xf numFmtId="0" fontId="46" fillId="16" borderId="17" xfId="0" applyFont="1" applyFill="1" applyBorder="1" applyAlignment="1" applyProtection="1">
      <alignment horizontal="right" vertical="top"/>
    </xf>
    <xf numFmtId="164" fontId="37" fillId="16" borderId="17" xfId="0" quotePrefix="1" applyNumberFormat="1" applyFont="1" applyFill="1" applyBorder="1" applyAlignment="1" applyProtection="1">
      <alignment vertical="top"/>
    </xf>
    <xf numFmtId="0" fontId="0" fillId="16" borderId="19" xfId="0" applyFill="1" applyBorder="1" applyAlignment="1" applyProtection="1">
      <alignment vertical="top"/>
    </xf>
    <xf numFmtId="0" fontId="46" fillId="16" borderId="1" xfId="0" applyFont="1" applyFill="1" applyBorder="1" applyAlignment="1" applyProtection="1">
      <alignment wrapText="1"/>
    </xf>
    <xf numFmtId="49" fontId="10" fillId="16" borderId="1" xfId="6" applyNumberFormat="1" applyFont="1" applyFill="1" applyBorder="1" applyAlignment="1" applyProtection="1">
      <alignment horizontal="right" vertical="top"/>
      <protection locked="0"/>
    </xf>
    <xf numFmtId="0" fontId="34" fillId="16" borderId="8" xfId="0" applyFont="1" applyFill="1" applyBorder="1" applyAlignment="1" applyProtection="1"/>
    <xf numFmtId="0" fontId="0" fillId="16" borderId="8" xfId="0" applyFill="1" applyBorder="1" applyProtection="1">
      <protection locked="0"/>
    </xf>
    <xf numFmtId="0" fontId="12" fillId="16" borderId="0" xfId="0" applyFont="1" applyFill="1" applyAlignment="1"/>
    <xf numFmtId="49" fontId="32" fillId="16" borderId="0" xfId="0" applyNumberFormat="1" applyFont="1" applyFill="1" applyBorder="1" applyAlignment="1" applyProtection="1"/>
    <xf numFmtId="0" fontId="12" fillId="16" borderId="0" xfId="0" applyFont="1" applyFill="1" applyBorder="1" applyAlignment="1"/>
    <xf numFmtId="0" fontId="12" fillId="16" borderId="0" xfId="0" applyFont="1" applyFill="1" applyAlignment="1" applyProtection="1">
      <alignment horizontal="right"/>
    </xf>
    <xf numFmtId="0" fontId="0" fillId="16" borderId="0" xfId="0" applyFill="1" applyProtection="1"/>
    <xf numFmtId="0" fontId="0" fillId="16" borderId="8" xfId="0" applyFill="1" applyBorder="1" applyAlignment="1" applyProtection="1">
      <alignment horizontal="right"/>
      <protection locked="0"/>
    </xf>
    <xf numFmtId="0" fontId="0" fillId="16" borderId="22" xfId="0" applyFill="1" applyBorder="1" applyAlignment="1" applyProtection="1">
      <alignment horizontal="right"/>
      <protection locked="0"/>
    </xf>
    <xf numFmtId="0" fontId="0" fillId="16" borderId="0" xfId="0" applyFill="1" applyAlignment="1" applyProtection="1">
      <alignment horizontal="right"/>
      <protection locked="0"/>
    </xf>
    <xf numFmtId="0" fontId="0" fillId="16" borderId="22" xfId="0" applyFill="1" applyBorder="1" applyProtection="1"/>
    <xf numFmtId="0" fontId="39" fillId="16" borderId="22" xfId="0" applyFont="1" applyFill="1" applyBorder="1" applyAlignment="1" applyProtection="1">
      <alignment vertical="top"/>
    </xf>
    <xf numFmtId="0" fontId="0" fillId="16" borderId="22" xfId="0" applyFill="1" applyBorder="1" applyAlignment="1" applyProtection="1">
      <alignment vertical="top"/>
    </xf>
    <xf numFmtId="0" fontId="0" fillId="16" borderId="0" xfId="0" applyFill="1" applyBorder="1" applyAlignment="1" applyProtection="1">
      <alignment horizontal="right"/>
      <protection locked="0"/>
    </xf>
    <xf numFmtId="0" fontId="34" fillId="16" borderId="18" xfId="0" applyFont="1" applyFill="1" applyBorder="1" applyAlignment="1" applyProtection="1">
      <protection locked="0"/>
    </xf>
    <xf numFmtId="0" fontId="34" fillId="16" borderId="19" xfId="0" applyFont="1" applyFill="1" applyBorder="1" applyAlignment="1" applyProtection="1">
      <protection locked="0"/>
    </xf>
    <xf numFmtId="0" fontId="53" fillId="16" borderId="18" xfId="0" applyFont="1" applyFill="1" applyBorder="1" applyAlignment="1" applyProtection="1">
      <alignment wrapText="1"/>
      <protection locked="0"/>
    </xf>
    <xf numFmtId="0" fontId="53" fillId="16" borderId="19" xfId="0" applyFont="1" applyFill="1" applyBorder="1" applyAlignment="1" applyProtection="1">
      <alignment wrapText="1"/>
      <protection locked="0"/>
    </xf>
    <xf numFmtId="0" fontId="53" fillId="16" borderId="17" xfId="0" applyFont="1" applyFill="1" applyBorder="1" applyAlignment="1" applyProtection="1">
      <protection locked="0"/>
    </xf>
    <xf numFmtId="0" fontId="0" fillId="16" borderId="18" xfId="0" applyFill="1" applyBorder="1" applyProtection="1">
      <protection locked="0"/>
    </xf>
    <xf numFmtId="0" fontId="46" fillId="16" borderId="1" xfId="0" applyFont="1" applyFill="1" applyBorder="1" applyAlignment="1" applyProtection="1">
      <alignment wrapText="1"/>
      <protection locked="0"/>
    </xf>
    <xf numFmtId="0" fontId="0" fillId="16" borderId="1" xfId="0" applyFill="1" applyBorder="1" applyProtection="1">
      <protection locked="0"/>
    </xf>
    <xf numFmtId="2" fontId="10" fillId="16" borderId="14" xfId="0" applyNumberFormat="1" applyFont="1" applyFill="1" applyBorder="1" applyAlignment="1" applyProtection="1">
      <alignment vertical="top"/>
      <protection locked="0"/>
    </xf>
    <xf numFmtId="2" fontId="10" fillId="16" borderId="14" xfId="0" applyNumberFormat="1" applyFont="1" applyFill="1" applyBorder="1" applyAlignment="1" applyProtection="1">
      <alignment vertical="top" wrapText="1"/>
      <protection locked="0"/>
    </xf>
    <xf numFmtId="164" fontId="39" fillId="16" borderId="1" xfId="0" applyNumberFormat="1" applyFont="1" applyFill="1" applyBorder="1" applyAlignment="1" applyProtection="1">
      <alignment vertical="top" wrapText="1"/>
      <protection locked="0"/>
    </xf>
    <xf numFmtId="2" fontId="10" fillId="16" borderId="15" xfId="0" applyNumberFormat="1" applyFont="1" applyFill="1" applyBorder="1" applyAlignment="1" applyProtection="1">
      <alignment vertical="top"/>
      <protection locked="0"/>
    </xf>
    <xf numFmtId="2" fontId="10" fillId="16" borderId="16" xfId="0" applyNumberFormat="1" applyFont="1" applyFill="1" applyBorder="1" applyAlignment="1" applyProtection="1">
      <alignment vertical="top" wrapText="1"/>
      <protection locked="0"/>
    </xf>
    <xf numFmtId="166" fontId="10" fillId="2" borderId="15" xfId="0" applyNumberFormat="1" applyFont="1" applyFill="1" applyBorder="1" applyAlignment="1" applyProtection="1">
      <alignment vertical="top"/>
      <protection locked="0"/>
    </xf>
    <xf numFmtId="2" fontId="10" fillId="24" borderId="15" xfId="0" applyNumberFormat="1" applyFont="1" applyFill="1" applyBorder="1" applyAlignment="1" applyProtection="1">
      <alignment vertical="top"/>
      <protection locked="0"/>
    </xf>
    <xf numFmtId="166" fontId="10" fillId="16" borderId="14" xfId="0" applyNumberFormat="1" applyFont="1" applyFill="1" applyBorder="1" applyAlignment="1" applyProtection="1">
      <alignment vertical="top" wrapText="1"/>
      <protection locked="0"/>
    </xf>
    <xf numFmtId="166" fontId="10" fillId="16" borderId="15" xfId="0" applyNumberFormat="1" applyFont="1" applyFill="1" applyBorder="1" applyAlignment="1" applyProtection="1">
      <alignment vertical="top" wrapText="1"/>
      <protection locked="0"/>
    </xf>
    <xf numFmtId="166" fontId="9" fillId="2" borderId="15" xfId="0" applyNumberFormat="1" applyFont="1" applyFill="1" applyBorder="1" applyAlignment="1" applyProtection="1">
      <alignment vertical="top"/>
      <protection locked="0"/>
    </xf>
    <xf numFmtId="166" fontId="10" fillId="2" borderId="15" xfId="0" applyNumberFormat="1" applyFont="1" applyFill="1" applyBorder="1" applyAlignment="1" applyProtection="1">
      <alignment vertical="top" wrapText="1"/>
      <protection locked="0"/>
    </xf>
    <xf numFmtId="0" fontId="0" fillId="16" borderId="16" xfId="0" applyFill="1" applyBorder="1" applyAlignment="1" applyProtection="1">
      <alignment wrapText="1"/>
      <protection locked="0"/>
    </xf>
    <xf numFmtId="0" fontId="0" fillId="16" borderId="16" xfId="0" applyFill="1" applyBorder="1" applyProtection="1">
      <protection locked="0"/>
    </xf>
    <xf numFmtId="2" fontId="46" fillId="16" borderId="19" xfId="0" applyNumberFormat="1" applyFont="1" applyFill="1" applyBorder="1" applyAlignment="1" applyProtection="1">
      <alignment horizontal="center" vertical="top"/>
      <protection locked="0"/>
    </xf>
    <xf numFmtId="2" fontId="14" fillId="16" borderId="15" xfId="0" applyNumberFormat="1" applyFont="1" applyFill="1" applyBorder="1" applyAlignment="1" applyProtection="1">
      <alignment vertical="top" wrapText="1"/>
      <protection locked="0"/>
    </xf>
    <xf numFmtId="2" fontId="14" fillId="16" borderId="16" xfId="0" applyNumberFormat="1" applyFont="1" applyFill="1" applyBorder="1" applyAlignment="1" applyProtection="1">
      <alignment vertical="top" wrapText="1"/>
      <protection locked="0"/>
    </xf>
    <xf numFmtId="0" fontId="0" fillId="0" borderId="16" xfId="0" applyFill="1" applyBorder="1" applyProtection="1"/>
    <xf numFmtId="0" fontId="53" fillId="16" borderId="17" xfId="0" applyFont="1" applyFill="1" applyBorder="1" applyAlignment="1"/>
    <xf numFmtId="49" fontId="32" fillId="16" borderId="18" xfId="0" applyNumberFormat="1" applyFont="1" applyFill="1" applyBorder="1" applyAlignment="1" applyProtection="1"/>
    <xf numFmtId="49" fontId="32" fillId="16" borderId="19" xfId="0" applyNumberFormat="1" applyFont="1" applyFill="1" applyBorder="1" applyAlignment="1" applyProtection="1"/>
    <xf numFmtId="0" fontId="12" fillId="16" borderId="18" xfId="0" applyFont="1" applyFill="1" applyBorder="1" applyAlignment="1"/>
    <xf numFmtId="0" fontId="53" fillId="16" borderId="0" xfId="0" applyFont="1" applyFill="1" applyAlignment="1"/>
    <xf numFmtId="0" fontId="39" fillId="16" borderId="0" xfId="0" applyFont="1" applyFill="1" applyAlignment="1"/>
    <xf numFmtId="166" fontId="46" fillId="16" borderId="19" xfId="0" applyNumberFormat="1" applyFont="1" applyFill="1" applyBorder="1" applyAlignment="1" applyProtection="1">
      <alignment horizontal="center" vertical="top"/>
      <protection locked="0"/>
    </xf>
    <xf numFmtId="0" fontId="51" fillId="16" borderId="17" xfId="0" applyFont="1" applyFill="1" applyBorder="1" applyAlignment="1" applyProtection="1">
      <alignment horizontal="left" vertical="top"/>
    </xf>
    <xf numFmtId="0" fontId="51" fillId="16" borderId="18" xfId="0" applyFont="1" applyFill="1" applyBorder="1" applyAlignment="1" applyProtection="1">
      <alignment horizontal="left" vertical="top"/>
    </xf>
    <xf numFmtId="0" fontId="0" fillId="16" borderId="18" xfId="0" applyFill="1" applyBorder="1" applyAlignment="1" applyProtection="1">
      <alignment vertical="top"/>
    </xf>
    <xf numFmtId="0" fontId="0" fillId="16" borderId="18" xfId="0" applyFill="1" applyBorder="1" applyAlignment="1">
      <alignment vertical="top"/>
    </xf>
    <xf numFmtId="165" fontId="13" fillId="16" borderId="19" xfId="6" applyNumberFormat="1" applyFont="1" applyFill="1" applyBorder="1" applyAlignment="1" applyProtection="1">
      <alignment horizontal="right"/>
      <protection locked="0"/>
    </xf>
    <xf numFmtId="165" fontId="13" fillId="16" borderId="21" xfId="6" applyNumberFormat="1" applyFont="1" applyFill="1" applyBorder="1" applyAlignment="1" applyProtection="1">
      <alignment horizontal="right"/>
      <protection locked="0"/>
    </xf>
    <xf numFmtId="0" fontId="8" fillId="16" borderId="1" xfId="6" applyFont="1" applyFill="1" applyBorder="1" applyAlignment="1" applyProtection="1">
      <alignment horizontal="right"/>
      <protection locked="0"/>
    </xf>
    <xf numFmtId="0" fontId="8" fillId="16" borderId="15" xfId="0" applyFont="1" applyFill="1" applyBorder="1" applyAlignment="1" applyProtection="1">
      <alignment vertical="top" wrapText="1"/>
    </xf>
    <xf numFmtId="166" fontId="8" fillId="16" borderId="19" xfId="0" applyNumberFormat="1" applyFont="1" applyFill="1" applyBorder="1" applyAlignment="1" applyProtection="1">
      <alignment vertical="top" wrapText="1"/>
      <protection locked="0"/>
    </xf>
    <xf numFmtId="0" fontId="10" fillId="16" borderId="14" xfId="6" applyFont="1" applyFill="1" applyBorder="1" applyAlignment="1" applyProtection="1">
      <alignment horizontal="right"/>
      <protection locked="0"/>
    </xf>
    <xf numFmtId="0" fontId="14" fillId="16" borderId="14" xfId="0" applyFont="1" applyFill="1" applyBorder="1" applyAlignment="1" applyProtection="1">
      <alignment horizontal="right"/>
      <protection locked="0"/>
    </xf>
    <xf numFmtId="0" fontId="14" fillId="16" borderId="20" xfId="0" applyFont="1" applyFill="1" applyBorder="1" applyAlignment="1" applyProtection="1">
      <alignment horizontal="right"/>
      <protection locked="0"/>
    </xf>
    <xf numFmtId="0" fontId="53" fillId="16" borderId="20" xfId="0" applyFont="1" applyFill="1" applyBorder="1" applyAlignment="1"/>
    <xf numFmtId="0" fontId="12" fillId="16" borderId="21" xfId="0" applyFont="1" applyFill="1" applyBorder="1" applyAlignment="1"/>
    <xf numFmtId="49" fontId="63" fillId="16" borderId="22" xfId="0" applyNumberFormat="1" applyFont="1" applyFill="1" applyBorder="1" applyAlignment="1" applyProtection="1"/>
    <xf numFmtId="49" fontId="63" fillId="16" borderId="23" xfId="0" applyNumberFormat="1" applyFont="1" applyFill="1" applyBorder="1" applyAlignment="1" applyProtection="1"/>
    <xf numFmtId="49" fontId="63" fillId="16" borderId="24" xfId="0" applyNumberFormat="1" applyFont="1" applyFill="1" applyBorder="1" applyAlignment="1" applyProtection="1"/>
    <xf numFmtId="49" fontId="61" fillId="16" borderId="25" xfId="0" applyNumberFormat="1" applyFont="1" applyFill="1" applyBorder="1" applyAlignment="1" applyProtection="1"/>
    <xf numFmtId="0" fontId="61" fillId="0" borderId="0" xfId="6" applyFont="1"/>
    <xf numFmtId="0" fontId="89" fillId="0" borderId="0" xfId="0" applyFont="1" applyAlignment="1">
      <alignment vertical="center"/>
    </xf>
    <xf numFmtId="0" fontId="72" fillId="0" borderId="0" xfId="6" applyFont="1"/>
    <xf numFmtId="0" fontId="88" fillId="0" borderId="0" xfId="0" applyFont="1" applyAlignment="1">
      <alignment vertical="center" wrapText="1"/>
    </xf>
    <xf numFmtId="0" fontId="87" fillId="0" borderId="0" xfId="0" applyFont="1" applyAlignment="1">
      <alignment vertical="center" wrapText="1"/>
    </xf>
    <xf numFmtId="0" fontId="34" fillId="0" borderId="0" xfId="0" applyFont="1" applyAlignment="1">
      <alignment vertical="center"/>
    </xf>
    <xf numFmtId="0" fontId="72" fillId="0" borderId="0" xfId="0" applyFont="1" applyAlignment="1">
      <alignment vertical="center" wrapText="1"/>
    </xf>
    <xf numFmtId="0" fontId="34" fillId="0" borderId="0" xfId="6" applyFont="1"/>
    <xf numFmtId="0" fontId="34" fillId="23" borderId="0" xfId="6" applyFont="1" applyFill="1"/>
    <xf numFmtId="0" fontId="72" fillId="0" borderId="0" xfId="6" applyFont="1" applyAlignment="1">
      <alignment wrapText="1"/>
    </xf>
    <xf numFmtId="0" fontId="73" fillId="0" borderId="0" xfId="6" applyFont="1" applyFill="1" applyAlignment="1">
      <alignment horizontal="justify" vertical="center"/>
    </xf>
    <xf numFmtId="0" fontId="61" fillId="7" borderId="17" xfId="0" applyFont="1" applyFill="1" applyBorder="1" applyAlignment="1" applyProtection="1">
      <alignment horizontal="center"/>
    </xf>
    <xf numFmtId="0" fontId="61" fillId="7" borderId="18" xfId="0" applyFont="1" applyFill="1" applyBorder="1" applyAlignment="1" applyProtection="1">
      <alignment horizontal="center"/>
    </xf>
    <xf numFmtId="0" fontId="61" fillId="7" borderId="19" xfId="0" applyFont="1" applyFill="1" applyBorder="1" applyAlignment="1" applyProtection="1">
      <alignment horizontal="center"/>
    </xf>
    <xf numFmtId="0" fontId="0" fillId="18" borderId="17" xfId="0" applyFill="1" applyBorder="1" applyAlignment="1">
      <alignment horizontal="center"/>
    </xf>
    <xf numFmtId="0" fontId="0" fillId="18" borderId="19" xfId="0" applyFill="1" applyBorder="1" applyAlignment="1">
      <alignment horizontal="center"/>
    </xf>
    <xf numFmtId="0" fontId="9" fillId="7" borderId="17" xfId="0" applyFont="1" applyFill="1" applyBorder="1" applyAlignment="1" applyProtection="1">
      <alignment horizontal="center" wrapText="1"/>
    </xf>
    <xf numFmtId="0" fontId="9" fillId="7" borderId="18" xfId="0" applyFont="1" applyFill="1" applyBorder="1" applyAlignment="1" applyProtection="1">
      <alignment horizontal="center" wrapText="1"/>
    </xf>
    <xf numFmtId="0" fontId="9" fillId="7" borderId="19" xfId="0" applyFont="1" applyFill="1" applyBorder="1" applyAlignment="1" applyProtection="1">
      <alignment horizontal="center" wrapText="1"/>
    </xf>
    <xf numFmtId="166" fontId="13" fillId="9" borderId="0" xfId="0" applyNumberFormat="1" applyFont="1" applyFill="1" applyBorder="1" applyAlignment="1" applyProtection="1">
      <alignment horizontal="center" wrapText="1"/>
    </xf>
    <xf numFmtId="0" fontId="75" fillId="7" borderId="18" xfId="0" applyFont="1" applyFill="1" applyBorder="1" applyAlignment="1" applyProtection="1">
      <alignment horizontal="center" wrapText="1"/>
    </xf>
    <xf numFmtId="0" fontId="75" fillId="7" borderId="19" xfId="0" applyFont="1" applyFill="1" applyBorder="1" applyAlignment="1" applyProtection="1">
      <alignment horizontal="center" wrapText="1"/>
    </xf>
    <xf numFmtId="0" fontId="59" fillId="7" borderId="17" xfId="0" applyFont="1" applyFill="1" applyBorder="1" applyAlignment="1" applyProtection="1">
      <alignment horizontal="center"/>
    </xf>
    <xf numFmtId="0" fontId="59" fillId="7" borderId="18" xfId="0" applyFont="1" applyFill="1" applyBorder="1" applyAlignment="1" applyProtection="1">
      <alignment horizontal="center"/>
    </xf>
    <xf numFmtId="0" fontId="59" fillId="7" borderId="19" xfId="0" applyFont="1" applyFill="1" applyBorder="1" applyAlignment="1" applyProtection="1">
      <alignment horizontal="center"/>
    </xf>
    <xf numFmtId="49" fontId="70" fillId="16" borderId="17" xfId="0" applyNumberFormat="1" applyFont="1" applyFill="1" applyBorder="1" applyAlignment="1" applyProtection="1">
      <alignment horizontal="center" vertical="center"/>
    </xf>
    <xf numFmtId="49" fontId="70" fillId="16" borderId="18" xfId="0" applyNumberFormat="1" applyFont="1" applyFill="1" applyBorder="1" applyAlignment="1" applyProtection="1">
      <alignment horizontal="center" vertical="center"/>
    </xf>
    <xf numFmtId="49" fontId="61" fillId="7" borderId="17" xfId="0" applyNumberFormat="1" applyFont="1" applyFill="1" applyBorder="1" applyAlignment="1" applyProtection="1">
      <alignment horizontal="left"/>
    </xf>
    <xf numFmtId="49" fontId="61" fillId="7" borderId="18" xfId="0" applyNumberFormat="1" applyFont="1" applyFill="1" applyBorder="1" applyAlignment="1" applyProtection="1">
      <alignment horizontal="left"/>
    </xf>
    <xf numFmtId="49" fontId="61" fillId="7" borderId="19" xfId="0" applyNumberFormat="1" applyFont="1" applyFill="1" applyBorder="1" applyAlignment="1" applyProtection="1">
      <alignment horizontal="left"/>
    </xf>
    <xf numFmtId="49" fontId="32" fillId="7" borderId="17" xfId="0" applyNumberFormat="1" applyFont="1" applyFill="1" applyBorder="1" applyAlignment="1" applyProtection="1">
      <alignment horizontal="left"/>
    </xf>
    <xf numFmtId="49" fontId="32" fillId="7" borderId="18" xfId="0" applyNumberFormat="1" applyFont="1" applyFill="1" applyBorder="1" applyAlignment="1" applyProtection="1">
      <alignment horizontal="left"/>
    </xf>
    <xf numFmtId="49" fontId="32" fillId="7" borderId="19" xfId="0" applyNumberFormat="1" applyFont="1" applyFill="1" applyBorder="1" applyAlignment="1" applyProtection="1">
      <alignment horizontal="left"/>
    </xf>
    <xf numFmtId="0" fontId="61" fillId="7" borderId="17" xfId="0" applyFont="1" applyFill="1" applyBorder="1" applyAlignment="1" applyProtection="1">
      <alignment horizontal="left" wrapText="1"/>
    </xf>
    <xf numFmtId="0" fontId="61" fillId="7" borderId="18" xfId="0" applyFont="1" applyFill="1" applyBorder="1" applyAlignment="1" applyProtection="1">
      <alignment horizontal="left" wrapText="1"/>
    </xf>
    <xf numFmtId="0" fontId="61" fillId="7" borderId="19" xfId="0" applyFont="1" applyFill="1" applyBorder="1" applyAlignment="1" applyProtection="1">
      <alignment horizontal="left" wrapText="1"/>
    </xf>
    <xf numFmtId="49" fontId="34" fillId="32" borderId="17" xfId="6" applyNumberFormat="1" applyFont="1" applyFill="1" applyBorder="1" applyAlignment="1" applyProtection="1">
      <alignment horizontal="left"/>
      <protection locked="0"/>
    </xf>
    <xf numFmtId="49" fontId="34" fillId="32" borderId="18" xfId="6" applyNumberFormat="1" applyFont="1" applyFill="1" applyBorder="1" applyAlignment="1" applyProtection="1">
      <alignment horizontal="left"/>
      <protection locked="0"/>
    </xf>
    <xf numFmtId="49" fontId="34" fillId="32" borderId="19" xfId="6" applyNumberFormat="1" applyFont="1" applyFill="1" applyBorder="1" applyAlignment="1" applyProtection="1">
      <alignment horizontal="left"/>
      <protection locked="0"/>
    </xf>
    <xf numFmtId="0" fontId="53" fillId="7" borderId="17" xfId="0" applyFont="1" applyFill="1" applyBorder="1" applyAlignment="1" applyProtection="1">
      <alignment horizontal="center"/>
    </xf>
    <xf numFmtId="0" fontId="53" fillId="7" borderId="18" xfId="0" applyFont="1" applyFill="1" applyBorder="1" applyAlignment="1" applyProtection="1">
      <alignment horizontal="center"/>
    </xf>
    <xf numFmtId="0" fontId="53" fillId="7" borderId="19" xfId="0" applyFont="1" applyFill="1" applyBorder="1" applyAlignment="1" applyProtection="1">
      <alignment horizontal="center"/>
    </xf>
    <xf numFmtId="0" fontId="15" fillId="2" borderId="0" xfId="0" applyFont="1" applyFill="1" applyAlignment="1">
      <alignment wrapText="1"/>
    </xf>
    <xf numFmtId="0" fontId="15" fillId="2" borderId="0" xfId="0" applyFont="1" applyFill="1" applyAlignment="1">
      <alignment horizontal="left" wrapText="1"/>
    </xf>
    <xf numFmtId="0" fontId="22" fillId="2" borderId="0" xfId="0" applyFont="1" applyFill="1" applyAlignment="1">
      <alignment horizontal="left" wrapText="1"/>
    </xf>
    <xf numFmtId="49" fontId="32" fillId="0" borderId="17" xfId="0" applyNumberFormat="1" applyFont="1" applyFill="1" applyBorder="1" applyAlignment="1" applyProtection="1">
      <alignment horizontal="left"/>
    </xf>
    <xf numFmtId="49" fontId="32" fillId="0" borderId="18" xfId="0" applyNumberFormat="1" applyFont="1" applyFill="1" applyBorder="1" applyAlignment="1" applyProtection="1">
      <alignment horizontal="left"/>
    </xf>
    <xf numFmtId="49" fontId="32" fillId="0" borderId="19" xfId="0" applyNumberFormat="1" applyFont="1" applyFill="1" applyBorder="1" applyAlignment="1" applyProtection="1">
      <alignment horizontal="left"/>
    </xf>
    <xf numFmtId="0" fontId="59" fillId="0" borderId="17" xfId="0" applyFont="1" applyFill="1" applyBorder="1" applyAlignment="1" applyProtection="1">
      <alignment horizontal="center"/>
    </xf>
    <xf numFmtId="0" fontId="59" fillId="0" borderId="18" xfId="0" applyFont="1" applyFill="1" applyBorder="1" applyAlignment="1" applyProtection="1">
      <alignment horizontal="center"/>
    </xf>
    <xf numFmtId="0" fontId="59" fillId="0" borderId="19" xfId="0" applyFont="1" applyFill="1" applyBorder="1" applyAlignment="1" applyProtection="1">
      <alignment horizontal="center"/>
    </xf>
    <xf numFmtId="49" fontId="61" fillId="0" borderId="17" xfId="0" applyNumberFormat="1" applyFont="1" applyFill="1" applyBorder="1" applyAlignment="1" applyProtection="1">
      <alignment horizontal="left"/>
    </xf>
    <xf numFmtId="49" fontId="61" fillId="0" borderId="18" xfId="0" applyNumberFormat="1" applyFont="1" applyFill="1" applyBorder="1" applyAlignment="1" applyProtection="1">
      <alignment horizontal="left"/>
    </xf>
    <xf numFmtId="49" fontId="61" fillId="0" borderId="19" xfId="0" applyNumberFormat="1" applyFont="1" applyFill="1" applyBorder="1" applyAlignment="1" applyProtection="1">
      <alignment horizontal="left"/>
    </xf>
    <xf numFmtId="0" fontId="61" fillId="0" borderId="17" xfId="0" applyFont="1" applyFill="1" applyBorder="1" applyAlignment="1" applyProtection="1">
      <alignment horizontal="left" wrapText="1"/>
    </xf>
    <xf numFmtId="0" fontId="61" fillId="0" borderId="18" xfId="0" applyFont="1" applyFill="1" applyBorder="1" applyAlignment="1" applyProtection="1">
      <alignment horizontal="left" wrapText="1"/>
    </xf>
    <xf numFmtId="0" fontId="61" fillId="0" borderId="19" xfId="0" applyFont="1" applyFill="1" applyBorder="1" applyAlignment="1" applyProtection="1">
      <alignment horizontal="left" wrapText="1"/>
    </xf>
    <xf numFmtId="0" fontId="61" fillId="0" borderId="17" xfId="0" applyFont="1" applyFill="1" applyBorder="1" applyAlignment="1" applyProtection="1">
      <alignment horizontal="center"/>
    </xf>
    <xf numFmtId="0" fontId="61" fillId="0" borderId="18" xfId="0" applyFont="1" applyFill="1" applyBorder="1" applyAlignment="1" applyProtection="1">
      <alignment horizontal="center"/>
    </xf>
    <xf numFmtId="0" fontId="61" fillId="0" borderId="19" xfId="0" applyFont="1" applyFill="1" applyBorder="1" applyAlignment="1" applyProtection="1">
      <alignment horizontal="center"/>
    </xf>
    <xf numFmtId="0" fontId="9" fillId="0" borderId="17" xfId="0" applyFont="1" applyFill="1" applyBorder="1" applyAlignment="1" applyProtection="1">
      <alignment horizontal="center" wrapText="1"/>
    </xf>
    <xf numFmtId="0" fontId="9" fillId="0" borderId="18" xfId="0" applyFont="1" applyFill="1" applyBorder="1" applyAlignment="1" applyProtection="1">
      <alignment horizontal="center" wrapText="1"/>
    </xf>
    <xf numFmtId="0" fontId="9" fillId="0" borderId="19" xfId="0" applyFont="1" applyFill="1" applyBorder="1" applyAlignment="1" applyProtection="1">
      <alignment horizontal="center" wrapText="1"/>
    </xf>
    <xf numFmtId="0" fontId="61" fillId="0" borderId="17" xfId="0" applyFont="1" applyFill="1" applyBorder="1" applyAlignment="1" applyProtection="1">
      <alignment horizontal="center" wrapText="1"/>
    </xf>
    <xf numFmtId="0" fontId="75" fillId="0" borderId="18" xfId="0" applyFont="1" applyFill="1" applyBorder="1" applyAlignment="1" applyProtection="1">
      <alignment horizontal="center" wrapText="1"/>
    </xf>
    <xf numFmtId="0" fontId="75" fillId="0" borderId="19" xfId="0" applyFont="1" applyFill="1" applyBorder="1" applyAlignment="1" applyProtection="1">
      <alignment horizontal="center" wrapText="1"/>
    </xf>
    <xf numFmtId="49" fontId="12" fillId="16" borderId="17" xfId="0" applyNumberFormat="1" applyFont="1" applyFill="1" applyBorder="1" applyAlignment="1" applyProtection="1">
      <alignment horizontal="center" vertical="center"/>
    </xf>
    <xf numFmtId="49" fontId="12" fillId="16" borderId="18" xfId="0" applyNumberFormat="1" applyFont="1" applyFill="1" applyBorder="1" applyAlignment="1" applyProtection="1">
      <alignment horizontal="center" vertical="center"/>
    </xf>
  </cellXfs>
  <cellStyles count="31">
    <cellStyle name="final values" xfId="1" xr:uid="{00000000-0005-0000-0000-000000000000}"/>
    <cellStyle name="final values 2" xfId="5" xr:uid="{00000000-0005-0000-0000-000001000000}"/>
    <cellStyle name="Gut" xfId="2" builtinId="26"/>
    <cellStyle name="Normal 2" xfId="3" xr:uid="{00000000-0005-0000-0000-000003000000}"/>
    <cellStyle name="Normal 2 2" xfId="6" xr:uid="{00000000-0005-0000-0000-000004000000}"/>
    <cellStyle name="Normal 3" xfId="4" xr:uid="{00000000-0005-0000-0000-000005000000}"/>
    <cellStyle name="Normal 3 2" xfId="7" xr:uid="{00000000-0005-0000-0000-000006000000}"/>
    <cellStyle name="Normal 3 2 2" xfId="9" xr:uid="{00000000-0005-0000-0000-000007000000}"/>
    <cellStyle name="Normal 3 2 2 2" xfId="15" xr:uid="{00000000-0005-0000-0000-000008000000}"/>
    <cellStyle name="Normal 3 2 2 2 2" xfId="27" xr:uid="{00000000-0005-0000-0000-000009000000}"/>
    <cellStyle name="Normal 3 2 2 3" xfId="21" xr:uid="{00000000-0005-0000-0000-00000A000000}"/>
    <cellStyle name="Normal 3 2 3" xfId="11" xr:uid="{00000000-0005-0000-0000-00000B000000}"/>
    <cellStyle name="Normal 3 2 3 2" xfId="17" xr:uid="{00000000-0005-0000-0000-00000C000000}"/>
    <cellStyle name="Normal 3 2 3 2 2" xfId="29" xr:uid="{00000000-0005-0000-0000-00000D000000}"/>
    <cellStyle name="Normal 3 2 3 3" xfId="23" xr:uid="{00000000-0005-0000-0000-00000E000000}"/>
    <cellStyle name="Normal 3 2 4" xfId="13" xr:uid="{00000000-0005-0000-0000-00000F000000}"/>
    <cellStyle name="Normal 3 2 4 2" xfId="25" xr:uid="{00000000-0005-0000-0000-000010000000}"/>
    <cellStyle name="Normal 3 2 5" xfId="19" xr:uid="{00000000-0005-0000-0000-000011000000}"/>
    <cellStyle name="Normal 4" xfId="8" xr:uid="{00000000-0005-0000-0000-000012000000}"/>
    <cellStyle name="Normal 4 2" xfId="10" xr:uid="{00000000-0005-0000-0000-000013000000}"/>
    <cellStyle name="Normal 4 2 2" xfId="16" xr:uid="{00000000-0005-0000-0000-000014000000}"/>
    <cellStyle name="Normal 4 2 2 2" xfId="28" xr:uid="{00000000-0005-0000-0000-000015000000}"/>
    <cellStyle name="Normal 4 2 3" xfId="22" xr:uid="{00000000-0005-0000-0000-000016000000}"/>
    <cellStyle name="Normal 4 3" xfId="12" xr:uid="{00000000-0005-0000-0000-000017000000}"/>
    <cellStyle name="Normal 4 3 2" xfId="18" xr:uid="{00000000-0005-0000-0000-000018000000}"/>
    <cellStyle name="Normal 4 3 2 2" xfId="30" xr:uid="{00000000-0005-0000-0000-000019000000}"/>
    <cellStyle name="Normal 4 3 3" xfId="24" xr:uid="{00000000-0005-0000-0000-00001A000000}"/>
    <cellStyle name="Normal 4 4" xfId="14" xr:uid="{00000000-0005-0000-0000-00001B000000}"/>
    <cellStyle name="Normal 4 4 2" xfId="26" xr:uid="{00000000-0005-0000-0000-00001C000000}"/>
    <cellStyle name="Normal 4 5" xfId="20" xr:uid="{00000000-0005-0000-0000-00001D000000}"/>
    <cellStyle name="Standard" xfId="0" builtinId="0"/>
  </cellStyles>
  <dxfs count="966">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strike val="0"/>
        <color rgb="FFFF0000"/>
      </font>
    </dxf>
    <dxf>
      <font>
        <strike val="0"/>
        <color rgb="FFFF0000"/>
      </font>
    </dxf>
    <dxf>
      <font>
        <strike val="0"/>
        <color rgb="FFFF0000"/>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lor rgb="FFFF0000"/>
      </font>
      <fill>
        <patternFill patternType="none">
          <bgColor auto="1"/>
        </patternFill>
      </fill>
    </dxf>
    <dxf>
      <font>
        <color rgb="FFFF0000"/>
      </font>
      <fill>
        <patternFill patternType="none">
          <bgColor auto="1"/>
        </patternFill>
      </fill>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ill>
        <patternFill patternType="mediumGray">
          <fgColor theme="1"/>
          <bgColor theme="0" tint="-0.24994659260841701"/>
        </patternFill>
      </fill>
    </dxf>
    <dxf>
      <font>
        <condense val="0"/>
        <extend val="0"/>
        <color indexed="9"/>
      </font>
    </dxf>
    <dxf>
      <fill>
        <patternFill patternType="mediumGray">
          <fgColor theme="1"/>
          <bgColor theme="0" tint="-0.24994659260841701"/>
        </patternFill>
      </fill>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ont>
        <condense val="0"/>
        <extend val="0"/>
        <color indexed="9"/>
      </font>
    </dxf>
    <dxf>
      <font>
        <condense val="0"/>
        <extend val="0"/>
        <color indexed="9"/>
      </font>
    </dxf>
    <dxf>
      <font>
        <condense val="0"/>
        <extend val="0"/>
        <color indexed="9"/>
      </font>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ont>
        <condense val="0"/>
        <extend val="0"/>
        <color indexed="9"/>
      </font>
    </dxf>
    <dxf>
      <font>
        <condense val="0"/>
        <extend val="0"/>
        <color indexed="9"/>
      </font>
    </dxf>
    <dxf>
      <font>
        <condense val="0"/>
        <extend val="0"/>
        <color indexed="9"/>
      </font>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ill>
        <patternFill>
          <bgColor rgb="FFFFFF00"/>
        </patternFill>
      </fill>
    </dxf>
    <dxf>
      <font>
        <condense val="0"/>
        <extend val="0"/>
        <color indexed="9"/>
      </font>
    </dxf>
    <dxf>
      <font>
        <condense val="0"/>
        <extend val="0"/>
        <color indexed="9"/>
      </font>
    </dxf>
    <dxf>
      <font>
        <color rgb="FFFF0000"/>
      </font>
      <fill>
        <patternFill patternType="none">
          <bgColor auto="1"/>
        </patternFill>
      </fill>
    </dxf>
    <dxf>
      <font>
        <color rgb="FFFF0000"/>
      </font>
      <fill>
        <patternFill patternType="none">
          <bgColor auto="1"/>
        </patternFill>
      </fill>
    </dxf>
    <dxf>
      <font>
        <strike val="0"/>
      </font>
      <fill>
        <patternFill>
          <bgColor theme="2" tint="-0.499984740745262"/>
        </patternFill>
      </fill>
    </dxf>
    <dxf>
      <font>
        <strike val="0"/>
      </font>
      <fill>
        <patternFill>
          <bgColor theme="2" tint="-0.499984740745262"/>
        </patternFill>
      </fill>
    </dxf>
    <dxf>
      <font>
        <condense val="0"/>
        <extend val="0"/>
        <color indexed="9"/>
      </font>
    </dxf>
    <dxf>
      <font>
        <condense val="0"/>
        <extend val="0"/>
        <color indexed="9"/>
      </font>
    </dxf>
    <dxf>
      <font>
        <condense val="0"/>
        <extend val="0"/>
        <color indexed="9"/>
      </font>
    </dxf>
    <dxf>
      <font>
        <strike val="0"/>
      </font>
      <fill>
        <patternFill>
          <bgColor theme="2" tint="-0.499984740745262"/>
        </patternFill>
      </fill>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strike val="0"/>
        <color rgb="FFFF0000"/>
      </font>
    </dxf>
    <dxf>
      <font>
        <strike val="0"/>
        <color rgb="FFFF0000"/>
      </font>
    </dxf>
    <dxf>
      <font>
        <strike val="0"/>
        <color rgb="FFFF0000"/>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ill>
        <patternFill>
          <fgColor theme="2" tint="-0.499984740745262"/>
          <bgColor theme="2" tint="-0.499984740745262"/>
        </patternFill>
      </fill>
    </dxf>
    <dxf>
      <font>
        <condense val="0"/>
        <extend val="0"/>
        <color indexed="9"/>
      </font>
    </dxf>
    <dxf>
      <font>
        <condense val="0"/>
        <extend val="0"/>
        <color indexed="9"/>
      </font>
    </dxf>
    <dxf>
      <font>
        <condense val="0"/>
        <extend val="0"/>
        <color indexed="9"/>
      </font>
    </dxf>
    <dxf>
      <font>
        <strike val="0"/>
      </font>
      <fill>
        <patternFill>
          <bgColor theme="2" tint="-0.499984740745262"/>
        </patternFill>
      </fill>
    </dxf>
    <dxf>
      <font>
        <strike val="0"/>
      </font>
      <fill>
        <patternFill>
          <bgColor theme="2" tint="-0.499984740745262"/>
        </patternFill>
      </fill>
    </dxf>
    <dxf>
      <font>
        <strike val="0"/>
      </font>
      <fill>
        <patternFill>
          <bgColor theme="2" tint="-0.499984740745262"/>
        </patternFill>
      </fill>
    </dxf>
    <dxf>
      <font>
        <strike val="0"/>
      </font>
      <fill>
        <patternFill>
          <bgColor theme="2" tint="-0.499984740745262"/>
        </patternFill>
      </fill>
    </dxf>
    <dxf>
      <font>
        <strike val="0"/>
      </font>
      <fill>
        <patternFill>
          <bgColor theme="2" tint="-0.499984740745262"/>
        </patternFill>
      </fill>
    </dxf>
    <dxf>
      <font>
        <strike val="0"/>
      </font>
      <fill>
        <patternFill>
          <bgColor theme="2" tint="-0.499984740745262"/>
        </patternFill>
      </fill>
    </dxf>
    <dxf>
      <font>
        <strike val="0"/>
      </font>
      <fill>
        <patternFill>
          <bgColor theme="2" tint="-0.499984740745262"/>
        </patternFill>
      </fill>
    </dxf>
    <dxf>
      <font>
        <strike val="0"/>
      </font>
      <fill>
        <patternFill>
          <bgColor theme="2" tint="-0.499984740745262"/>
        </patternFill>
      </fill>
    </dxf>
    <dxf>
      <font>
        <strike val="0"/>
      </font>
      <fill>
        <patternFill>
          <bgColor theme="2" tint="-0.499984740745262"/>
        </patternFill>
      </fill>
    </dxf>
    <dxf>
      <font>
        <strike val="0"/>
      </font>
      <fill>
        <patternFill>
          <bgColor theme="2" tint="-0.499984740745262"/>
        </patternFill>
      </fill>
    </dxf>
    <dxf>
      <font>
        <strike val="0"/>
      </font>
      <fill>
        <patternFill>
          <bgColor theme="2" tint="-0.499984740745262"/>
        </patternFill>
      </fill>
    </dxf>
    <dxf>
      <font>
        <strike val="0"/>
      </font>
      <fill>
        <patternFill>
          <bgColor theme="2" tint="-0.499984740745262"/>
        </patternFill>
      </fill>
    </dxf>
    <dxf>
      <font>
        <strike val="0"/>
      </font>
      <fill>
        <patternFill>
          <bgColor theme="2" tint="-0.499984740745262"/>
        </patternFill>
      </fill>
    </dxf>
    <dxf>
      <font>
        <strike val="0"/>
      </font>
      <fill>
        <patternFill>
          <bgColor theme="2" tint="-0.499984740745262"/>
        </patternFill>
      </fill>
    </dxf>
    <dxf>
      <font>
        <strike val="0"/>
      </font>
      <fill>
        <patternFill>
          <bgColor theme="2" tint="-0.499984740745262"/>
        </patternFill>
      </fill>
    </dxf>
    <dxf>
      <font>
        <strike val="0"/>
      </font>
      <fill>
        <patternFill>
          <bgColor theme="2" tint="-0.499984740745262"/>
        </patternFill>
      </fill>
    </dxf>
    <dxf>
      <font>
        <strike val="0"/>
      </font>
      <fill>
        <patternFill>
          <bgColor theme="2" tint="-0.499984740745262"/>
        </patternFill>
      </fill>
    </dxf>
    <dxf>
      <font>
        <strike val="0"/>
      </font>
      <fill>
        <patternFill>
          <bgColor theme="2" tint="-0.499984740745262"/>
        </patternFill>
      </fill>
    </dxf>
    <dxf>
      <font>
        <strike val="0"/>
      </font>
      <fill>
        <patternFill>
          <bgColor theme="2" tint="-0.499984740745262"/>
        </patternFill>
      </fill>
    </dxf>
    <dxf>
      <font>
        <strike val="0"/>
      </font>
      <fill>
        <patternFill>
          <bgColor theme="2" tint="-0.499984740745262"/>
        </patternFill>
      </fill>
    </dxf>
    <dxf>
      <font>
        <strike val="0"/>
      </font>
      <fill>
        <patternFill>
          <bgColor theme="2" tint="-0.499984740745262"/>
        </patternFill>
      </fill>
    </dxf>
    <dxf>
      <font>
        <strike val="0"/>
      </font>
      <fill>
        <patternFill>
          <bgColor theme="2" tint="-0.499984740745262"/>
        </patternFill>
      </fill>
    </dxf>
    <dxf>
      <font>
        <strike val="0"/>
      </font>
      <fill>
        <patternFill>
          <bgColor theme="2" tint="-0.499984740745262"/>
        </patternFill>
      </fill>
    </dxf>
    <dxf>
      <font>
        <strike val="0"/>
      </font>
      <fill>
        <patternFill>
          <bgColor theme="2" tint="-0.499984740745262"/>
        </patternFill>
      </fill>
    </dxf>
    <dxf>
      <font>
        <strike val="0"/>
      </font>
      <fill>
        <patternFill>
          <bgColor theme="2" tint="-0.499984740745262"/>
        </patternFill>
      </fill>
    </dxf>
    <dxf>
      <font>
        <strike val="0"/>
      </font>
      <fill>
        <patternFill>
          <bgColor theme="2" tint="-0.499984740745262"/>
        </patternFill>
      </fill>
    </dxf>
    <dxf>
      <font>
        <strike val="0"/>
      </font>
      <fill>
        <patternFill>
          <bgColor theme="2" tint="-0.499984740745262"/>
        </patternFill>
      </fill>
    </dxf>
    <dxf>
      <font>
        <strike val="0"/>
      </font>
      <fill>
        <patternFill>
          <bgColor theme="2" tint="-0.499984740745262"/>
        </patternFill>
      </fill>
    </dxf>
    <dxf>
      <font>
        <strike val="0"/>
      </font>
      <fill>
        <patternFill>
          <bgColor theme="2" tint="-0.499984740745262"/>
        </patternFill>
      </fill>
    </dxf>
    <dxf>
      <font>
        <strike val="0"/>
      </font>
      <fill>
        <patternFill>
          <bgColor theme="2" tint="-0.499984740745262"/>
        </patternFill>
      </fill>
    </dxf>
    <dxf>
      <font>
        <strike val="0"/>
      </font>
      <fill>
        <patternFill>
          <bgColor theme="2" tint="-0.499984740745262"/>
        </patternFill>
      </fill>
    </dxf>
    <dxf>
      <font>
        <strike val="0"/>
      </font>
      <fill>
        <patternFill>
          <bgColor theme="2" tint="-0.499984740745262"/>
        </patternFill>
      </fill>
    </dxf>
    <dxf>
      <font>
        <strike val="0"/>
      </font>
      <fill>
        <patternFill>
          <bgColor theme="2" tint="-0.499984740745262"/>
        </patternFill>
      </fill>
    </dxf>
    <dxf>
      <font>
        <strike val="0"/>
      </font>
      <fill>
        <patternFill>
          <bgColor theme="2" tint="-0.499984740745262"/>
        </patternFill>
      </fill>
    </dxf>
    <dxf>
      <font>
        <strike val="0"/>
      </font>
      <fill>
        <patternFill>
          <bgColor theme="2" tint="-0.499984740745262"/>
        </patternFill>
      </fill>
    </dxf>
    <dxf>
      <font>
        <strike val="0"/>
      </font>
      <fill>
        <patternFill>
          <bgColor theme="2" tint="-0.499984740745262"/>
        </patternFill>
      </fill>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ill>
        <patternFill>
          <bgColor theme="6"/>
        </patternFill>
      </fill>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ill>
        <patternFill>
          <bgColor theme="6" tint="0.39994506668294322"/>
        </patternFill>
      </fill>
    </dxf>
    <dxf>
      <fill>
        <patternFill>
          <bgColor theme="6"/>
        </patternFill>
      </fill>
    </dxf>
    <dxf>
      <font>
        <condense val="0"/>
        <extend val="0"/>
        <color indexed="9"/>
      </font>
    </dxf>
    <dxf>
      <fill>
        <patternFill>
          <bgColor theme="6"/>
        </patternFill>
      </fill>
    </dxf>
    <dxf>
      <font>
        <condense val="0"/>
        <extend val="0"/>
        <color indexed="9"/>
      </font>
    </dxf>
    <dxf>
      <font>
        <condense val="0"/>
        <extend val="0"/>
        <color indexed="9"/>
      </font>
    </dxf>
    <dxf>
      <font>
        <condense val="0"/>
        <extend val="0"/>
        <color indexed="9"/>
      </font>
    </dxf>
    <dxf>
      <font>
        <color rgb="FFFF0000"/>
      </font>
      <fill>
        <patternFill patternType="none">
          <bgColor auto="1"/>
        </patternFill>
      </fill>
    </dxf>
    <dxf>
      <font>
        <color rgb="FFFF0000"/>
      </font>
      <fill>
        <patternFill patternType="none">
          <bgColor auto="1"/>
        </patternFill>
      </fill>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ill>
        <patternFill>
          <bgColor theme="6"/>
        </patternFill>
      </fill>
    </dxf>
    <dxf>
      <fill>
        <patternFill>
          <bgColor theme="6"/>
        </patternFill>
      </fill>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ill>
        <patternFill>
          <bgColor theme="6"/>
        </patternFill>
      </fill>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colors>
    <mruColors>
      <color rgb="FFAAFD23"/>
      <color rgb="FFFFFF99"/>
      <color rgb="FF8EB92F"/>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4892823308329073E-2"/>
          <c:y val="0.1000283771100796"/>
          <c:w val="0.88610452095854886"/>
          <c:h val="0.84041787727985562"/>
        </c:manualLayout>
      </c:layout>
      <c:lineChart>
        <c:grouping val="standard"/>
        <c:varyColors val="0"/>
        <c:ser>
          <c:idx val="0"/>
          <c:order val="0"/>
          <c:tx>
            <c:strRef>
              <c:f>LCID!$DJ$32</c:f>
              <c:strCache>
                <c:ptCount val="1"/>
                <c:pt idx="0">
                  <c:v>General fugacity  factor (90th perc.)</c:v>
                </c:pt>
              </c:strCache>
            </c:strRef>
          </c:tx>
          <c:trendline>
            <c:trendlineType val="power"/>
            <c:dispRSqr val="1"/>
            <c:dispEq val="1"/>
            <c:trendlineLbl>
              <c:layout>
                <c:manualLayout>
                  <c:x val="9.9128733168708946E-2"/>
                  <c:y val="-4.3540145561846176E-2"/>
                </c:manualLayout>
              </c:layout>
              <c:numFmt formatCode="General" sourceLinked="0"/>
              <c:txPr>
                <a:bodyPr/>
                <a:lstStyle/>
                <a:p>
                  <a:pPr>
                    <a:defRPr sz="1400"/>
                  </a:pPr>
                  <a:endParaRPr lang="de-DE"/>
                </a:p>
              </c:txPr>
            </c:trendlineLbl>
          </c:trendline>
          <c:val>
            <c:numRef>
              <c:f>LCID!$DJ$33:$DJ$38</c:f>
            </c:numRef>
          </c:val>
          <c:smooth val="0"/>
          <c:extLst>
            <c:ext xmlns:c15="http://schemas.microsoft.com/office/drawing/2012/chart" uri="{02D57815-91ED-43cb-92C2-25804820EDAC}">
              <c15:filteredCategoryTitle>
                <c15:cat>
                  <c:multiLvlStrRef>
                    <c:extLst>
                      <c:ext uri="{02D57815-91ED-43cb-92C2-25804820EDAC}">
                        <c15:formulaRef>
                          <c15:sqref>LCID!$DI$33:$DI$38</c15:sqref>
                        </c15:formulaRef>
                      </c:ext>
                    </c:extLst>
                  </c:multiLvlStrRef>
                </c15:cat>
              </c15:filteredCategoryTitle>
            </c:ext>
            <c:ext xmlns:c16="http://schemas.microsoft.com/office/drawing/2014/chart" uri="{C3380CC4-5D6E-409C-BE32-E72D297353CC}">
              <c16:uniqueId val="{00000001-7070-4F3B-8A99-4FAC0888617E}"/>
            </c:ext>
          </c:extLst>
        </c:ser>
        <c:ser>
          <c:idx val="1"/>
          <c:order val="1"/>
          <c:tx>
            <c:strRef>
              <c:f>LCID!$DN$32</c:f>
              <c:strCache>
                <c:ptCount val="1"/>
                <c:pt idx="0">
                  <c:v>Equat. Re-calc. 2</c:v>
                </c:pt>
              </c:strCache>
            </c:strRef>
          </c:tx>
          <c:val>
            <c:numRef>
              <c:f>LCID!$DN$33:$DN$38</c:f>
            </c:numRef>
          </c:val>
          <c:smooth val="0"/>
          <c:extLst>
            <c:ext xmlns:c16="http://schemas.microsoft.com/office/drawing/2014/chart" uri="{C3380CC4-5D6E-409C-BE32-E72D297353CC}">
              <c16:uniqueId val="{00000002-7070-4F3B-8A99-4FAC0888617E}"/>
            </c:ext>
          </c:extLst>
        </c:ser>
        <c:dLbls>
          <c:showLegendKey val="0"/>
          <c:showVal val="0"/>
          <c:showCatName val="0"/>
          <c:showSerName val="0"/>
          <c:showPercent val="0"/>
          <c:showBubbleSize val="0"/>
        </c:dLbls>
        <c:marker val="1"/>
        <c:smooth val="0"/>
        <c:axId val="214735104"/>
        <c:axId val="214745088"/>
      </c:lineChart>
      <c:catAx>
        <c:axId val="214735104"/>
        <c:scaling>
          <c:orientation val="minMax"/>
        </c:scaling>
        <c:delete val="0"/>
        <c:axPos val="b"/>
        <c:numFmt formatCode="General" sourceLinked="1"/>
        <c:majorTickMark val="out"/>
        <c:minorTickMark val="none"/>
        <c:tickLblPos val="nextTo"/>
        <c:crossAx val="214745088"/>
        <c:crosses val="autoZero"/>
        <c:auto val="1"/>
        <c:lblAlgn val="ctr"/>
        <c:lblOffset val="100"/>
        <c:noMultiLvlLbl val="0"/>
      </c:catAx>
      <c:valAx>
        <c:axId val="214745088"/>
        <c:scaling>
          <c:orientation val="minMax"/>
          <c:max val="15000"/>
          <c:min val="0"/>
        </c:scaling>
        <c:delete val="0"/>
        <c:axPos val="l"/>
        <c:majorGridlines/>
        <c:numFmt formatCode="General" sourceLinked="1"/>
        <c:majorTickMark val="out"/>
        <c:minorTickMark val="none"/>
        <c:tickLblPos val="nextTo"/>
        <c:crossAx val="214735104"/>
        <c:crosses val="autoZero"/>
        <c:crossBetween val="between"/>
      </c:valAx>
    </c:plotArea>
    <c:legend>
      <c:legendPos val="r"/>
      <c:layout>
        <c:manualLayout>
          <c:xMode val="edge"/>
          <c:yMode val="edge"/>
          <c:x val="0.10042684362717823"/>
          <c:y val="0.19905247424581196"/>
          <c:w val="0.38333333333333336"/>
          <c:h val="0.25558599376489877"/>
        </c:manualLayout>
      </c:layout>
      <c:overlay val="0"/>
      <c:txPr>
        <a:bodyPr/>
        <a:lstStyle/>
        <a:p>
          <a:pPr>
            <a:defRPr sz="1400"/>
          </a:pPr>
          <a:endParaRPr lang="de-DE"/>
        </a:p>
      </c:txPr>
    </c:legend>
    <c:plotVisOnly val="1"/>
    <c:dispBlanksAs val="gap"/>
    <c:showDLblsOverMax val="0"/>
  </c:chart>
  <c:printSettings>
    <c:headerFooter/>
    <c:pageMargins b="0.75000000000000011" l="0.70000000000000007" r="0.70000000000000007" t="0.75000000000000011" header="0.30000000000000004" footer="0.30000000000000004"/>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10.emf"/><Relationship Id="rId13" Type="http://schemas.openxmlformats.org/officeDocument/2006/relationships/image" Target="../media/image15.emf"/><Relationship Id="rId18" Type="http://schemas.openxmlformats.org/officeDocument/2006/relationships/image" Target="../media/image20.emf"/><Relationship Id="rId3" Type="http://schemas.openxmlformats.org/officeDocument/2006/relationships/image" Target="../media/image5.emf"/><Relationship Id="rId21" Type="http://schemas.openxmlformats.org/officeDocument/2006/relationships/image" Target="../media/image23.emf"/><Relationship Id="rId7" Type="http://schemas.openxmlformats.org/officeDocument/2006/relationships/image" Target="../media/image9.emf"/><Relationship Id="rId12" Type="http://schemas.openxmlformats.org/officeDocument/2006/relationships/image" Target="../media/image14.emf"/><Relationship Id="rId17" Type="http://schemas.openxmlformats.org/officeDocument/2006/relationships/image" Target="../media/image19.emf"/><Relationship Id="rId25" Type="http://schemas.openxmlformats.org/officeDocument/2006/relationships/image" Target="../media/image27.emf"/><Relationship Id="rId2" Type="http://schemas.openxmlformats.org/officeDocument/2006/relationships/image" Target="../media/image4.png"/><Relationship Id="rId16" Type="http://schemas.openxmlformats.org/officeDocument/2006/relationships/image" Target="../media/image18.emf"/><Relationship Id="rId20" Type="http://schemas.openxmlformats.org/officeDocument/2006/relationships/image" Target="../media/image22.emf"/><Relationship Id="rId1" Type="http://schemas.openxmlformats.org/officeDocument/2006/relationships/image" Target="../media/image3.png"/><Relationship Id="rId6" Type="http://schemas.openxmlformats.org/officeDocument/2006/relationships/image" Target="../media/image8.emf"/><Relationship Id="rId11" Type="http://schemas.openxmlformats.org/officeDocument/2006/relationships/image" Target="../media/image13.emf"/><Relationship Id="rId24" Type="http://schemas.openxmlformats.org/officeDocument/2006/relationships/image" Target="../media/image26.emf"/><Relationship Id="rId5" Type="http://schemas.openxmlformats.org/officeDocument/2006/relationships/image" Target="../media/image7.emf"/><Relationship Id="rId15" Type="http://schemas.openxmlformats.org/officeDocument/2006/relationships/image" Target="../media/image17.emf"/><Relationship Id="rId23" Type="http://schemas.openxmlformats.org/officeDocument/2006/relationships/image" Target="../media/image25.emf"/><Relationship Id="rId10" Type="http://schemas.openxmlformats.org/officeDocument/2006/relationships/image" Target="../media/image12.emf"/><Relationship Id="rId19" Type="http://schemas.openxmlformats.org/officeDocument/2006/relationships/image" Target="../media/image21.emf"/><Relationship Id="rId4" Type="http://schemas.openxmlformats.org/officeDocument/2006/relationships/image" Target="../media/image6.emf"/><Relationship Id="rId9" Type="http://schemas.openxmlformats.org/officeDocument/2006/relationships/image" Target="../media/image11.emf"/><Relationship Id="rId14" Type="http://schemas.openxmlformats.org/officeDocument/2006/relationships/image" Target="../media/image16.emf"/><Relationship Id="rId22" Type="http://schemas.openxmlformats.org/officeDocument/2006/relationships/image" Target="../media/image24.emf"/></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7.xml.rels><?xml version="1.0" encoding="UTF-8" standalone="yes"?>
<Relationships xmlns="http://schemas.openxmlformats.org/package/2006/relationships"><Relationship Id="rId8" Type="http://schemas.openxmlformats.org/officeDocument/2006/relationships/image" Target="../media/image35.emf"/><Relationship Id="rId3" Type="http://schemas.openxmlformats.org/officeDocument/2006/relationships/image" Target="../media/image30.emf"/><Relationship Id="rId7" Type="http://schemas.openxmlformats.org/officeDocument/2006/relationships/image" Target="../media/image34.emf"/><Relationship Id="rId2" Type="http://schemas.openxmlformats.org/officeDocument/2006/relationships/image" Target="../media/image29.png"/><Relationship Id="rId1" Type="http://schemas.openxmlformats.org/officeDocument/2006/relationships/image" Target="../media/image28.emf"/><Relationship Id="rId6" Type="http://schemas.openxmlformats.org/officeDocument/2006/relationships/image" Target="../media/image33.emf"/><Relationship Id="rId11" Type="http://schemas.openxmlformats.org/officeDocument/2006/relationships/image" Target="../media/image38.emf"/><Relationship Id="rId5" Type="http://schemas.openxmlformats.org/officeDocument/2006/relationships/image" Target="../media/image32.emf"/><Relationship Id="rId10" Type="http://schemas.openxmlformats.org/officeDocument/2006/relationships/image" Target="../media/image37.emf"/><Relationship Id="rId4" Type="http://schemas.openxmlformats.org/officeDocument/2006/relationships/image" Target="../media/image31.emf"/><Relationship Id="rId9" Type="http://schemas.openxmlformats.org/officeDocument/2006/relationships/image" Target="../media/image36.emf"/></Relationships>
</file>

<file path=xl/drawings/_rels/drawing8.xml.rels><?xml version="1.0" encoding="UTF-8" standalone="yes"?>
<Relationships xmlns="http://schemas.openxmlformats.org/package/2006/relationships"><Relationship Id="rId1" Type="http://schemas.openxmlformats.org/officeDocument/2006/relationships/image" Target="../media/image39.jpeg"/></Relationships>
</file>

<file path=xl/drawings/drawing1.xml><?xml version="1.0" encoding="utf-8"?>
<xdr:wsDr xmlns:xdr="http://schemas.openxmlformats.org/drawingml/2006/spreadsheetDrawing" xmlns:a="http://schemas.openxmlformats.org/drawingml/2006/main">
  <xdr:twoCellAnchor editAs="oneCell">
    <xdr:from>
      <xdr:col>0</xdr:col>
      <xdr:colOff>139340</xdr:colOff>
      <xdr:row>0</xdr:row>
      <xdr:rowOff>133350</xdr:rowOff>
    </xdr:from>
    <xdr:to>
      <xdr:col>0</xdr:col>
      <xdr:colOff>2201941</xdr:colOff>
      <xdr:row>0</xdr:row>
      <xdr:rowOff>877113</xdr:rowOff>
    </xdr:to>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stretch>
          <a:fillRect/>
        </a:stretch>
      </xdr:blipFill>
      <xdr:spPr>
        <a:xfrm>
          <a:off x="139340" y="133350"/>
          <a:ext cx="2062601" cy="743763"/>
        </a:xfrm>
        <a:prstGeom prst="rect">
          <a:avLst/>
        </a:prstGeom>
      </xdr:spPr>
    </xdr:pic>
    <xdr:clientData/>
  </xdr:twoCellAnchor>
  <xdr:twoCellAnchor editAs="oneCell">
    <xdr:from>
      <xdr:col>0</xdr:col>
      <xdr:colOff>6162675</xdr:colOff>
      <xdr:row>0</xdr:row>
      <xdr:rowOff>219075</xdr:rowOff>
    </xdr:from>
    <xdr:to>
      <xdr:col>0</xdr:col>
      <xdr:colOff>8454970</xdr:colOff>
      <xdr:row>0</xdr:row>
      <xdr:rowOff>810438</xdr:rowOff>
    </xdr:to>
    <xdr:pic>
      <xdr:nvPicPr>
        <xdr:cNvPr id="5" name="Pictur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2"/>
        <a:stretch>
          <a:fillRect/>
        </a:stretch>
      </xdr:blipFill>
      <xdr:spPr>
        <a:xfrm>
          <a:off x="6162675" y="219075"/>
          <a:ext cx="2292295" cy="59136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224931</xdr:colOff>
      <xdr:row>2</xdr:row>
      <xdr:rowOff>3352268</xdr:rowOff>
    </xdr:from>
    <xdr:ext cx="1087407" cy="468315"/>
    <xdr:pic>
      <xdr:nvPicPr>
        <xdr:cNvPr id="19" name="Picture 18">
          <a:extLst>
            <a:ext uri="{FF2B5EF4-FFF2-40B4-BE49-F238E27FC236}">
              <a16:creationId xmlns:a16="http://schemas.microsoft.com/office/drawing/2014/main" id="{00000000-0008-0000-0100-000013000000}"/>
            </a:ext>
          </a:extLst>
        </xdr:cNvPr>
        <xdr:cNvPicPr/>
      </xdr:nvPicPr>
      <xdr:blipFill rotWithShape="1">
        <a:blip xmlns:r="http://schemas.openxmlformats.org/officeDocument/2006/relationships" r:embed="rId1" cstate="print"/>
        <a:srcRect l="8484" t="16667" r="5939" b="18142"/>
        <a:stretch/>
      </xdr:blipFill>
      <xdr:spPr>
        <a:xfrm>
          <a:off x="224931" y="3902601"/>
          <a:ext cx="1087407" cy="468315"/>
        </a:xfrm>
        <a:prstGeom prst="rect">
          <a:avLst/>
        </a:prstGeom>
        <a:ln>
          <a:noFill/>
        </a:ln>
      </xdr:spPr>
    </xdr:pic>
    <xdr:clientData/>
  </xdr:oneCellAnchor>
  <xdr:oneCellAnchor>
    <xdr:from>
      <xdr:col>0</xdr:col>
      <xdr:colOff>155584</xdr:colOff>
      <xdr:row>2</xdr:row>
      <xdr:rowOff>4298946</xdr:rowOff>
    </xdr:from>
    <xdr:ext cx="1230838" cy="590557"/>
    <xdr:pic>
      <xdr:nvPicPr>
        <xdr:cNvPr id="20" name="Picture 19">
          <a:extLst>
            <a:ext uri="{FF2B5EF4-FFF2-40B4-BE49-F238E27FC236}">
              <a16:creationId xmlns:a16="http://schemas.microsoft.com/office/drawing/2014/main" id="{00000000-0008-0000-0100-000014000000}"/>
            </a:ext>
          </a:extLst>
        </xdr:cNvPr>
        <xdr:cNvPicPr/>
      </xdr:nvPicPr>
      <xdr:blipFill>
        <a:blip xmlns:r="http://schemas.openxmlformats.org/officeDocument/2006/relationships" r:embed="rId2" cstate="print"/>
        <a:stretch>
          <a:fillRect/>
        </a:stretch>
      </xdr:blipFill>
      <xdr:spPr>
        <a:xfrm>
          <a:off x="155584" y="4849279"/>
          <a:ext cx="1230838" cy="590557"/>
        </a:xfrm>
        <a:prstGeom prst="rect">
          <a:avLst/>
        </a:prstGeom>
        <a:ln>
          <a:noFill/>
        </a:ln>
      </xdr:spPr>
    </xdr:pic>
    <xdr:clientData/>
  </xdr:oneCellAnchor>
  <xdr:twoCellAnchor editAs="oneCell">
    <xdr:from>
      <xdr:col>0</xdr:col>
      <xdr:colOff>211660</xdr:colOff>
      <xdr:row>7</xdr:row>
      <xdr:rowOff>0</xdr:rowOff>
    </xdr:from>
    <xdr:to>
      <xdr:col>0</xdr:col>
      <xdr:colOff>7888810</xdr:colOff>
      <xdr:row>7</xdr:row>
      <xdr:rowOff>1016000</xdr:rowOff>
    </xdr:to>
    <xdr:pic>
      <xdr:nvPicPr>
        <xdr:cNvPr id="29" name="Grafik 28">
          <a:extLst>
            <a:ext uri="{FF2B5EF4-FFF2-40B4-BE49-F238E27FC236}">
              <a16:creationId xmlns:a16="http://schemas.microsoft.com/office/drawing/2014/main" id="{00000000-0008-0000-0100-00001D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1660" y="8159750"/>
          <a:ext cx="7677150" cy="1016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211660</xdr:colOff>
      <xdr:row>9</xdr:row>
      <xdr:rowOff>10583</xdr:rowOff>
    </xdr:from>
    <xdr:to>
      <xdr:col>0</xdr:col>
      <xdr:colOff>5583760</xdr:colOff>
      <xdr:row>9</xdr:row>
      <xdr:rowOff>1048808</xdr:rowOff>
    </xdr:to>
    <xdr:pic>
      <xdr:nvPicPr>
        <xdr:cNvPr id="30" name="Grafik 29">
          <a:extLst>
            <a:ext uri="{FF2B5EF4-FFF2-40B4-BE49-F238E27FC236}">
              <a16:creationId xmlns:a16="http://schemas.microsoft.com/office/drawing/2014/main" id="{00000000-0008-0000-0100-00001E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11660" y="12361333"/>
          <a:ext cx="5372100" cy="1038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211660</xdr:colOff>
      <xdr:row>5</xdr:row>
      <xdr:rowOff>0</xdr:rowOff>
    </xdr:from>
    <xdr:to>
      <xdr:col>0</xdr:col>
      <xdr:colOff>2545285</xdr:colOff>
      <xdr:row>5</xdr:row>
      <xdr:rowOff>1419225</xdr:rowOff>
    </xdr:to>
    <xdr:pic>
      <xdr:nvPicPr>
        <xdr:cNvPr id="33" name="Grafik 32">
          <a:extLst>
            <a:ext uri="{FF2B5EF4-FFF2-40B4-BE49-F238E27FC236}">
              <a16:creationId xmlns:a16="http://schemas.microsoft.com/office/drawing/2014/main" id="{00000000-0008-0000-0100-000021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211660" y="6318250"/>
          <a:ext cx="2333625" cy="1419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243410</xdr:colOff>
      <xdr:row>10</xdr:row>
      <xdr:rowOff>0</xdr:rowOff>
    </xdr:from>
    <xdr:to>
      <xdr:col>0</xdr:col>
      <xdr:colOff>8787335</xdr:colOff>
      <xdr:row>10</xdr:row>
      <xdr:rowOff>1314450</xdr:rowOff>
    </xdr:to>
    <xdr:pic>
      <xdr:nvPicPr>
        <xdr:cNvPr id="37" name="Grafik 36">
          <a:extLst>
            <a:ext uri="{FF2B5EF4-FFF2-40B4-BE49-F238E27FC236}">
              <a16:creationId xmlns:a16="http://schemas.microsoft.com/office/drawing/2014/main" id="{00000000-0008-0000-0100-0000250000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243410" y="13853583"/>
          <a:ext cx="8543925" cy="1314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211660</xdr:colOff>
      <xdr:row>13</xdr:row>
      <xdr:rowOff>0</xdr:rowOff>
    </xdr:from>
    <xdr:to>
      <xdr:col>0</xdr:col>
      <xdr:colOff>6364810</xdr:colOff>
      <xdr:row>13</xdr:row>
      <xdr:rowOff>1323975</xdr:rowOff>
    </xdr:to>
    <xdr:pic>
      <xdr:nvPicPr>
        <xdr:cNvPr id="38" name="Grafik 37">
          <a:extLst>
            <a:ext uri="{FF2B5EF4-FFF2-40B4-BE49-F238E27FC236}">
              <a16:creationId xmlns:a16="http://schemas.microsoft.com/office/drawing/2014/main" id="{00000000-0008-0000-0100-000026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211660" y="14118167"/>
          <a:ext cx="6153150" cy="132397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211660</xdr:colOff>
      <xdr:row>15</xdr:row>
      <xdr:rowOff>0</xdr:rowOff>
    </xdr:from>
    <xdr:to>
      <xdr:col>0</xdr:col>
      <xdr:colOff>4097860</xdr:colOff>
      <xdr:row>15</xdr:row>
      <xdr:rowOff>4048125</xdr:rowOff>
    </xdr:to>
    <xdr:pic>
      <xdr:nvPicPr>
        <xdr:cNvPr id="39" name="Grafik 38">
          <a:extLst>
            <a:ext uri="{FF2B5EF4-FFF2-40B4-BE49-F238E27FC236}">
              <a16:creationId xmlns:a16="http://schemas.microsoft.com/office/drawing/2014/main" id="{00000000-0008-0000-0100-000027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11660" y="16023167"/>
          <a:ext cx="3886200" cy="4048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211660</xdr:colOff>
      <xdr:row>19</xdr:row>
      <xdr:rowOff>0</xdr:rowOff>
    </xdr:from>
    <xdr:to>
      <xdr:col>0</xdr:col>
      <xdr:colOff>6298135</xdr:colOff>
      <xdr:row>19</xdr:row>
      <xdr:rowOff>1609725</xdr:rowOff>
    </xdr:to>
    <xdr:pic>
      <xdr:nvPicPr>
        <xdr:cNvPr id="41" name="Grafik 40">
          <a:extLst>
            <a:ext uri="{FF2B5EF4-FFF2-40B4-BE49-F238E27FC236}">
              <a16:creationId xmlns:a16="http://schemas.microsoft.com/office/drawing/2014/main" id="{00000000-0008-0000-0100-000029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211660" y="21219583"/>
          <a:ext cx="6086475" cy="1609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211660</xdr:colOff>
      <xdr:row>21</xdr:row>
      <xdr:rowOff>0</xdr:rowOff>
    </xdr:from>
    <xdr:to>
      <xdr:col>0</xdr:col>
      <xdr:colOff>7117285</xdr:colOff>
      <xdr:row>21</xdr:row>
      <xdr:rowOff>2266950</xdr:rowOff>
    </xdr:to>
    <xdr:pic>
      <xdr:nvPicPr>
        <xdr:cNvPr id="42" name="Grafik 41">
          <a:extLst>
            <a:ext uri="{FF2B5EF4-FFF2-40B4-BE49-F238E27FC236}">
              <a16:creationId xmlns:a16="http://schemas.microsoft.com/office/drawing/2014/main" id="{00000000-0008-0000-0100-00002A000000}"/>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211660" y="23823083"/>
          <a:ext cx="6905625" cy="2266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211660</xdr:colOff>
      <xdr:row>23</xdr:row>
      <xdr:rowOff>0</xdr:rowOff>
    </xdr:from>
    <xdr:to>
      <xdr:col>4</xdr:col>
      <xdr:colOff>525985</xdr:colOff>
      <xdr:row>23</xdr:row>
      <xdr:rowOff>371475</xdr:rowOff>
    </xdr:to>
    <xdr:pic>
      <xdr:nvPicPr>
        <xdr:cNvPr id="43" name="Grafik 42">
          <a:extLst>
            <a:ext uri="{FF2B5EF4-FFF2-40B4-BE49-F238E27FC236}">
              <a16:creationId xmlns:a16="http://schemas.microsoft.com/office/drawing/2014/main" id="{00000000-0008-0000-0100-00002B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11660" y="26521833"/>
          <a:ext cx="11193992"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211660</xdr:colOff>
      <xdr:row>25</xdr:row>
      <xdr:rowOff>0</xdr:rowOff>
    </xdr:from>
    <xdr:to>
      <xdr:col>0</xdr:col>
      <xdr:colOff>5355160</xdr:colOff>
      <xdr:row>25</xdr:row>
      <xdr:rowOff>2295525</xdr:rowOff>
    </xdr:to>
    <xdr:pic>
      <xdr:nvPicPr>
        <xdr:cNvPr id="44" name="Grafik 43">
          <a:extLst>
            <a:ext uri="{FF2B5EF4-FFF2-40B4-BE49-F238E27FC236}">
              <a16:creationId xmlns:a16="http://schemas.microsoft.com/office/drawing/2014/main" id="{00000000-0008-0000-0100-00002C000000}"/>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211660" y="27252083"/>
          <a:ext cx="5143500" cy="2295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211660</xdr:colOff>
      <xdr:row>27</xdr:row>
      <xdr:rowOff>0</xdr:rowOff>
    </xdr:from>
    <xdr:to>
      <xdr:col>13</xdr:col>
      <xdr:colOff>506935</xdr:colOff>
      <xdr:row>27</xdr:row>
      <xdr:rowOff>1676400</xdr:rowOff>
    </xdr:to>
    <xdr:pic>
      <xdr:nvPicPr>
        <xdr:cNvPr id="45" name="Grafik 44">
          <a:extLst>
            <a:ext uri="{FF2B5EF4-FFF2-40B4-BE49-F238E27FC236}">
              <a16:creationId xmlns:a16="http://schemas.microsoft.com/office/drawing/2014/main" id="{00000000-0008-0000-0100-00002D000000}"/>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211660" y="30162500"/>
          <a:ext cx="16699442" cy="1676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211660</xdr:colOff>
      <xdr:row>29</xdr:row>
      <xdr:rowOff>0</xdr:rowOff>
    </xdr:from>
    <xdr:to>
      <xdr:col>3</xdr:col>
      <xdr:colOff>26452</xdr:colOff>
      <xdr:row>29</xdr:row>
      <xdr:rowOff>2171700</xdr:rowOff>
    </xdr:to>
    <xdr:pic>
      <xdr:nvPicPr>
        <xdr:cNvPr id="46" name="Grafik 45">
          <a:extLst>
            <a:ext uri="{FF2B5EF4-FFF2-40B4-BE49-F238E27FC236}">
              <a16:creationId xmlns:a16="http://schemas.microsoft.com/office/drawing/2014/main" id="{00000000-0008-0000-0100-00002E000000}"/>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211660" y="32903583"/>
          <a:ext cx="10080625" cy="2171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211660</xdr:colOff>
      <xdr:row>30</xdr:row>
      <xdr:rowOff>0</xdr:rowOff>
    </xdr:from>
    <xdr:to>
      <xdr:col>0</xdr:col>
      <xdr:colOff>6707710</xdr:colOff>
      <xdr:row>30</xdr:row>
      <xdr:rowOff>1800225</xdr:rowOff>
    </xdr:to>
    <xdr:pic>
      <xdr:nvPicPr>
        <xdr:cNvPr id="47" name="Grafik 46">
          <a:extLst>
            <a:ext uri="{FF2B5EF4-FFF2-40B4-BE49-F238E27FC236}">
              <a16:creationId xmlns:a16="http://schemas.microsoft.com/office/drawing/2014/main" id="{00000000-0008-0000-0100-00002F000000}"/>
            </a:ext>
          </a:extLst>
        </xdr:cNvPr>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211660" y="35242500"/>
          <a:ext cx="6496050" cy="1800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211660</xdr:colOff>
      <xdr:row>32</xdr:row>
      <xdr:rowOff>0</xdr:rowOff>
    </xdr:from>
    <xdr:to>
      <xdr:col>0</xdr:col>
      <xdr:colOff>5745685</xdr:colOff>
      <xdr:row>32</xdr:row>
      <xdr:rowOff>2533650</xdr:rowOff>
    </xdr:to>
    <xdr:pic>
      <xdr:nvPicPr>
        <xdr:cNvPr id="48" name="Grafik 47">
          <a:extLst>
            <a:ext uri="{FF2B5EF4-FFF2-40B4-BE49-F238E27FC236}">
              <a16:creationId xmlns:a16="http://schemas.microsoft.com/office/drawing/2014/main" id="{00000000-0008-0000-0100-000030000000}"/>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211660" y="37846000"/>
          <a:ext cx="5534025" cy="2533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211660</xdr:colOff>
      <xdr:row>34</xdr:row>
      <xdr:rowOff>0</xdr:rowOff>
    </xdr:from>
    <xdr:to>
      <xdr:col>0</xdr:col>
      <xdr:colOff>6326710</xdr:colOff>
      <xdr:row>34</xdr:row>
      <xdr:rowOff>2133600</xdr:rowOff>
    </xdr:to>
    <xdr:pic>
      <xdr:nvPicPr>
        <xdr:cNvPr id="49" name="Grafik 48">
          <a:extLst>
            <a:ext uri="{FF2B5EF4-FFF2-40B4-BE49-F238E27FC236}">
              <a16:creationId xmlns:a16="http://schemas.microsoft.com/office/drawing/2014/main" id="{00000000-0008-0000-0100-0000310000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211660" y="41380833"/>
          <a:ext cx="6115050" cy="2133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243410</xdr:colOff>
      <xdr:row>37</xdr:row>
      <xdr:rowOff>0</xdr:rowOff>
    </xdr:from>
    <xdr:to>
      <xdr:col>0</xdr:col>
      <xdr:colOff>2110310</xdr:colOff>
      <xdr:row>37</xdr:row>
      <xdr:rowOff>2181225</xdr:rowOff>
    </xdr:to>
    <xdr:pic>
      <xdr:nvPicPr>
        <xdr:cNvPr id="50" name="Grafik 49">
          <a:extLst>
            <a:ext uri="{FF2B5EF4-FFF2-40B4-BE49-F238E27FC236}">
              <a16:creationId xmlns:a16="http://schemas.microsoft.com/office/drawing/2014/main" id="{00000000-0008-0000-0100-000032000000}"/>
            </a:ext>
          </a:extLst>
        </xdr:cNvPr>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243410" y="44513500"/>
          <a:ext cx="1866900" cy="2181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211660</xdr:colOff>
      <xdr:row>38</xdr:row>
      <xdr:rowOff>0</xdr:rowOff>
    </xdr:from>
    <xdr:to>
      <xdr:col>0</xdr:col>
      <xdr:colOff>8612710</xdr:colOff>
      <xdr:row>38</xdr:row>
      <xdr:rowOff>2514600</xdr:rowOff>
    </xdr:to>
    <xdr:pic>
      <xdr:nvPicPr>
        <xdr:cNvPr id="51" name="Grafik 50">
          <a:extLst>
            <a:ext uri="{FF2B5EF4-FFF2-40B4-BE49-F238E27FC236}">
              <a16:creationId xmlns:a16="http://schemas.microsoft.com/office/drawing/2014/main" id="{00000000-0008-0000-0100-000033000000}"/>
            </a:ext>
          </a:extLst>
        </xdr:cNvPr>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211660" y="47445083"/>
          <a:ext cx="8401050" cy="2514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211660</xdr:colOff>
      <xdr:row>42</xdr:row>
      <xdr:rowOff>0</xdr:rowOff>
    </xdr:from>
    <xdr:to>
      <xdr:col>0</xdr:col>
      <xdr:colOff>8927035</xdr:colOff>
      <xdr:row>42</xdr:row>
      <xdr:rowOff>1581150</xdr:rowOff>
    </xdr:to>
    <xdr:pic>
      <xdr:nvPicPr>
        <xdr:cNvPr id="52" name="Grafik 51">
          <a:extLst>
            <a:ext uri="{FF2B5EF4-FFF2-40B4-BE49-F238E27FC236}">
              <a16:creationId xmlns:a16="http://schemas.microsoft.com/office/drawing/2014/main" id="{00000000-0008-0000-0100-000034000000}"/>
            </a:ext>
          </a:extLst>
        </xdr:cNvPr>
        <xdr:cNvPicPr>
          <a:picLocks noChangeAspect="1" noChangeArrowheads="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211660" y="53075417"/>
          <a:ext cx="8715375" cy="1581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211660</xdr:colOff>
      <xdr:row>41</xdr:row>
      <xdr:rowOff>0</xdr:rowOff>
    </xdr:from>
    <xdr:to>
      <xdr:col>0</xdr:col>
      <xdr:colOff>5288485</xdr:colOff>
      <xdr:row>41</xdr:row>
      <xdr:rowOff>1695450</xdr:rowOff>
    </xdr:to>
    <xdr:pic>
      <xdr:nvPicPr>
        <xdr:cNvPr id="53" name="Grafik 52">
          <a:extLst>
            <a:ext uri="{FF2B5EF4-FFF2-40B4-BE49-F238E27FC236}">
              <a16:creationId xmlns:a16="http://schemas.microsoft.com/office/drawing/2014/main" id="{00000000-0008-0000-0100-000035000000}"/>
            </a:ext>
          </a:extLst>
        </xdr:cNvPr>
        <xdr:cNvPicPr>
          <a:picLocks noChangeAspect="1" noChangeArrowheads="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211660" y="51170417"/>
          <a:ext cx="5076825" cy="1695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211660</xdr:colOff>
      <xdr:row>45</xdr:row>
      <xdr:rowOff>0</xdr:rowOff>
    </xdr:from>
    <xdr:to>
      <xdr:col>0</xdr:col>
      <xdr:colOff>8850835</xdr:colOff>
      <xdr:row>45</xdr:row>
      <xdr:rowOff>4895850</xdr:rowOff>
    </xdr:to>
    <xdr:pic>
      <xdr:nvPicPr>
        <xdr:cNvPr id="54" name="Grafik 53">
          <a:extLst>
            <a:ext uri="{FF2B5EF4-FFF2-40B4-BE49-F238E27FC236}">
              <a16:creationId xmlns:a16="http://schemas.microsoft.com/office/drawing/2014/main" id="{00000000-0008-0000-0100-000036000000}"/>
            </a:ext>
          </a:extLst>
        </xdr:cNvPr>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211660" y="56557333"/>
          <a:ext cx="8639175" cy="4895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211660</xdr:colOff>
      <xdr:row>12</xdr:row>
      <xdr:rowOff>0</xdr:rowOff>
    </xdr:from>
    <xdr:to>
      <xdr:col>0</xdr:col>
      <xdr:colOff>6012385</xdr:colOff>
      <xdr:row>12</xdr:row>
      <xdr:rowOff>1424516</xdr:rowOff>
    </xdr:to>
    <xdr:pic>
      <xdr:nvPicPr>
        <xdr:cNvPr id="58" name="Grafik 57">
          <a:extLst>
            <a:ext uri="{FF2B5EF4-FFF2-40B4-BE49-F238E27FC236}">
              <a16:creationId xmlns:a16="http://schemas.microsoft.com/office/drawing/2014/main" id="{00000000-0008-0000-0100-00003A000000}"/>
            </a:ext>
          </a:extLst>
        </xdr:cNvPr>
        <xdr:cNvPicPr>
          <a:picLocks noChangeAspect="1" noChangeArrowheads="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a:fillRect/>
        </a:stretch>
      </xdr:blipFill>
      <xdr:spPr bwMode="auto">
        <a:xfrm>
          <a:off x="211660" y="12541250"/>
          <a:ext cx="5800725" cy="14245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211660</xdr:colOff>
      <xdr:row>47</xdr:row>
      <xdr:rowOff>21166</xdr:rowOff>
    </xdr:from>
    <xdr:to>
      <xdr:col>0</xdr:col>
      <xdr:colOff>8803210</xdr:colOff>
      <xdr:row>47</xdr:row>
      <xdr:rowOff>3911600</xdr:rowOff>
    </xdr:to>
    <xdr:pic>
      <xdr:nvPicPr>
        <xdr:cNvPr id="60" name="Grafik 59">
          <a:extLst>
            <a:ext uri="{FF2B5EF4-FFF2-40B4-BE49-F238E27FC236}">
              <a16:creationId xmlns:a16="http://schemas.microsoft.com/office/drawing/2014/main" id="{00000000-0008-0000-0100-00003C000000}"/>
            </a:ext>
          </a:extLst>
        </xdr:cNvPr>
        <xdr:cNvPicPr>
          <a:picLocks noChangeAspect="1" noChangeArrowheads="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a:fillRect/>
        </a:stretch>
      </xdr:blipFill>
      <xdr:spPr bwMode="auto">
        <a:xfrm>
          <a:off x="211660" y="62261749"/>
          <a:ext cx="8591550" cy="38904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211660</xdr:colOff>
      <xdr:row>50</xdr:row>
      <xdr:rowOff>0</xdr:rowOff>
    </xdr:from>
    <xdr:to>
      <xdr:col>0</xdr:col>
      <xdr:colOff>5802835</xdr:colOff>
      <xdr:row>50</xdr:row>
      <xdr:rowOff>3381375</xdr:rowOff>
    </xdr:to>
    <xdr:pic>
      <xdr:nvPicPr>
        <xdr:cNvPr id="61" name="Grafik 60">
          <a:extLst>
            <a:ext uri="{FF2B5EF4-FFF2-40B4-BE49-F238E27FC236}">
              <a16:creationId xmlns:a16="http://schemas.microsoft.com/office/drawing/2014/main" id="{00000000-0008-0000-0100-00003D000000}"/>
            </a:ext>
          </a:extLst>
        </xdr:cNvPr>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211660" y="67235917"/>
          <a:ext cx="5591175" cy="3381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109</xdr:col>
      <xdr:colOff>35718</xdr:colOff>
      <xdr:row>38</xdr:row>
      <xdr:rowOff>98821</xdr:rowOff>
    </xdr:from>
    <xdr:to>
      <xdr:col>118</xdr:col>
      <xdr:colOff>1100667</xdr:colOff>
      <xdr:row>70</xdr:row>
      <xdr:rowOff>71437</xdr:rowOff>
    </xdr:to>
    <xdr:graphicFrame macro="">
      <xdr:nvGraphicFramePr>
        <xdr:cNvPr id="3" name="Chart 2">
          <a:extLst>
            <a:ext uri="{FF2B5EF4-FFF2-40B4-BE49-F238E27FC236}">
              <a16:creationId xmlns:a16="http://schemas.microsoft.com/office/drawing/2014/main" id="{00000000-0008-0000-02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xdr:from>
          <xdr:col>29</xdr:col>
          <xdr:colOff>9525</xdr:colOff>
          <xdr:row>18</xdr:row>
          <xdr:rowOff>38100</xdr:rowOff>
        </xdr:from>
        <xdr:to>
          <xdr:col>30</xdr:col>
          <xdr:colOff>438150</xdr:colOff>
          <xdr:row>19</xdr:row>
          <xdr:rowOff>19050</xdr:rowOff>
        </xdr:to>
        <xdr:sp macro="" textlink="">
          <xdr:nvSpPr>
            <xdr:cNvPr id="23634" name="Button 82" hidden="1">
              <a:extLst>
                <a:ext uri="{63B3BB69-23CF-44E3-9099-C40C66FF867C}">
                  <a14:compatExt spid="_x0000_s23634"/>
                </a:ext>
                <a:ext uri="{FF2B5EF4-FFF2-40B4-BE49-F238E27FC236}">
                  <a16:creationId xmlns:a16="http://schemas.microsoft.com/office/drawing/2014/main" id="{00000000-0008-0000-0200-0000525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1" i="0" u="none" strike="noStrike" baseline="0">
                  <a:solidFill>
                    <a:srgbClr val="000000"/>
                  </a:solidFill>
                  <a:latin typeface="Calibri"/>
                  <a:cs typeface="Calibri"/>
                </a:rPr>
                <a:t>Derive minimum</a:t>
              </a:r>
            </a:p>
            <a:p>
              <a:pPr algn="ctr" rtl="0">
                <a:defRPr sz="1000"/>
              </a:pPr>
              <a:r>
                <a:rPr lang="de-DE" sz="1000" b="1" i="0" u="none" strike="noStrike" baseline="0">
                  <a:solidFill>
                    <a:srgbClr val="000000"/>
                  </a:solidFill>
                  <a:latin typeface="Calibri"/>
                  <a:cs typeface="Calibri"/>
                </a:rPr>
                <a:t>PNECs via tool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1724025</xdr:colOff>
          <xdr:row>12</xdr:row>
          <xdr:rowOff>57150</xdr:rowOff>
        </xdr:from>
        <xdr:to>
          <xdr:col>2</xdr:col>
          <xdr:colOff>1847850</xdr:colOff>
          <xdr:row>12</xdr:row>
          <xdr:rowOff>352425</xdr:rowOff>
        </xdr:to>
        <xdr:sp macro="" textlink="">
          <xdr:nvSpPr>
            <xdr:cNvPr id="23659" name="Button 107" hidden="1">
              <a:extLst>
                <a:ext uri="{63B3BB69-23CF-44E3-9099-C40C66FF867C}">
                  <a14:compatExt spid="_x0000_s23659"/>
                </a:ext>
                <a:ext uri="{FF2B5EF4-FFF2-40B4-BE49-F238E27FC236}">
                  <a16:creationId xmlns:a16="http://schemas.microsoft.com/office/drawing/2014/main" id="{00000000-0008-0000-0200-00006B5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1" i="0" u="none" strike="noStrike" baseline="0">
                  <a:solidFill>
                    <a:srgbClr val="000000"/>
                  </a:solidFill>
                  <a:latin typeface="Calibri"/>
                  <a:cs typeface="Calibri"/>
                </a:rPr>
                <a:t>Clear all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9525</xdr:colOff>
          <xdr:row>20</xdr:row>
          <xdr:rowOff>19050</xdr:rowOff>
        </xdr:from>
        <xdr:to>
          <xdr:col>18</xdr:col>
          <xdr:colOff>1114425</xdr:colOff>
          <xdr:row>20</xdr:row>
          <xdr:rowOff>438150</xdr:rowOff>
        </xdr:to>
        <xdr:sp macro="" textlink="">
          <xdr:nvSpPr>
            <xdr:cNvPr id="23691" name="Button 139" hidden="1">
              <a:extLst>
                <a:ext uri="{63B3BB69-23CF-44E3-9099-C40C66FF867C}">
                  <a14:compatExt spid="_x0000_s23691"/>
                </a:ext>
                <a:ext uri="{FF2B5EF4-FFF2-40B4-BE49-F238E27FC236}">
                  <a16:creationId xmlns:a16="http://schemas.microsoft.com/office/drawing/2014/main" id="{00000000-0008-0000-0200-00008B5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1" i="0" u="none" strike="noStrike" baseline="0">
                  <a:solidFill>
                    <a:srgbClr val="000000"/>
                  </a:solidFill>
                  <a:latin typeface="Calibri"/>
                  <a:cs typeface="Calibri"/>
                </a:rPr>
                <a:t>Unit conversion </a:t>
              </a:r>
            </a:p>
            <a:p>
              <a:pPr algn="ctr" rtl="0">
                <a:defRPr sz="1000"/>
              </a:pPr>
              <a:r>
                <a:rPr lang="de-DE" sz="1000" b="1" i="0" u="none" strike="noStrike" baseline="0">
                  <a:solidFill>
                    <a:srgbClr val="000000"/>
                  </a:solidFill>
                  <a:latin typeface="Calibri"/>
                  <a:cs typeface="Calibri"/>
                </a:rPr>
                <a:t>inhalation DNEL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19050</xdr:colOff>
          <xdr:row>20</xdr:row>
          <xdr:rowOff>19050</xdr:rowOff>
        </xdr:from>
        <xdr:to>
          <xdr:col>21</xdr:col>
          <xdr:colOff>1209675</xdr:colOff>
          <xdr:row>20</xdr:row>
          <xdr:rowOff>428625</xdr:rowOff>
        </xdr:to>
        <xdr:sp macro="" textlink="">
          <xdr:nvSpPr>
            <xdr:cNvPr id="23692" name="Button 140" hidden="1">
              <a:extLst>
                <a:ext uri="{63B3BB69-23CF-44E3-9099-C40C66FF867C}">
                  <a14:compatExt spid="_x0000_s23692"/>
                </a:ext>
                <a:ext uri="{FF2B5EF4-FFF2-40B4-BE49-F238E27FC236}">
                  <a16:creationId xmlns:a16="http://schemas.microsoft.com/office/drawing/2014/main" id="{00000000-0008-0000-0200-00008C5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1" i="0" u="none" strike="noStrike" baseline="0">
                  <a:solidFill>
                    <a:srgbClr val="000000"/>
                  </a:solidFill>
                  <a:latin typeface="Calibri"/>
                  <a:cs typeface="Calibri"/>
                </a:rPr>
                <a:t>Unit conversion </a:t>
              </a:r>
            </a:p>
            <a:p>
              <a:pPr algn="ctr" rtl="0">
                <a:defRPr sz="1000"/>
              </a:pPr>
              <a:r>
                <a:rPr lang="de-DE" sz="1000" b="1" i="0" u="none" strike="noStrike" baseline="0">
                  <a:solidFill>
                    <a:srgbClr val="000000"/>
                  </a:solidFill>
                  <a:latin typeface="Calibri"/>
                  <a:cs typeface="Calibri"/>
                </a:rPr>
                <a:t>inhalation NO(A)EL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24</xdr:col>
          <xdr:colOff>19050</xdr:colOff>
          <xdr:row>20</xdr:row>
          <xdr:rowOff>19050</xdr:rowOff>
        </xdr:from>
        <xdr:to>
          <xdr:col>24</xdr:col>
          <xdr:colOff>1066800</xdr:colOff>
          <xdr:row>20</xdr:row>
          <xdr:rowOff>428625</xdr:rowOff>
        </xdr:to>
        <xdr:sp macro="" textlink="">
          <xdr:nvSpPr>
            <xdr:cNvPr id="23693" name="Button 141" hidden="1">
              <a:extLst>
                <a:ext uri="{63B3BB69-23CF-44E3-9099-C40C66FF867C}">
                  <a14:compatExt spid="_x0000_s23693"/>
                </a:ext>
                <a:ext uri="{FF2B5EF4-FFF2-40B4-BE49-F238E27FC236}">
                  <a16:creationId xmlns:a16="http://schemas.microsoft.com/office/drawing/2014/main" id="{00000000-0008-0000-0200-00008D5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1" i="0" u="none" strike="noStrike" baseline="0">
                  <a:solidFill>
                    <a:srgbClr val="000000"/>
                  </a:solidFill>
                  <a:latin typeface="Calibri"/>
                  <a:cs typeface="Calibri"/>
                </a:rPr>
                <a:t>Unit conversion </a:t>
              </a:r>
            </a:p>
            <a:p>
              <a:pPr algn="ctr" rtl="0">
                <a:defRPr sz="1000"/>
              </a:pPr>
              <a:r>
                <a:rPr lang="de-DE" sz="1000" b="1" i="0" u="none" strike="noStrike" baseline="0">
                  <a:solidFill>
                    <a:srgbClr val="000000"/>
                  </a:solidFill>
                  <a:latin typeface="Calibri"/>
                  <a:cs typeface="Calibri"/>
                </a:rPr>
                <a:t>inhalation LD50</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28575</xdr:colOff>
          <xdr:row>19</xdr:row>
          <xdr:rowOff>447675</xdr:rowOff>
        </xdr:from>
        <xdr:to>
          <xdr:col>6</xdr:col>
          <xdr:colOff>57150</xdr:colOff>
          <xdr:row>19</xdr:row>
          <xdr:rowOff>800100</xdr:rowOff>
        </xdr:to>
        <xdr:sp macro="" textlink="">
          <xdr:nvSpPr>
            <xdr:cNvPr id="23920" name="Button 368" hidden="1">
              <a:extLst>
                <a:ext uri="{63B3BB69-23CF-44E3-9099-C40C66FF867C}">
                  <a14:compatExt spid="_x0000_s23920"/>
                </a:ext>
                <a:ext uri="{FF2B5EF4-FFF2-40B4-BE49-F238E27FC236}">
                  <a16:creationId xmlns:a16="http://schemas.microsoft.com/office/drawing/2014/main" id="{00000000-0008-0000-0200-0000705D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1" i="0" u="none" strike="noStrike" baseline="0">
                  <a:solidFill>
                    <a:srgbClr val="000000"/>
                  </a:solidFill>
                  <a:latin typeface="Calibri"/>
                  <a:cs typeface="Calibri"/>
                </a:rPr>
                <a:t>Go to input for specific concentration limits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xdr:row>
          <xdr:rowOff>390525</xdr:rowOff>
        </xdr:from>
        <xdr:to>
          <xdr:col>13</xdr:col>
          <xdr:colOff>581025</xdr:colOff>
          <xdr:row>6</xdr:row>
          <xdr:rowOff>38100</xdr:rowOff>
        </xdr:to>
        <xdr:sp macro="" textlink="">
          <xdr:nvSpPr>
            <xdr:cNvPr id="23977" name="Button 425" hidden="1">
              <a:extLst>
                <a:ext uri="{63B3BB69-23CF-44E3-9099-C40C66FF867C}">
                  <a14:compatExt spid="_x0000_s23977"/>
                </a:ext>
                <a:ext uri="{FF2B5EF4-FFF2-40B4-BE49-F238E27FC236}">
                  <a16:creationId xmlns:a16="http://schemas.microsoft.com/office/drawing/2014/main" id="{00000000-0008-0000-0200-0000A95D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1" i="0" u="none" strike="noStrike" baseline="0">
                  <a:solidFill>
                    <a:srgbClr val="000000"/>
                  </a:solidFill>
                  <a:latin typeface="Calibri"/>
                  <a:cs typeface="Calibri"/>
                </a:rPr>
                <a:t>Print output and </a:t>
              </a:r>
            </a:p>
            <a:p>
              <a:pPr algn="ctr" rtl="0">
                <a:defRPr sz="1000"/>
              </a:pPr>
              <a:r>
                <a:rPr lang="de-DE" sz="1000" b="1" i="0" u="none" strike="noStrike" baseline="0">
                  <a:solidFill>
                    <a:srgbClr val="000000"/>
                  </a:solidFill>
                  <a:latin typeface="Calibri"/>
                  <a:cs typeface="Calibri"/>
                </a:rPr>
                <a:t>mixture classification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57150</xdr:colOff>
          <xdr:row>6</xdr:row>
          <xdr:rowOff>190500</xdr:rowOff>
        </xdr:from>
        <xdr:to>
          <xdr:col>13</xdr:col>
          <xdr:colOff>581025</xdr:colOff>
          <xdr:row>7</xdr:row>
          <xdr:rowOff>190500</xdr:rowOff>
        </xdr:to>
        <xdr:sp macro="" textlink="">
          <xdr:nvSpPr>
            <xdr:cNvPr id="23979" name="Button 427" hidden="1">
              <a:extLst>
                <a:ext uri="{63B3BB69-23CF-44E3-9099-C40C66FF867C}">
                  <a14:compatExt spid="_x0000_s23979"/>
                </a:ext>
                <a:ext uri="{FF2B5EF4-FFF2-40B4-BE49-F238E27FC236}">
                  <a16:creationId xmlns:a16="http://schemas.microsoft.com/office/drawing/2014/main" id="{00000000-0008-0000-0200-0000AB5D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1" i="0" u="none" strike="noStrike" baseline="0">
                  <a:solidFill>
                    <a:srgbClr val="000000"/>
                  </a:solidFill>
                  <a:latin typeface="Calibri"/>
                  <a:cs typeface="Calibri"/>
                </a:rPr>
                <a:t>Print all </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38100</xdr:colOff>
          <xdr:row>0</xdr:row>
          <xdr:rowOff>85725</xdr:rowOff>
        </xdr:from>
        <xdr:to>
          <xdr:col>11</xdr:col>
          <xdr:colOff>1247775</xdr:colOff>
          <xdr:row>0</xdr:row>
          <xdr:rowOff>514350</xdr:rowOff>
        </xdr:to>
        <xdr:sp macro="" textlink="">
          <xdr:nvSpPr>
            <xdr:cNvPr id="26625" name="Button 1" hidden="1">
              <a:extLst>
                <a:ext uri="{63B3BB69-23CF-44E3-9099-C40C66FF867C}">
                  <a14:compatExt spid="_x0000_s26625"/>
                </a:ext>
                <a:ext uri="{FF2B5EF4-FFF2-40B4-BE49-F238E27FC236}">
                  <a16:creationId xmlns:a16="http://schemas.microsoft.com/office/drawing/2014/main" id="{00000000-0008-0000-0300-0000016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1" i="0" u="none" strike="noStrike" baseline="0">
                  <a:solidFill>
                    <a:srgbClr val="000000"/>
                  </a:solidFill>
                  <a:latin typeface="Calibri"/>
                  <a:cs typeface="Calibri"/>
                </a:rPr>
                <a:t>Write PNECs </a:t>
              </a:r>
            </a:p>
            <a:p>
              <a:pPr algn="ctr" rtl="0">
                <a:defRPr sz="1000"/>
              </a:pPr>
              <a:r>
                <a:rPr lang="de-DE" sz="1000" b="1" i="0" u="none" strike="noStrike" baseline="0">
                  <a:solidFill>
                    <a:srgbClr val="000000"/>
                  </a:solidFill>
                  <a:latin typeface="Calibri"/>
                  <a:cs typeface="Calibri"/>
                </a:rPr>
                <a:t>to LCID sheet</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95250</xdr:colOff>
          <xdr:row>0</xdr:row>
          <xdr:rowOff>85725</xdr:rowOff>
        </xdr:from>
        <xdr:to>
          <xdr:col>13</xdr:col>
          <xdr:colOff>1409700</xdr:colOff>
          <xdr:row>0</xdr:row>
          <xdr:rowOff>619125</xdr:rowOff>
        </xdr:to>
        <xdr:sp macro="" textlink="">
          <xdr:nvSpPr>
            <xdr:cNvPr id="29700" name="Button 4" hidden="1">
              <a:extLst>
                <a:ext uri="{63B3BB69-23CF-44E3-9099-C40C66FF867C}">
                  <a14:compatExt spid="_x0000_s29700"/>
                </a:ext>
                <a:ext uri="{FF2B5EF4-FFF2-40B4-BE49-F238E27FC236}">
                  <a16:creationId xmlns:a16="http://schemas.microsoft.com/office/drawing/2014/main" id="{00000000-0008-0000-0500-0000047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1" i="0" u="none" strike="noStrike" baseline="0">
                  <a:solidFill>
                    <a:srgbClr val="000000"/>
                  </a:solidFill>
                  <a:latin typeface="Calibri"/>
                  <a:cs typeface="Calibri"/>
                </a:rPr>
                <a:t>Write inhalation NO(A)EL/NO(A)EC </a:t>
              </a:r>
            </a:p>
            <a:p>
              <a:pPr algn="ctr" rtl="0">
                <a:defRPr sz="1000"/>
              </a:pPr>
              <a:r>
                <a:rPr lang="de-DE" sz="1000" b="1" i="0" u="none" strike="noStrike" baseline="0">
                  <a:solidFill>
                    <a:srgbClr val="000000"/>
                  </a:solidFill>
                  <a:latin typeface="Calibri"/>
                  <a:cs typeface="Calibri"/>
                </a:rPr>
                <a:t>to LCID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95250</xdr:colOff>
          <xdr:row>0</xdr:row>
          <xdr:rowOff>85725</xdr:rowOff>
        </xdr:from>
        <xdr:to>
          <xdr:col>18</xdr:col>
          <xdr:colOff>1400175</xdr:colOff>
          <xdr:row>0</xdr:row>
          <xdr:rowOff>619125</xdr:rowOff>
        </xdr:to>
        <xdr:sp macro="" textlink="">
          <xdr:nvSpPr>
            <xdr:cNvPr id="29702" name="Button 6" hidden="1">
              <a:extLst>
                <a:ext uri="{63B3BB69-23CF-44E3-9099-C40C66FF867C}">
                  <a14:compatExt spid="_x0000_s29702"/>
                </a:ext>
                <a:ext uri="{FF2B5EF4-FFF2-40B4-BE49-F238E27FC236}">
                  <a16:creationId xmlns:a16="http://schemas.microsoft.com/office/drawing/2014/main" id="{00000000-0008-0000-0500-0000067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1" i="0" u="none" strike="noStrike" baseline="0">
                  <a:solidFill>
                    <a:srgbClr val="000000"/>
                  </a:solidFill>
                  <a:latin typeface="Calibri"/>
                  <a:cs typeface="Calibri"/>
                </a:rPr>
                <a:t>Write inhalation</a:t>
              </a:r>
            </a:p>
            <a:p>
              <a:pPr algn="ctr" rtl="0">
                <a:defRPr sz="1000"/>
              </a:pPr>
              <a:r>
                <a:rPr lang="de-DE" sz="1000" b="1" i="0" u="none" strike="noStrike" baseline="0">
                  <a:solidFill>
                    <a:srgbClr val="000000"/>
                  </a:solidFill>
                  <a:latin typeface="Calibri"/>
                  <a:cs typeface="Calibri"/>
                </a:rPr>
                <a:t>LD50/LC50/ATE </a:t>
              </a:r>
            </a:p>
            <a:p>
              <a:pPr algn="ctr" rtl="0">
                <a:defRPr sz="1000"/>
              </a:pPr>
              <a:r>
                <a:rPr lang="de-DE" sz="1000" b="1" i="0" u="none" strike="noStrike" baseline="0">
                  <a:solidFill>
                    <a:srgbClr val="000000"/>
                  </a:solidFill>
                  <a:latin typeface="Calibri"/>
                  <a:cs typeface="Calibri"/>
                </a:rPr>
                <a:t>to LCID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104775</xdr:colOff>
          <xdr:row>0</xdr:row>
          <xdr:rowOff>95250</xdr:rowOff>
        </xdr:from>
        <xdr:to>
          <xdr:col>8</xdr:col>
          <xdr:colOff>1171575</xdr:colOff>
          <xdr:row>0</xdr:row>
          <xdr:rowOff>619125</xdr:rowOff>
        </xdr:to>
        <xdr:sp macro="" textlink="">
          <xdr:nvSpPr>
            <xdr:cNvPr id="29703" name="Button 7" hidden="1">
              <a:extLst>
                <a:ext uri="{63B3BB69-23CF-44E3-9099-C40C66FF867C}">
                  <a14:compatExt spid="_x0000_s29703"/>
                </a:ext>
                <a:ext uri="{FF2B5EF4-FFF2-40B4-BE49-F238E27FC236}">
                  <a16:creationId xmlns:a16="http://schemas.microsoft.com/office/drawing/2014/main" id="{00000000-0008-0000-0500-0000077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1" i="0" u="none" strike="noStrike" baseline="0">
                  <a:solidFill>
                    <a:srgbClr val="000000"/>
                  </a:solidFill>
                  <a:latin typeface="Calibri"/>
                  <a:cs typeface="Calibri"/>
                </a:rPr>
                <a:t>Write inhalation DNEL </a:t>
              </a:r>
            </a:p>
            <a:p>
              <a:pPr algn="ctr" rtl="0">
                <a:defRPr sz="1000"/>
              </a:pPr>
              <a:r>
                <a:rPr lang="de-DE" sz="1000" b="1" i="0" u="none" strike="noStrike" baseline="0">
                  <a:solidFill>
                    <a:srgbClr val="000000"/>
                  </a:solidFill>
                  <a:latin typeface="Calibri"/>
                  <a:cs typeface="Calibri"/>
                </a:rPr>
                <a:t>to LCID sheet</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28575</xdr:colOff>
          <xdr:row>16</xdr:row>
          <xdr:rowOff>66675</xdr:rowOff>
        </xdr:from>
        <xdr:to>
          <xdr:col>0</xdr:col>
          <xdr:colOff>1685925</xdr:colOff>
          <xdr:row>18</xdr:row>
          <xdr:rowOff>38100</xdr:rowOff>
        </xdr:to>
        <xdr:sp macro="" textlink="">
          <xdr:nvSpPr>
            <xdr:cNvPr id="35842" name="Button 2" hidden="1">
              <a:extLst>
                <a:ext uri="{63B3BB69-23CF-44E3-9099-C40C66FF867C}">
                  <a14:compatExt spid="_x0000_s35842"/>
                </a:ext>
                <a:ext uri="{FF2B5EF4-FFF2-40B4-BE49-F238E27FC236}">
                  <a16:creationId xmlns:a16="http://schemas.microsoft.com/office/drawing/2014/main" id="{00000000-0008-0000-0600-0000028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1" i="0" u="none" strike="noStrike" baseline="0">
                  <a:solidFill>
                    <a:srgbClr val="000000"/>
                  </a:solidFill>
                  <a:latin typeface="Calibri"/>
                  <a:cs typeface="Calibri"/>
                </a:rPr>
                <a:t>Return to LCID sheet</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0</xdr:col>
      <xdr:colOff>285750</xdr:colOff>
      <xdr:row>53</xdr:row>
      <xdr:rowOff>57150</xdr:rowOff>
    </xdr:from>
    <xdr:to>
      <xdr:col>9</xdr:col>
      <xdr:colOff>590550</xdr:colOff>
      <xdr:row>62</xdr:row>
      <xdr:rowOff>76200</xdr:rowOff>
    </xdr:to>
    <xdr:pic>
      <xdr:nvPicPr>
        <xdr:cNvPr id="26352" name="Picture 24">
          <a:extLst>
            <a:ext uri="{FF2B5EF4-FFF2-40B4-BE49-F238E27FC236}">
              <a16:creationId xmlns:a16="http://schemas.microsoft.com/office/drawing/2014/main" id="{00000000-0008-0000-0900-0000F066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12268200"/>
          <a:ext cx="7162800" cy="2076450"/>
        </a:xfrm>
        <a:prstGeom prst="rect">
          <a:avLst/>
        </a:prstGeom>
        <a:noFill/>
        <a:ln w="9525">
          <a:noFill/>
          <a:miter lim="800000"/>
          <a:headEnd/>
          <a:tailEnd/>
        </a:ln>
      </xdr:spPr>
    </xdr:pic>
    <xdr:clientData/>
  </xdr:twoCellAnchor>
  <xdr:twoCellAnchor editAs="oneCell">
    <xdr:from>
      <xdr:col>3</xdr:col>
      <xdr:colOff>752475</xdr:colOff>
      <xdr:row>45</xdr:row>
      <xdr:rowOff>171450</xdr:rowOff>
    </xdr:from>
    <xdr:to>
      <xdr:col>10</xdr:col>
      <xdr:colOff>47625</xdr:colOff>
      <xdr:row>53</xdr:row>
      <xdr:rowOff>95250</xdr:rowOff>
    </xdr:to>
    <xdr:pic>
      <xdr:nvPicPr>
        <xdr:cNvPr id="26353" name="Picture 5">
          <a:extLst>
            <a:ext uri="{FF2B5EF4-FFF2-40B4-BE49-F238E27FC236}">
              <a16:creationId xmlns:a16="http://schemas.microsoft.com/office/drawing/2014/main" id="{00000000-0008-0000-0900-0000F1660000}"/>
            </a:ext>
          </a:extLst>
        </xdr:cNvPr>
        <xdr:cNvPicPr>
          <a:picLocks noChangeAspect="1" noChangeArrowheads="1"/>
        </xdr:cNvPicPr>
      </xdr:nvPicPr>
      <xdr:blipFill>
        <a:blip xmlns:r="http://schemas.openxmlformats.org/officeDocument/2006/relationships" r:embed="rId2" cstate="print"/>
        <a:srcRect l="53442" t="15552"/>
        <a:stretch>
          <a:fillRect/>
        </a:stretch>
      </xdr:blipFill>
      <xdr:spPr bwMode="auto">
        <a:xfrm>
          <a:off x="3038475" y="10553700"/>
          <a:ext cx="4629150" cy="1752600"/>
        </a:xfrm>
        <a:prstGeom prst="rect">
          <a:avLst/>
        </a:prstGeom>
        <a:noFill/>
        <a:ln w="1">
          <a:noFill/>
          <a:miter lim="800000"/>
          <a:headEnd/>
          <a:tailEnd/>
        </a:ln>
      </xdr:spPr>
    </xdr:pic>
    <xdr:clientData/>
  </xdr:twoCellAnchor>
  <xdr:twoCellAnchor>
    <xdr:from>
      <xdr:col>7</xdr:col>
      <xdr:colOff>762000</xdr:colOff>
      <xdr:row>48</xdr:row>
      <xdr:rowOff>123825</xdr:rowOff>
    </xdr:from>
    <xdr:to>
      <xdr:col>8</xdr:col>
      <xdr:colOff>704850</xdr:colOff>
      <xdr:row>59</xdr:row>
      <xdr:rowOff>180975</xdr:rowOff>
    </xdr:to>
    <xdr:sp macro="" textlink="">
      <xdr:nvSpPr>
        <xdr:cNvPr id="26242" name="Line 7">
          <a:extLst>
            <a:ext uri="{FF2B5EF4-FFF2-40B4-BE49-F238E27FC236}">
              <a16:creationId xmlns:a16="http://schemas.microsoft.com/office/drawing/2014/main" id="{00000000-0008-0000-0900-000082660000}"/>
            </a:ext>
          </a:extLst>
        </xdr:cNvPr>
        <xdr:cNvSpPr>
          <a:spLocks noChangeShapeType="1"/>
        </xdr:cNvSpPr>
      </xdr:nvSpPr>
      <xdr:spPr bwMode="auto">
        <a:xfrm>
          <a:off x="6096000" y="11191875"/>
          <a:ext cx="704850" cy="2571750"/>
        </a:xfrm>
        <a:prstGeom prst="line">
          <a:avLst/>
        </a:prstGeom>
        <a:noFill/>
        <a:ln w="31750">
          <a:solidFill>
            <a:srgbClr val="FF0000"/>
          </a:solidFill>
          <a:round/>
          <a:headEnd/>
          <a:tailEnd type="triangle" w="med" len="med"/>
        </a:ln>
        <a:effectLst>
          <a:outerShdw dist="35921" dir="2700000" algn="ctr" rotWithShape="0">
            <a:srgbClr val="808080">
              <a:alpha val="50000"/>
            </a:srgbClr>
          </a:outerShdw>
        </a:effectLst>
      </xdr:spPr>
      <xdr:txBody>
        <a:bodyPr/>
        <a:lstStyle/>
        <a:p>
          <a:endParaRPr lang="de-DE"/>
        </a:p>
      </xdr:txBody>
    </xdr:sp>
    <xdr:clientData/>
  </xdr:twoCellAnchor>
  <xdr:twoCellAnchor>
    <xdr:from>
      <xdr:col>0</xdr:col>
      <xdr:colOff>542925</xdr:colOff>
      <xdr:row>83</xdr:row>
      <xdr:rowOff>95250</xdr:rowOff>
    </xdr:from>
    <xdr:to>
      <xdr:col>10</xdr:col>
      <xdr:colOff>85725</xdr:colOff>
      <xdr:row>92</xdr:row>
      <xdr:rowOff>85725</xdr:rowOff>
    </xdr:to>
    <xdr:grpSp>
      <xdr:nvGrpSpPr>
        <xdr:cNvPr id="26355" name="Group 1">
          <a:extLst>
            <a:ext uri="{FF2B5EF4-FFF2-40B4-BE49-F238E27FC236}">
              <a16:creationId xmlns:a16="http://schemas.microsoft.com/office/drawing/2014/main" id="{00000000-0008-0000-0900-0000F3660000}"/>
            </a:ext>
          </a:extLst>
        </xdr:cNvPr>
        <xdr:cNvGrpSpPr>
          <a:grpSpLocks/>
        </xdr:cNvGrpSpPr>
      </xdr:nvGrpSpPr>
      <xdr:grpSpPr bwMode="auto">
        <a:xfrm>
          <a:off x="542925" y="19898967"/>
          <a:ext cx="7162800" cy="2077693"/>
          <a:chOff x="538369" y="19894826"/>
          <a:chExt cx="7162800" cy="2077692"/>
        </a:xfrm>
      </xdr:grpSpPr>
      <xdr:pic>
        <xdr:nvPicPr>
          <xdr:cNvPr id="26366" name="Picture 28">
            <a:extLst>
              <a:ext uri="{FF2B5EF4-FFF2-40B4-BE49-F238E27FC236}">
                <a16:creationId xmlns:a16="http://schemas.microsoft.com/office/drawing/2014/main" id="{00000000-0008-0000-0900-0000FE66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538369" y="19894826"/>
            <a:ext cx="7162800" cy="2077692"/>
          </a:xfrm>
          <a:prstGeom prst="rect">
            <a:avLst/>
          </a:prstGeom>
          <a:noFill/>
          <a:ln w="9525">
            <a:solidFill>
              <a:srgbClr val="000000"/>
            </a:solidFill>
            <a:miter lim="800000"/>
            <a:headEnd/>
            <a:tailEnd/>
          </a:ln>
        </xdr:spPr>
      </xdr:pic>
      <xdr:sp macro="" textlink="">
        <xdr:nvSpPr>
          <xdr:cNvPr id="26367" name="Line 15">
            <a:extLst>
              <a:ext uri="{FF2B5EF4-FFF2-40B4-BE49-F238E27FC236}">
                <a16:creationId xmlns:a16="http://schemas.microsoft.com/office/drawing/2014/main" id="{00000000-0008-0000-0900-0000FF660000}"/>
              </a:ext>
            </a:extLst>
          </xdr:cNvPr>
          <xdr:cNvSpPr>
            <a:spLocks noChangeShapeType="1"/>
          </xdr:cNvSpPr>
        </xdr:nvSpPr>
        <xdr:spPr bwMode="auto">
          <a:xfrm>
            <a:off x="3409950" y="21280921"/>
            <a:ext cx="247650" cy="0"/>
          </a:xfrm>
          <a:prstGeom prst="line">
            <a:avLst/>
          </a:prstGeom>
          <a:noFill/>
          <a:ln w="31750">
            <a:solidFill>
              <a:srgbClr val="BA313B"/>
            </a:solidFill>
            <a:round/>
            <a:headEnd/>
            <a:tailEnd type="triangle" w="med" len="med"/>
          </a:ln>
        </xdr:spPr>
      </xdr:sp>
    </xdr:grpSp>
    <xdr:clientData/>
  </xdr:twoCellAnchor>
  <xdr:twoCellAnchor>
    <xdr:from>
      <xdr:col>7</xdr:col>
      <xdr:colOff>533400</xdr:colOff>
      <xdr:row>31</xdr:row>
      <xdr:rowOff>171450</xdr:rowOff>
    </xdr:from>
    <xdr:to>
      <xdr:col>8</xdr:col>
      <xdr:colOff>66675</xdr:colOff>
      <xdr:row>33</xdr:row>
      <xdr:rowOff>200025</xdr:rowOff>
    </xdr:to>
    <xdr:sp macro="" textlink="">
      <xdr:nvSpPr>
        <xdr:cNvPr id="26356" name="Rectangle 17">
          <a:extLst>
            <a:ext uri="{FF2B5EF4-FFF2-40B4-BE49-F238E27FC236}">
              <a16:creationId xmlns:a16="http://schemas.microsoft.com/office/drawing/2014/main" id="{00000000-0008-0000-0900-0000F4660000}"/>
            </a:ext>
          </a:extLst>
        </xdr:cNvPr>
        <xdr:cNvSpPr>
          <a:spLocks noChangeArrowheads="1"/>
        </xdr:cNvSpPr>
      </xdr:nvSpPr>
      <xdr:spPr bwMode="auto">
        <a:xfrm>
          <a:off x="5867400" y="7353300"/>
          <a:ext cx="295275" cy="485775"/>
        </a:xfrm>
        <a:prstGeom prst="rect">
          <a:avLst/>
        </a:prstGeom>
        <a:noFill/>
        <a:ln w="31750">
          <a:solidFill>
            <a:srgbClr val="BA313B"/>
          </a:solidFill>
          <a:miter lim="800000"/>
          <a:headEnd/>
          <a:tailEnd/>
        </a:ln>
      </xdr:spPr>
    </xdr:sp>
    <xdr:clientData/>
  </xdr:twoCellAnchor>
  <xdr:twoCellAnchor>
    <xdr:from>
      <xdr:col>7</xdr:col>
      <xdr:colOff>333375</xdr:colOff>
      <xdr:row>36</xdr:row>
      <xdr:rowOff>104775</xdr:rowOff>
    </xdr:from>
    <xdr:to>
      <xdr:col>8</xdr:col>
      <xdr:colOff>66675</xdr:colOff>
      <xdr:row>37</xdr:row>
      <xdr:rowOff>38100</xdr:rowOff>
    </xdr:to>
    <xdr:sp macro="" textlink="">
      <xdr:nvSpPr>
        <xdr:cNvPr id="26357" name="Rectangle 18">
          <a:extLst>
            <a:ext uri="{FF2B5EF4-FFF2-40B4-BE49-F238E27FC236}">
              <a16:creationId xmlns:a16="http://schemas.microsoft.com/office/drawing/2014/main" id="{00000000-0008-0000-0900-0000F5660000}"/>
            </a:ext>
          </a:extLst>
        </xdr:cNvPr>
        <xdr:cNvSpPr>
          <a:spLocks noChangeArrowheads="1"/>
        </xdr:cNvSpPr>
      </xdr:nvSpPr>
      <xdr:spPr bwMode="auto">
        <a:xfrm>
          <a:off x="5667375" y="8429625"/>
          <a:ext cx="495300" cy="161925"/>
        </a:xfrm>
        <a:prstGeom prst="rect">
          <a:avLst/>
        </a:prstGeom>
        <a:noFill/>
        <a:ln w="31750">
          <a:solidFill>
            <a:srgbClr val="BA313B"/>
          </a:solidFill>
          <a:miter lim="800000"/>
          <a:headEnd/>
          <a:tailEnd/>
        </a:ln>
      </xdr:spPr>
    </xdr:sp>
    <xdr:clientData/>
  </xdr:twoCellAnchor>
  <xdr:twoCellAnchor editAs="oneCell">
    <xdr:from>
      <xdr:col>0</xdr:col>
      <xdr:colOff>695325</xdr:colOff>
      <xdr:row>4</xdr:row>
      <xdr:rowOff>123825</xdr:rowOff>
    </xdr:from>
    <xdr:to>
      <xdr:col>10</xdr:col>
      <xdr:colOff>333375</xdr:colOff>
      <xdr:row>13</xdr:row>
      <xdr:rowOff>104775</xdr:rowOff>
    </xdr:to>
    <xdr:pic>
      <xdr:nvPicPr>
        <xdr:cNvPr id="26358" name="Picture 18">
          <a:extLst>
            <a:ext uri="{FF2B5EF4-FFF2-40B4-BE49-F238E27FC236}">
              <a16:creationId xmlns:a16="http://schemas.microsoft.com/office/drawing/2014/main" id="{00000000-0008-0000-0900-0000F6660000}"/>
            </a:ext>
          </a:extLst>
        </xdr:cNvPr>
        <xdr:cNvPicPr>
          <a:picLocks noChangeAspect="1" noChangeArrowheads="1"/>
        </xdr:cNvPicPr>
      </xdr:nvPicPr>
      <xdr:blipFill>
        <a:blip xmlns:r="http://schemas.openxmlformats.org/officeDocument/2006/relationships" r:embed="rId4" cstate="print"/>
        <a:srcRect r="10594"/>
        <a:stretch>
          <a:fillRect/>
        </a:stretch>
      </xdr:blipFill>
      <xdr:spPr bwMode="auto">
        <a:xfrm>
          <a:off x="695325" y="1133475"/>
          <a:ext cx="7258050" cy="2038350"/>
        </a:xfrm>
        <a:prstGeom prst="rect">
          <a:avLst/>
        </a:prstGeom>
        <a:noFill/>
        <a:ln w="9525">
          <a:solidFill>
            <a:srgbClr val="000000"/>
          </a:solidFill>
          <a:miter lim="800000"/>
          <a:headEnd/>
          <a:tailEnd/>
        </a:ln>
      </xdr:spPr>
    </xdr:pic>
    <xdr:clientData/>
  </xdr:twoCellAnchor>
  <xdr:twoCellAnchor editAs="oneCell">
    <xdr:from>
      <xdr:col>1</xdr:col>
      <xdr:colOff>95250</xdr:colOff>
      <xdr:row>28</xdr:row>
      <xdr:rowOff>219075</xdr:rowOff>
    </xdr:from>
    <xdr:to>
      <xdr:col>9</xdr:col>
      <xdr:colOff>342900</xdr:colOff>
      <xdr:row>38</xdr:row>
      <xdr:rowOff>28575</xdr:rowOff>
    </xdr:to>
    <xdr:pic>
      <xdr:nvPicPr>
        <xdr:cNvPr id="26359" name="Picture 22">
          <a:extLst>
            <a:ext uri="{FF2B5EF4-FFF2-40B4-BE49-F238E27FC236}">
              <a16:creationId xmlns:a16="http://schemas.microsoft.com/office/drawing/2014/main" id="{00000000-0008-0000-0900-0000F7660000}"/>
            </a:ext>
          </a:extLst>
        </xdr:cNvPr>
        <xdr:cNvPicPr>
          <a:picLocks noChangeAspect="1" noChangeArrowheads="1"/>
        </xdr:cNvPicPr>
      </xdr:nvPicPr>
      <xdr:blipFill>
        <a:blip xmlns:r="http://schemas.openxmlformats.org/officeDocument/2006/relationships" r:embed="rId5" cstate="print"/>
        <a:srcRect l="11620" r="10295"/>
        <a:stretch>
          <a:fillRect/>
        </a:stretch>
      </xdr:blipFill>
      <xdr:spPr bwMode="auto">
        <a:xfrm>
          <a:off x="857250" y="6715125"/>
          <a:ext cx="6343650" cy="2095500"/>
        </a:xfrm>
        <a:prstGeom prst="rect">
          <a:avLst/>
        </a:prstGeom>
        <a:noFill/>
        <a:ln w="9525">
          <a:solidFill>
            <a:srgbClr val="000000"/>
          </a:solidFill>
          <a:miter lim="800000"/>
          <a:headEnd/>
          <a:tailEnd/>
        </a:ln>
      </xdr:spPr>
    </xdr:pic>
    <xdr:clientData/>
  </xdr:twoCellAnchor>
  <xdr:twoCellAnchor editAs="oneCell">
    <xdr:from>
      <xdr:col>0</xdr:col>
      <xdr:colOff>666750</xdr:colOff>
      <xdr:row>71</xdr:row>
      <xdr:rowOff>200025</xdr:rowOff>
    </xdr:from>
    <xdr:to>
      <xdr:col>10</xdr:col>
      <xdr:colOff>209550</xdr:colOff>
      <xdr:row>76</xdr:row>
      <xdr:rowOff>133350</xdr:rowOff>
    </xdr:to>
    <xdr:pic>
      <xdr:nvPicPr>
        <xdr:cNvPr id="26360" name="Picture 26">
          <a:extLst>
            <a:ext uri="{FF2B5EF4-FFF2-40B4-BE49-F238E27FC236}">
              <a16:creationId xmlns:a16="http://schemas.microsoft.com/office/drawing/2014/main" id="{00000000-0008-0000-0900-0000F8660000}"/>
            </a:ext>
          </a:extLst>
        </xdr:cNvPr>
        <xdr:cNvPicPr>
          <a:picLocks noChangeAspect="1" noChangeArrowheads="1"/>
        </xdr:cNvPicPr>
      </xdr:nvPicPr>
      <xdr:blipFill>
        <a:blip xmlns:r="http://schemas.openxmlformats.org/officeDocument/2006/relationships" r:embed="rId6" cstate="print"/>
        <a:srcRect/>
        <a:stretch>
          <a:fillRect/>
        </a:stretch>
      </xdr:blipFill>
      <xdr:spPr bwMode="auto">
        <a:xfrm>
          <a:off x="666750" y="16525875"/>
          <a:ext cx="7162800" cy="1076325"/>
        </a:xfrm>
        <a:prstGeom prst="rect">
          <a:avLst/>
        </a:prstGeom>
        <a:noFill/>
        <a:ln w="9525">
          <a:solidFill>
            <a:srgbClr val="000000"/>
          </a:solidFill>
          <a:miter lim="800000"/>
          <a:headEnd/>
          <a:tailEnd/>
        </a:ln>
      </xdr:spPr>
    </xdr:pic>
    <xdr:clientData/>
  </xdr:twoCellAnchor>
  <xdr:twoCellAnchor editAs="oneCell">
    <xdr:from>
      <xdr:col>1</xdr:col>
      <xdr:colOff>0</xdr:colOff>
      <xdr:row>98</xdr:row>
      <xdr:rowOff>0</xdr:rowOff>
    </xdr:from>
    <xdr:to>
      <xdr:col>7</xdr:col>
      <xdr:colOff>342900</xdr:colOff>
      <xdr:row>102</xdr:row>
      <xdr:rowOff>66675</xdr:rowOff>
    </xdr:to>
    <xdr:pic>
      <xdr:nvPicPr>
        <xdr:cNvPr id="26361" name="Picture 30">
          <a:extLst>
            <a:ext uri="{FF2B5EF4-FFF2-40B4-BE49-F238E27FC236}">
              <a16:creationId xmlns:a16="http://schemas.microsoft.com/office/drawing/2014/main" id="{00000000-0008-0000-0900-0000F9660000}"/>
            </a:ext>
          </a:extLst>
        </xdr:cNvPr>
        <xdr:cNvPicPr>
          <a:picLocks noChangeAspect="1" noChangeArrowheads="1"/>
        </xdr:cNvPicPr>
      </xdr:nvPicPr>
      <xdr:blipFill>
        <a:blip xmlns:r="http://schemas.openxmlformats.org/officeDocument/2006/relationships" r:embed="rId7" cstate="print"/>
        <a:srcRect/>
        <a:stretch>
          <a:fillRect/>
        </a:stretch>
      </xdr:blipFill>
      <xdr:spPr bwMode="auto">
        <a:xfrm>
          <a:off x="762000" y="23469600"/>
          <a:ext cx="4914900" cy="981075"/>
        </a:xfrm>
        <a:prstGeom prst="rect">
          <a:avLst/>
        </a:prstGeom>
        <a:noFill/>
        <a:ln w="9525">
          <a:solidFill>
            <a:srgbClr val="000000"/>
          </a:solidFill>
          <a:miter lim="800000"/>
          <a:headEnd/>
          <a:tailEnd/>
        </a:ln>
      </xdr:spPr>
    </xdr:pic>
    <xdr:clientData/>
  </xdr:twoCellAnchor>
  <xdr:twoCellAnchor editAs="oneCell">
    <xdr:from>
      <xdr:col>1</xdr:col>
      <xdr:colOff>0</xdr:colOff>
      <xdr:row>107</xdr:row>
      <xdr:rowOff>38100</xdr:rowOff>
    </xdr:from>
    <xdr:to>
      <xdr:col>7</xdr:col>
      <xdr:colOff>342900</xdr:colOff>
      <xdr:row>109</xdr:row>
      <xdr:rowOff>76200</xdr:rowOff>
    </xdr:to>
    <xdr:pic>
      <xdr:nvPicPr>
        <xdr:cNvPr id="26362" name="Picture 32">
          <a:extLst>
            <a:ext uri="{FF2B5EF4-FFF2-40B4-BE49-F238E27FC236}">
              <a16:creationId xmlns:a16="http://schemas.microsoft.com/office/drawing/2014/main" id="{00000000-0008-0000-0900-0000FA660000}"/>
            </a:ext>
          </a:extLst>
        </xdr:cNvPr>
        <xdr:cNvPicPr>
          <a:picLocks noChangeAspect="1" noChangeArrowheads="1"/>
        </xdr:cNvPicPr>
      </xdr:nvPicPr>
      <xdr:blipFill>
        <a:blip xmlns:r="http://schemas.openxmlformats.org/officeDocument/2006/relationships" r:embed="rId8" cstate="print"/>
        <a:srcRect/>
        <a:stretch>
          <a:fillRect/>
        </a:stretch>
      </xdr:blipFill>
      <xdr:spPr bwMode="auto">
        <a:xfrm>
          <a:off x="762000" y="25850850"/>
          <a:ext cx="4914900" cy="495300"/>
        </a:xfrm>
        <a:prstGeom prst="rect">
          <a:avLst/>
        </a:prstGeom>
        <a:noFill/>
        <a:ln w="9525">
          <a:solidFill>
            <a:srgbClr val="000000"/>
          </a:solidFill>
          <a:miter lim="800000"/>
          <a:headEnd/>
          <a:tailEnd/>
        </a:ln>
      </xdr:spPr>
    </xdr:pic>
    <xdr:clientData/>
  </xdr:twoCellAnchor>
  <xdr:twoCellAnchor editAs="oneCell">
    <xdr:from>
      <xdr:col>1</xdr:col>
      <xdr:colOff>0</xdr:colOff>
      <xdr:row>113</xdr:row>
      <xdr:rowOff>219075</xdr:rowOff>
    </xdr:from>
    <xdr:to>
      <xdr:col>8</xdr:col>
      <xdr:colOff>590550</xdr:colOff>
      <xdr:row>125</xdr:row>
      <xdr:rowOff>19050</xdr:rowOff>
    </xdr:to>
    <xdr:pic>
      <xdr:nvPicPr>
        <xdr:cNvPr id="26363" name="Picture 37">
          <a:extLst>
            <a:ext uri="{FF2B5EF4-FFF2-40B4-BE49-F238E27FC236}">
              <a16:creationId xmlns:a16="http://schemas.microsoft.com/office/drawing/2014/main" id="{00000000-0008-0000-0900-0000FB660000}"/>
            </a:ext>
          </a:extLst>
        </xdr:cNvPr>
        <xdr:cNvPicPr>
          <a:picLocks noChangeAspect="1" noChangeArrowheads="1"/>
        </xdr:cNvPicPr>
      </xdr:nvPicPr>
      <xdr:blipFill>
        <a:blip xmlns:r="http://schemas.openxmlformats.org/officeDocument/2006/relationships" r:embed="rId9" cstate="print"/>
        <a:srcRect/>
        <a:stretch>
          <a:fillRect/>
        </a:stretch>
      </xdr:blipFill>
      <xdr:spPr bwMode="auto">
        <a:xfrm>
          <a:off x="762000" y="27860625"/>
          <a:ext cx="5924550" cy="2543175"/>
        </a:xfrm>
        <a:prstGeom prst="rect">
          <a:avLst/>
        </a:prstGeom>
        <a:noFill/>
        <a:ln w="9525">
          <a:solidFill>
            <a:srgbClr val="000000"/>
          </a:solidFill>
          <a:miter lim="800000"/>
          <a:headEnd/>
          <a:tailEnd/>
        </a:ln>
      </xdr:spPr>
    </xdr:pic>
    <xdr:clientData/>
  </xdr:twoCellAnchor>
  <xdr:twoCellAnchor editAs="oneCell">
    <xdr:from>
      <xdr:col>1</xdr:col>
      <xdr:colOff>0</xdr:colOff>
      <xdr:row>127</xdr:row>
      <xdr:rowOff>0</xdr:rowOff>
    </xdr:from>
    <xdr:to>
      <xdr:col>7</xdr:col>
      <xdr:colOff>342900</xdr:colOff>
      <xdr:row>131</xdr:row>
      <xdr:rowOff>104775</xdr:rowOff>
    </xdr:to>
    <xdr:pic>
      <xdr:nvPicPr>
        <xdr:cNvPr id="26364" name="Picture 39">
          <a:extLst>
            <a:ext uri="{FF2B5EF4-FFF2-40B4-BE49-F238E27FC236}">
              <a16:creationId xmlns:a16="http://schemas.microsoft.com/office/drawing/2014/main" id="{00000000-0008-0000-0900-0000FC660000}"/>
            </a:ext>
          </a:extLst>
        </xdr:cNvPr>
        <xdr:cNvPicPr>
          <a:picLocks noChangeAspect="1" noChangeArrowheads="1"/>
        </xdr:cNvPicPr>
      </xdr:nvPicPr>
      <xdr:blipFill>
        <a:blip xmlns:r="http://schemas.openxmlformats.org/officeDocument/2006/relationships" r:embed="rId10" cstate="print"/>
        <a:srcRect/>
        <a:stretch>
          <a:fillRect/>
        </a:stretch>
      </xdr:blipFill>
      <xdr:spPr bwMode="auto">
        <a:xfrm>
          <a:off x="762000" y="30841950"/>
          <a:ext cx="4914900" cy="1019175"/>
        </a:xfrm>
        <a:prstGeom prst="rect">
          <a:avLst/>
        </a:prstGeom>
        <a:noFill/>
        <a:ln w="9525">
          <a:solidFill>
            <a:srgbClr val="000000"/>
          </a:solidFill>
          <a:miter lim="800000"/>
          <a:headEnd/>
          <a:tailEnd/>
        </a:ln>
      </xdr:spPr>
    </xdr:pic>
    <xdr:clientData/>
  </xdr:twoCellAnchor>
  <xdr:twoCellAnchor editAs="oneCell">
    <xdr:from>
      <xdr:col>1</xdr:col>
      <xdr:colOff>0</xdr:colOff>
      <xdr:row>18</xdr:row>
      <xdr:rowOff>142875</xdr:rowOff>
    </xdr:from>
    <xdr:to>
      <xdr:col>5</xdr:col>
      <xdr:colOff>161925</xdr:colOff>
      <xdr:row>21</xdr:row>
      <xdr:rowOff>142875</xdr:rowOff>
    </xdr:to>
    <xdr:pic>
      <xdr:nvPicPr>
        <xdr:cNvPr id="26365" name="Picture 41">
          <a:extLst>
            <a:ext uri="{FF2B5EF4-FFF2-40B4-BE49-F238E27FC236}">
              <a16:creationId xmlns:a16="http://schemas.microsoft.com/office/drawing/2014/main" id="{00000000-0008-0000-0900-0000FD660000}"/>
            </a:ext>
          </a:extLst>
        </xdr:cNvPr>
        <xdr:cNvPicPr>
          <a:picLocks noChangeAspect="1" noChangeArrowheads="1"/>
        </xdr:cNvPicPr>
      </xdr:nvPicPr>
      <xdr:blipFill>
        <a:blip xmlns:r="http://schemas.openxmlformats.org/officeDocument/2006/relationships" r:embed="rId11" cstate="print"/>
        <a:srcRect/>
        <a:stretch>
          <a:fillRect/>
        </a:stretch>
      </xdr:blipFill>
      <xdr:spPr bwMode="auto">
        <a:xfrm>
          <a:off x="762000" y="4352925"/>
          <a:ext cx="3209925" cy="685800"/>
        </a:xfrm>
        <a:prstGeom prst="rect">
          <a:avLst/>
        </a:prstGeom>
        <a:noFill/>
        <a:ln w="9525">
          <a:solidFill>
            <a:srgbClr val="000000"/>
          </a:solid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2152650</xdr:colOff>
      <xdr:row>0</xdr:row>
      <xdr:rowOff>590550</xdr:rowOff>
    </xdr:to>
    <xdr:pic>
      <xdr:nvPicPr>
        <xdr:cNvPr id="2" name="Grafik 15">
          <a:extLst>
            <a:ext uri="{FF2B5EF4-FFF2-40B4-BE49-F238E27FC236}">
              <a16:creationId xmlns:a16="http://schemas.microsoft.com/office/drawing/2014/main" id="{00000000-0008-0000-0A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152650" cy="5905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br8829/AppData/Local/Microsoft/Windows/Temporary%20Internet%20Files/Content.Outlook/T9NYDJNW/Version0994/3a%20141209%20DRAFT%20LCID%20Calculation%20Sheet%20v0.994_TE44.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schnoef/My%20Documents/Teams/eSDS/eSDS%20Creators%20training/DPD+%20Calculation%20Sheet%204training.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laimer"/>
      <sheetName val="Short_Instructions"/>
      <sheetName val="LCID"/>
      <sheetName val="PNEC"/>
      <sheetName val="Inhalation"/>
      <sheetName val="unit conversion inhalation"/>
      <sheetName val="SCL"/>
      <sheetName val="Cutoff"/>
      <sheetName val="CC_index (1)"/>
      <sheetName val="Instruction"/>
    </sheetNames>
    <sheetDataSet>
      <sheetData sheetId="0"/>
      <sheetData sheetId="1"/>
      <sheetData sheetId="2"/>
      <sheetData sheetId="3"/>
      <sheetData sheetId="4"/>
      <sheetData sheetId="5"/>
      <sheetData sheetId="6"/>
      <sheetData sheetId="7">
        <row r="2">
          <cell r="A2" t="str">
            <v>H300</v>
          </cell>
        </row>
        <row r="3">
          <cell r="A3" t="str">
            <v>H301</v>
          </cell>
        </row>
        <row r="4">
          <cell r="A4" t="str">
            <v>H302</v>
          </cell>
        </row>
        <row r="5">
          <cell r="A5" t="str">
            <v>H310</v>
          </cell>
        </row>
        <row r="6">
          <cell r="A6" t="str">
            <v>H311</v>
          </cell>
        </row>
        <row r="7">
          <cell r="A7" t="str">
            <v>H312</v>
          </cell>
        </row>
        <row r="8">
          <cell r="A8" t="str">
            <v>H314</v>
          </cell>
        </row>
        <row r="9">
          <cell r="A9" t="str">
            <v>H315</v>
          </cell>
        </row>
        <row r="10">
          <cell r="A10" t="str">
            <v>H317</v>
          </cell>
        </row>
        <row r="11">
          <cell r="A11" t="str">
            <v>H318</v>
          </cell>
        </row>
        <row r="12">
          <cell r="A12" t="str">
            <v>H319</v>
          </cell>
        </row>
        <row r="13">
          <cell r="A13" t="str">
            <v>H330</v>
          </cell>
        </row>
        <row r="14">
          <cell r="A14" t="str">
            <v>H331</v>
          </cell>
        </row>
        <row r="15">
          <cell r="A15" t="str">
            <v>H332</v>
          </cell>
        </row>
        <row r="16">
          <cell r="A16" t="str">
            <v>H334</v>
          </cell>
        </row>
        <row r="17">
          <cell r="A17" t="str">
            <v>H335</v>
          </cell>
        </row>
        <row r="18">
          <cell r="A18" t="str">
            <v>H336</v>
          </cell>
        </row>
        <row r="19">
          <cell r="A19" t="str">
            <v>H340</v>
          </cell>
        </row>
        <row r="20">
          <cell r="A20" t="str">
            <v>H341</v>
          </cell>
        </row>
        <row r="21">
          <cell r="A21" t="str">
            <v>H350</v>
          </cell>
        </row>
        <row r="22">
          <cell r="A22" t="str">
            <v>H350i</v>
          </cell>
        </row>
        <row r="23">
          <cell r="A23" t="str">
            <v>H351</v>
          </cell>
        </row>
        <row r="24">
          <cell r="A24" t="str">
            <v>H360</v>
          </cell>
        </row>
        <row r="25">
          <cell r="A25" t="str">
            <v>H360i</v>
          </cell>
        </row>
        <row r="26">
          <cell r="A26" t="str">
            <v>H360d</v>
          </cell>
        </row>
        <row r="27">
          <cell r="A27" t="str">
            <v>H360o</v>
          </cell>
        </row>
        <row r="28">
          <cell r="A28" t="str">
            <v>H361</v>
          </cell>
        </row>
        <row r="29">
          <cell r="A29" t="str">
            <v>H361i</v>
          </cell>
        </row>
        <row r="30">
          <cell r="A30" t="str">
            <v>H361d</v>
          </cell>
        </row>
        <row r="31">
          <cell r="A31" t="str">
            <v>H361o</v>
          </cell>
        </row>
        <row r="32">
          <cell r="A32" t="str">
            <v>H362</v>
          </cell>
        </row>
        <row r="33">
          <cell r="A33" t="str">
            <v>H370</v>
          </cell>
        </row>
        <row r="34">
          <cell r="A34" t="str">
            <v>H370i</v>
          </cell>
        </row>
        <row r="35">
          <cell r="A35" t="str">
            <v>H370d</v>
          </cell>
        </row>
        <row r="36">
          <cell r="A36" t="str">
            <v>H370o</v>
          </cell>
        </row>
        <row r="37">
          <cell r="A37" t="str">
            <v>H371</v>
          </cell>
        </row>
        <row r="38">
          <cell r="A38" t="str">
            <v>H371i</v>
          </cell>
        </row>
        <row r="39">
          <cell r="A39" t="str">
            <v>H371d</v>
          </cell>
        </row>
        <row r="40">
          <cell r="A40" t="str">
            <v>H371o</v>
          </cell>
        </row>
        <row r="41">
          <cell r="A41" t="str">
            <v>H372</v>
          </cell>
        </row>
        <row r="42">
          <cell r="A42" t="str">
            <v>H372i</v>
          </cell>
        </row>
        <row r="43">
          <cell r="A43" t="str">
            <v>H372d</v>
          </cell>
        </row>
        <row r="44">
          <cell r="A44" t="str">
            <v>H372o</v>
          </cell>
        </row>
        <row r="45">
          <cell r="A45" t="str">
            <v>H373</v>
          </cell>
        </row>
        <row r="46">
          <cell r="A46" t="str">
            <v>H373i</v>
          </cell>
        </row>
        <row r="47">
          <cell r="A47" t="str">
            <v>H373d</v>
          </cell>
        </row>
        <row r="48">
          <cell r="A48" t="str">
            <v>H373o</v>
          </cell>
        </row>
        <row r="49">
          <cell r="A49" t="str">
            <v>EUH066</v>
          </cell>
        </row>
        <row r="50">
          <cell r="A50" t="str">
            <v>EUH071</v>
          </cell>
        </row>
      </sheetData>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
      <sheetName val="Reg Breakdown"/>
      <sheetName val="Default Conc limit"/>
      <sheetName val="PS Conditions"/>
    </sheetNames>
    <sheetDataSet>
      <sheetData sheetId="0"/>
      <sheetData sheetId="1"/>
      <sheetData sheetId="2"/>
      <sheetData sheetId="3"/>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omments" Target="../comments1.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9.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6.bin"/><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ctrlProp" Target="../ctrlProps/ctrlProp10.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7.bin"/><Relationship Id="rId4" Type="http://schemas.openxmlformats.org/officeDocument/2006/relationships/ctrlProp" Target="../ctrlProps/ctrlProp13.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5.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dimension ref="A1:A16"/>
  <sheetViews>
    <sheetView workbookViewId="0">
      <selection activeCell="A14" sqref="A14"/>
    </sheetView>
  </sheetViews>
  <sheetFormatPr baseColWidth="10" defaultColWidth="11.42578125" defaultRowHeight="12.75" x14ac:dyDescent="0.2"/>
  <cols>
    <col min="1" max="1" width="128.140625" style="653" customWidth="1"/>
    <col min="2" max="16384" width="11.42578125" style="653"/>
  </cols>
  <sheetData>
    <row r="1" spans="1:1" ht="77.25" customHeight="1" x14ac:dyDescent="0.2">
      <c r="A1" s="655"/>
    </row>
    <row r="2" spans="1:1" x14ac:dyDescent="0.2">
      <c r="A2" s="655"/>
    </row>
    <row r="3" spans="1:1" ht="15.75" x14ac:dyDescent="0.25">
      <c r="A3" s="996" t="s">
        <v>1464</v>
      </c>
    </row>
    <row r="4" spans="1:1" x14ac:dyDescent="0.2">
      <c r="A4" s="774"/>
    </row>
    <row r="5" spans="1:1" ht="42.75" x14ac:dyDescent="0.2">
      <c r="A5" s="775" t="s">
        <v>1465</v>
      </c>
    </row>
    <row r="6" spans="1:1" ht="14.25" x14ac:dyDescent="0.2">
      <c r="A6" s="775"/>
    </row>
    <row r="7" spans="1:1" ht="15" x14ac:dyDescent="0.2">
      <c r="A7" s="1001" t="s">
        <v>1466</v>
      </c>
    </row>
    <row r="8" spans="1:1" ht="28.5" x14ac:dyDescent="0.2">
      <c r="A8" s="1002" t="s">
        <v>1467</v>
      </c>
    </row>
    <row r="9" spans="1:1" ht="15.75" customHeight="1" x14ac:dyDescent="0.2">
      <c r="A9" s="1002"/>
    </row>
    <row r="10" spans="1:1" ht="15" x14ac:dyDescent="0.25">
      <c r="A10" s="1003" t="s">
        <v>1468</v>
      </c>
    </row>
    <row r="11" spans="1:1" ht="171" x14ac:dyDescent="0.2">
      <c r="A11" s="1002" t="s">
        <v>1469</v>
      </c>
    </row>
    <row r="12" spans="1:1" ht="15" x14ac:dyDescent="0.2">
      <c r="A12" s="1000"/>
    </row>
    <row r="13" spans="1:1" ht="15" x14ac:dyDescent="0.2">
      <c r="A13" s="999"/>
    </row>
    <row r="14" spans="1:1" ht="15" x14ac:dyDescent="0.2">
      <c r="A14" s="999"/>
    </row>
    <row r="15" spans="1:1" ht="15" x14ac:dyDescent="0.2">
      <c r="A15" s="997"/>
    </row>
    <row r="16" spans="1:1" ht="15" x14ac:dyDescent="0.2">
      <c r="A16" s="997"/>
    </row>
  </sheetData>
  <sheetProtection password="D98F" sheet="1" objects="1" scenarios="1"/>
  <pageMargins left="0.7" right="0.7" top="0.78740157499999996" bottom="0.78740157499999996" header="0.3" footer="0.3"/>
  <pageSetup paperSize="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0"/>
  <dimension ref="A1:A56"/>
  <sheetViews>
    <sheetView zoomScale="90" zoomScaleNormal="90" workbookViewId="0">
      <selection activeCell="A3" sqref="A3"/>
    </sheetView>
  </sheetViews>
  <sheetFormatPr baseColWidth="10" defaultColWidth="9.140625" defaultRowHeight="12.75" x14ac:dyDescent="0.2"/>
  <cols>
    <col min="1" max="1" width="135.5703125" style="653" customWidth="1"/>
    <col min="2" max="16384" width="9.140625" style="653"/>
  </cols>
  <sheetData>
    <row r="1" spans="1:1" ht="18" x14ac:dyDescent="0.25">
      <c r="A1" s="652" t="s">
        <v>1399</v>
      </c>
    </row>
    <row r="2" spans="1:1" ht="24.95" customHeight="1" x14ac:dyDescent="0.25">
      <c r="A2" s="1004" t="s">
        <v>1400</v>
      </c>
    </row>
    <row r="3" spans="1:1" ht="408.75" customHeight="1" x14ac:dyDescent="0.2">
      <c r="A3" s="776" t="s">
        <v>1470</v>
      </c>
    </row>
    <row r="4" spans="1:1" ht="24.95" customHeight="1" x14ac:dyDescent="0.25">
      <c r="A4" s="1004" t="s">
        <v>1342</v>
      </c>
    </row>
    <row r="5" spans="1:1" ht="20.25" customHeight="1" x14ac:dyDescent="0.2">
      <c r="A5" s="654" t="s">
        <v>1401</v>
      </c>
    </row>
    <row r="6" spans="1:1" ht="125.25" customHeight="1" x14ac:dyDescent="0.2">
      <c r="A6" s="998"/>
    </row>
    <row r="7" spans="1:1" ht="24.75" customHeight="1" x14ac:dyDescent="0.2">
      <c r="A7" s="998" t="s">
        <v>1343</v>
      </c>
    </row>
    <row r="8" spans="1:1" ht="86.25" customHeight="1" x14ac:dyDescent="0.2">
      <c r="A8" s="998"/>
    </row>
    <row r="9" spans="1:1" ht="20.25" customHeight="1" x14ac:dyDescent="0.2">
      <c r="A9" s="998" t="s">
        <v>1344</v>
      </c>
    </row>
    <row r="10" spans="1:1" ht="90.75" customHeight="1" x14ac:dyDescent="0.2">
      <c r="A10" s="998"/>
    </row>
    <row r="11" spans="1:1" ht="111.75" customHeight="1" x14ac:dyDescent="0.2">
      <c r="A11" s="998"/>
    </row>
    <row r="12" spans="1:1" ht="30.75" customHeight="1" x14ac:dyDescent="0.2">
      <c r="A12" s="1005" t="s">
        <v>1345</v>
      </c>
    </row>
    <row r="13" spans="1:1" ht="123" customHeight="1" x14ac:dyDescent="0.2"/>
    <row r="14" spans="1:1" ht="123.75" customHeight="1" x14ac:dyDescent="0.2">
      <c r="A14" s="998"/>
    </row>
    <row r="15" spans="1:1" ht="35.25" customHeight="1" x14ac:dyDescent="0.2">
      <c r="A15" s="654" t="s">
        <v>1402</v>
      </c>
    </row>
    <row r="16" spans="1:1" ht="344.25" customHeight="1" x14ac:dyDescent="0.2">
      <c r="A16" s="998"/>
    </row>
    <row r="17" spans="1:1" ht="24.95" customHeight="1" x14ac:dyDescent="0.25">
      <c r="A17" s="1004" t="s">
        <v>1341</v>
      </c>
    </row>
    <row r="18" spans="1:1" ht="18" customHeight="1" x14ac:dyDescent="0.2">
      <c r="A18" s="654" t="s">
        <v>1403</v>
      </c>
    </row>
    <row r="19" spans="1:1" ht="21.75" customHeight="1" x14ac:dyDescent="0.2">
      <c r="A19" s="654" t="s">
        <v>1404</v>
      </c>
    </row>
    <row r="20" spans="1:1" ht="138.75" customHeight="1" x14ac:dyDescent="0.2">
      <c r="A20" s="998"/>
    </row>
    <row r="21" spans="1:1" ht="66" customHeight="1" x14ac:dyDescent="0.2">
      <c r="A21" s="654" t="s">
        <v>1471</v>
      </c>
    </row>
    <row r="22" spans="1:1" ht="184.5" customHeight="1" x14ac:dyDescent="0.2">
      <c r="A22" s="998"/>
    </row>
    <row r="23" spans="1:1" ht="28.5" customHeight="1" x14ac:dyDescent="0.2">
      <c r="A23" s="654" t="s">
        <v>1472</v>
      </c>
    </row>
    <row r="24" spans="1:1" ht="38.25" customHeight="1" x14ac:dyDescent="0.2">
      <c r="A24" s="998"/>
    </row>
    <row r="25" spans="1:1" ht="19.5" customHeight="1" x14ac:dyDescent="0.2">
      <c r="A25" s="654" t="s">
        <v>1405</v>
      </c>
    </row>
    <row r="26" spans="1:1" ht="191.25" customHeight="1" x14ac:dyDescent="0.2">
      <c r="A26" s="998"/>
    </row>
    <row r="27" spans="1:1" ht="58.5" customHeight="1" x14ac:dyDescent="0.2">
      <c r="A27" s="654" t="s">
        <v>1406</v>
      </c>
    </row>
    <row r="28" spans="1:1" ht="144" customHeight="1" x14ac:dyDescent="0.2">
      <c r="A28" s="998"/>
    </row>
    <row r="29" spans="1:1" ht="71.25" customHeight="1" x14ac:dyDescent="0.2">
      <c r="A29" s="654" t="s">
        <v>1473</v>
      </c>
    </row>
    <row r="30" spans="1:1" ht="183.75" customHeight="1" x14ac:dyDescent="0.2">
      <c r="A30" s="654"/>
    </row>
    <row r="31" spans="1:1" ht="158.25" customHeight="1" x14ac:dyDescent="0.2">
      <c r="A31" s="654"/>
    </row>
    <row r="32" spans="1:1" ht="69" customHeight="1" x14ac:dyDescent="0.2">
      <c r="A32" s="654" t="s">
        <v>1474</v>
      </c>
    </row>
    <row r="33" spans="1:1" ht="213" customHeight="1" x14ac:dyDescent="0.2">
      <c r="A33" s="998"/>
    </row>
    <row r="34" spans="1:1" ht="78.75" customHeight="1" x14ac:dyDescent="0.2">
      <c r="A34" s="654" t="s">
        <v>1475</v>
      </c>
    </row>
    <row r="35" spans="1:1" ht="176.25" customHeight="1" x14ac:dyDescent="0.2">
      <c r="A35" s="998"/>
    </row>
    <row r="36" spans="1:1" ht="18.75" customHeight="1" x14ac:dyDescent="0.2">
      <c r="A36" s="654" t="s">
        <v>1407</v>
      </c>
    </row>
    <row r="37" spans="1:1" ht="51" customHeight="1" x14ac:dyDescent="0.2">
      <c r="A37" s="654" t="s">
        <v>1408</v>
      </c>
    </row>
    <row r="38" spans="1:1" ht="184.5" customHeight="1" x14ac:dyDescent="0.2">
      <c r="A38" s="998"/>
    </row>
    <row r="39" spans="1:1" ht="210.75" customHeight="1" x14ac:dyDescent="0.2">
      <c r="A39" s="998"/>
    </row>
    <row r="40" spans="1:1" ht="21.75" customHeight="1" x14ac:dyDescent="0.2">
      <c r="A40" s="654" t="s">
        <v>1409</v>
      </c>
    </row>
    <row r="41" spans="1:1" ht="107.25" customHeight="1" x14ac:dyDescent="0.2">
      <c r="A41" s="654" t="s">
        <v>1476</v>
      </c>
    </row>
    <row r="42" spans="1:1" ht="150" customHeight="1" x14ac:dyDescent="0.2">
      <c r="A42" s="998"/>
    </row>
    <row r="43" spans="1:1" ht="129.75" customHeight="1" x14ac:dyDescent="0.2">
      <c r="A43" s="998"/>
    </row>
    <row r="44" spans="1:1" ht="37.5" customHeight="1" x14ac:dyDescent="0.25">
      <c r="A44" s="1004" t="s">
        <v>1348</v>
      </c>
    </row>
    <row r="45" spans="1:1" ht="109.5" customHeight="1" x14ac:dyDescent="0.2">
      <c r="A45" s="654" t="s">
        <v>1477</v>
      </c>
    </row>
    <row r="46" spans="1:1" ht="395.25" customHeight="1" x14ac:dyDescent="0.2">
      <c r="A46" s="998"/>
    </row>
    <row r="47" spans="1:1" ht="65.25" customHeight="1" x14ac:dyDescent="0.2">
      <c r="A47" s="654" t="s">
        <v>1478</v>
      </c>
    </row>
    <row r="48" spans="1:1" ht="325.5" customHeight="1" x14ac:dyDescent="0.2">
      <c r="A48" s="998"/>
    </row>
    <row r="49" spans="1:1" ht="24.95" customHeight="1" x14ac:dyDescent="0.25">
      <c r="A49" s="1004" t="s">
        <v>1446</v>
      </c>
    </row>
    <row r="50" spans="1:1" ht="77.25" customHeight="1" x14ac:dyDescent="0.2">
      <c r="A50" s="654" t="s">
        <v>1479</v>
      </c>
    </row>
    <row r="51" spans="1:1" ht="276" customHeight="1" x14ac:dyDescent="0.2">
      <c r="A51" s="1005"/>
    </row>
    <row r="52" spans="1:1" ht="24.95" customHeight="1" x14ac:dyDescent="0.25">
      <c r="A52" s="1004" t="s">
        <v>1461</v>
      </c>
    </row>
    <row r="53" spans="1:1" ht="41.25" customHeight="1" x14ac:dyDescent="0.2">
      <c r="A53" s="1006" t="s">
        <v>1459</v>
      </c>
    </row>
    <row r="54" spans="1:1" ht="79.5" customHeight="1" x14ac:dyDescent="0.2">
      <c r="A54" s="1006" t="s">
        <v>1460</v>
      </c>
    </row>
    <row r="55" spans="1:1" ht="18.75" customHeight="1" x14ac:dyDescent="0.2">
      <c r="A55" s="1006" t="s">
        <v>1480</v>
      </c>
    </row>
    <row r="56" spans="1:1" ht="14.25" x14ac:dyDescent="0.2">
      <c r="A56" s="998"/>
    </row>
  </sheetData>
  <sheetProtection password="D98F" sheet="1" objects="1" scenarios="1"/>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pageSetUpPr fitToPage="1"/>
  </sheetPr>
  <dimension ref="A1:KL910"/>
  <sheetViews>
    <sheetView tabSelected="1" zoomScale="70" zoomScaleNormal="70" workbookViewId="0">
      <selection activeCell="E19" sqref="E19"/>
    </sheetView>
  </sheetViews>
  <sheetFormatPr baseColWidth="10" defaultColWidth="11.42578125" defaultRowHeight="12.75" outlineLevelCol="1" x14ac:dyDescent="0.2"/>
  <cols>
    <col min="1" max="1" width="31.140625" style="12" customWidth="1"/>
    <col min="2" max="2" width="30.5703125" style="13" customWidth="1"/>
    <col min="3" max="3" width="27.7109375" style="13" customWidth="1"/>
    <col min="4" max="4" width="33" style="13" customWidth="1"/>
    <col min="5" max="5" width="20" style="13" customWidth="1"/>
    <col min="6" max="6" width="22.140625" style="13" customWidth="1"/>
    <col min="7" max="7" width="20.7109375" style="13" customWidth="1"/>
    <col min="8" max="8" width="15.42578125" style="13" customWidth="1"/>
    <col min="9" max="9" width="23.140625" style="13" customWidth="1"/>
    <col min="10" max="10" width="17.140625" style="13" customWidth="1"/>
    <col min="11" max="11" width="21.7109375" style="13" customWidth="1"/>
    <col min="12" max="12" width="19.28515625" style="13" customWidth="1"/>
    <col min="13" max="13" width="16.42578125" style="13" customWidth="1"/>
    <col min="14" max="15" width="19.42578125" style="13" customWidth="1"/>
    <col min="16" max="16" width="24" style="13" customWidth="1"/>
    <col min="17" max="17" width="16.42578125" style="15" customWidth="1"/>
    <col min="18" max="18" width="5" style="15" customWidth="1"/>
    <col min="19" max="19" width="18.7109375" style="16" customWidth="1"/>
    <col min="20" max="20" width="18.7109375" style="13" customWidth="1"/>
    <col min="21" max="21" width="19.5703125" style="13" customWidth="1"/>
    <col min="22" max="22" width="19.140625" style="13" customWidth="1"/>
    <col min="23" max="23" width="18" style="13" customWidth="1"/>
    <col min="24" max="24" width="17" style="10" customWidth="1"/>
    <col min="25" max="25" width="18.28515625" style="10" customWidth="1"/>
    <col min="26" max="26" width="16.140625" style="10" customWidth="1"/>
    <col min="27" max="27" width="14.7109375" style="10" customWidth="1"/>
    <col min="28" max="29" width="15.42578125" style="10" customWidth="1"/>
    <col min="30" max="31" width="17.42578125" style="10" customWidth="1"/>
    <col min="32" max="32" width="16.85546875" style="10" customWidth="1"/>
    <col min="33" max="33" width="15.85546875" style="10" customWidth="1"/>
    <col min="34" max="34" width="15.28515625" style="10" customWidth="1"/>
    <col min="35" max="35" width="14.5703125" style="10" customWidth="1"/>
    <col min="36" max="36" width="15.42578125" style="10" customWidth="1"/>
    <col min="37" max="37" width="11.28515625" style="10" hidden="1" customWidth="1" outlineLevel="1"/>
    <col min="38" max="38" width="12.85546875" style="20" hidden="1" customWidth="1" outlineLevel="1"/>
    <col min="39" max="39" width="25.5703125" style="17" hidden="1" customWidth="1" outlineLevel="1"/>
    <col min="40" max="40" width="25.140625" style="17" hidden="1" customWidth="1" outlineLevel="1"/>
    <col min="41" max="41" width="17.5703125" style="17" hidden="1" customWidth="1" outlineLevel="1"/>
    <col min="42" max="42" width="17.140625" style="17" hidden="1" customWidth="1" outlineLevel="1"/>
    <col min="43" max="43" width="19.28515625" style="17" hidden="1" customWidth="1" outlineLevel="1"/>
    <col min="44" max="44" width="16.42578125" style="17" hidden="1" customWidth="1" outlineLevel="1"/>
    <col min="45" max="45" width="18" style="17" hidden="1" customWidth="1" outlineLevel="1"/>
    <col min="46" max="46" width="18.42578125" style="17" hidden="1" customWidth="1" outlineLevel="1"/>
    <col min="47" max="47" width="15.85546875" style="17" hidden="1" customWidth="1" outlineLevel="1"/>
    <col min="48" max="49" width="18.42578125" style="17" hidden="1" customWidth="1" outlineLevel="1"/>
    <col min="50" max="50" width="17" style="10" hidden="1" customWidth="1" outlineLevel="1"/>
    <col min="51" max="51" width="14.42578125" style="10" hidden="1" customWidth="1" outlineLevel="1"/>
    <col min="52" max="54" width="14.140625" style="10" hidden="1" customWidth="1" outlineLevel="1"/>
    <col min="55" max="55" width="14.28515625" style="10" hidden="1" customWidth="1" outlineLevel="1"/>
    <col min="56" max="56" width="11.42578125" style="10" hidden="1" customWidth="1" outlineLevel="1"/>
    <col min="57" max="57" width="14" style="10" hidden="1" customWidth="1" outlineLevel="1"/>
    <col min="58" max="58" width="18.85546875" style="10" hidden="1" customWidth="1" outlineLevel="1"/>
    <col min="59" max="59" width="19.28515625" style="10" hidden="1" customWidth="1" outlineLevel="1"/>
    <col min="60" max="60" width="17.7109375" style="10" hidden="1" customWidth="1" outlineLevel="1"/>
    <col min="61" max="61" width="26.42578125" style="10" hidden="1" customWidth="1" outlineLevel="1"/>
    <col min="62" max="62" width="19.140625" style="10" hidden="1" customWidth="1" outlineLevel="1"/>
    <col min="63" max="89" width="13.85546875" style="10" hidden="1" customWidth="1" outlineLevel="1"/>
    <col min="90" max="90" width="14.42578125" style="10" hidden="1" customWidth="1" outlineLevel="1"/>
    <col min="91" max="91" width="23.85546875" style="10" hidden="1" customWidth="1" outlineLevel="1"/>
    <col min="92" max="92" width="17.7109375" style="10" hidden="1" customWidth="1" outlineLevel="1"/>
    <col min="93" max="93" width="14.7109375" style="10" hidden="1" customWidth="1" outlineLevel="1"/>
    <col min="94" max="107" width="11.42578125" style="10" hidden="1" customWidth="1" outlineLevel="1"/>
    <col min="108" max="108" width="13.28515625" style="10" hidden="1" customWidth="1" outlineLevel="1"/>
    <col min="109" max="109" width="15.42578125" style="10" hidden="1" customWidth="1" outlineLevel="1"/>
    <col min="110" max="110" width="11.42578125" style="10" hidden="1" customWidth="1" outlineLevel="1"/>
    <col min="111" max="111" width="14.42578125" style="10" hidden="1" customWidth="1" outlineLevel="1"/>
    <col min="112" max="112" width="12.7109375" style="10" hidden="1" customWidth="1" outlineLevel="1"/>
    <col min="113" max="114" width="11.42578125" style="10" hidden="1" customWidth="1" outlineLevel="1"/>
    <col min="115" max="116" width="13" style="10" hidden="1" customWidth="1" outlineLevel="1"/>
    <col min="117" max="117" width="13.28515625" style="10" hidden="1" customWidth="1" outlineLevel="1"/>
    <col min="118" max="118" width="11.140625" style="10" hidden="1" customWidth="1" outlineLevel="1"/>
    <col min="119" max="119" width="16.7109375" style="10" hidden="1" customWidth="1" outlineLevel="1"/>
    <col min="120" max="124" width="13" style="10" hidden="1" customWidth="1" outlineLevel="1"/>
    <col min="125" max="125" width="15" style="10" hidden="1" customWidth="1" outlineLevel="1"/>
    <col min="126" max="126" width="15.140625" style="10" hidden="1" customWidth="1" outlineLevel="1"/>
    <col min="127" max="127" width="13" style="10" hidden="1" customWidth="1" outlineLevel="1"/>
    <col min="128" max="128" width="14" style="10" hidden="1" customWidth="1" outlineLevel="1"/>
    <col min="129" max="130" width="11.42578125" style="10" hidden="1" customWidth="1" outlineLevel="1"/>
    <col min="131" max="131" width="13.7109375" style="10" hidden="1" customWidth="1" outlineLevel="1"/>
    <col min="132" max="132" width="11.42578125" style="10" hidden="1" customWidth="1" outlineLevel="1"/>
    <col min="133" max="133" width="12.7109375" style="10" hidden="1" customWidth="1" outlineLevel="1"/>
    <col min="134" max="134" width="12.5703125" style="10" hidden="1" customWidth="1" outlineLevel="1"/>
    <col min="135" max="135" width="22.28515625" style="10" hidden="1" customWidth="1" outlineLevel="1"/>
    <col min="136" max="136" width="23" style="10" hidden="1" customWidth="1" outlineLevel="1"/>
    <col min="137" max="137" width="16.28515625" style="10" hidden="1" customWidth="1" outlineLevel="1"/>
    <col min="138" max="138" width="13.42578125" style="10" hidden="1" customWidth="1" outlineLevel="1"/>
    <col min="139" max="140" width="11.42578125" style="10" hidden="1" customWidth="1" outlineLevel="1"/>
    <col min="141" max="141" width="12.7109375" style="10" hidden="1" customWidth="1" outlineLevel="1"/>
    <col min="142" max="144" width="11.42578125" style="10" hidden="1" customWidth="1" outlineLevel="1"/>
    <col min="145" max="145" width="13.5703125" style="10" hidden="1" customWidth="1" outlineLevel="1"/>
    <col min="146" max="146" width="13.28515625" style="10" hidden="1" customWidth="1" outlineLevel="1"/>
    <col min="147" max="147" width="14" style="10" hidden="1" customWidth="1" outlineLevel="1"/>
    <col min="148" max="148" width="13.85546875" style="10" hidden="1" customWidth="1" outlineLevel="1"/>
    <col min="149" max="150" width="11.42578125" style="10" hidden="1" customWidth="1" outlineLevel="1"/>
    <col min="151" max="151" width="16.140625" style="10" hidden="1" customWidth="1" outlineLevel="1"/>
    <col min="152" max="176" width="11.42578125" style="10" hidden="1" customWidth="1" outlineLevel="1"/>
    <col min="177" max="177" width="37.5703125" style="10" hidden="1" customWidth="1" outlineLevel="1"/>
    <col min="178" max="194" width="11.42578125" style="10" hidden="1" customWidth="1" outlineLevel="1"/>
    <col min="195" max="195" width="13.7109375" style="10" hidden="1" customWidth="1" outlineLevel="1"/>
    <col min="196" max="196" width="13.85546875" style="10" hidden="1" customWidth="1" outlineLevel="1"/>
    <col min="197" max="224" width="11.42578125" style="10" hidden="1" customWidth="1" outlineLevel="1"/>
    <col min="225" max="225" width="15" style="10" hidden="1" customWidth="1" outlineLevel="1"/>
    <col min="226" max="255" width="11.42578125" style="10" hidden="1" customWidth="1" outlineLevel="1"/>
    <col min="256" max="267" width="0" style="10" hidden="1" customWidth="1" outlineLevel="1"/>
    <col min="268" max="268" width="11.5703125" style="10" hidden="1" customWidth="1" outlineLevel="1"/>
    <col min="269" max="283" width="0" style="10" hidden="1" customWidth="1" outlineLevel="1"/>
    <col min="284" max="284" width="11.42578125" style="10" collapsed="1"/>
    <col min="285" max="16384" width="11.42578125" style="10"/>
  </cols>
  <sheetData>
    <row r="1" spans="1:255" ht="75" customHeight="1" x14ac:dyDescent="0.25">
      <c r="A1" s="1021" t="s">
        <v>1444</v>
      </c>
      <c r="B1" s="1022"/>
      <c r="C1" s="1022"/>
      <c r="D1" s="1022"/>
      <c r="E1" s="1022"/>
      <c r="F1" s="1022"/>
      <c r="G1" s="1022"/>
      <c r="H1" s="1022"/>
      <c r="I1" s="1022"/>
      <c r="J1" s="1022"/>
      <c r="K1" s="1022"/>
      <c r="L1" s="450" t="s">
        <v>1199</v>
      </c>
      <c r="M1" s="1032"/>
      <c r="N1" s="1033"/>
      <c r="O1" s="1033"/>
      <c r="P1" s="1034"/>
      <c r="Q1" s="498"/>
      <c r="R1" s="16"/>
      <c r="AJ1" s="235" t="s">
        <v>1143</v>
      </c>
      <c r="AX1" s="576" t="s">
        <v>1300</v>
      </c>
      <c r="AY1" s="239"/>
      <c r="AZ1" s="791" t="s">
        <v>1419</v>
      </c>
      <c r="CM1" s="235" t="s">
        <v>1144</v>
      </c>
      <c r="DO1" s="235" t="s">
        <v>1145</v>
      </c>
      <c r="DP1" s="235"/>
      <c r="DQ1" s="235"/>
      <c r="DR1" s="235"/>
      <c r="DS1" s="235"/>
      <c r="DT1" s="235"/>
    </row>
    <row r="2" spans="1:255" ht="21" customHeight="1" x14ac:dyDescent="0.25">
      <c r="A2" s="367" t="s">
        <v>1206</v>
      </c>
      <c r="B2" s="365"/>
      <c r="C2" s="365"/>
      <c r="D2" s="365"/>
      <c r="E2" s="365"/>
      <c r="F2" s="365"/>
      <c r="G2" s="365"/>
      <c r="H2" s="365"/>
      <c r="I2" s="365"/>
      <c r="J2" s="365"/>
      <c r="K2" s="365"/>
      <c r="L2" s="451" t="s">
        <v>1200</v>
      </c>
      <c r="M2" s="832"/>
      <c r="N2" s="833"/>
      <c r="O2" s="833"/>
      <c r="P2" s="834"/>
      <c r="Q2" s="499"/>
      <c r="R2" s="16"/>
      <c r="AJ2" s="235"/>
      <c r="AO2" s="1015" t="s">
        <v>1162</v>
      </c>
      <c r="AX2" s="239" t="str">
        <f>IF(AY7=0,"",+IF(AND(ISNUMBER(AX5),AX5=AX4),"!",IF(AND(ISNUMBER(AX6),OR(AX6=AX4,AX6=AX5)),"!","")))</f>
        <v/>
      </c>
      <c r="AY2" s="239"/>
      <c r="AZ2" s="791"/>
      <c r="CM2" s="235"/>
      <c r="DO2" s="235"/>
      <c r="DP2" s="235"/>
      <c r="DQ2" s="235"/>
      <c r="DR2" s="235"/>
      <c r="DS2" s="235"/>
      <c r="DT2" s="235"/>
    </row>
    <row r="3" spans="1:255" ht="39" customHeight="1" x14ac:dyDescent="0.25">
      <c r="A3" s="453" t="s">
        <v>1201</v>
      </c>
      <c r="B3" s="344" t="str">
        <f>IF(CN22=1,+CM22&amp;", ","")&amp;IF(CN23=1,+CM23&amp;", ","")&amp;IF(CN24=1,+CM24&amp;", ","")&amp;IF(CN25=1,+CM25&amp;", ","")&amp;IF(CN26=1,+CM26&amp;", ","")&amp;IF(CN27=1,+CM27&amp;", ","")&amp;IF(CN28=1,+CM28&amp;", ","")&amp;IF(CN29=1,+CM29&amp;", ","")&amp;IF(CN30=1,+CM30&amp;", ","")&amp;IF(CN31=1,+CM31&amp;", ","")&amp;IF(CN32=1,+CM32&amp;", ","")&amp;IF(CN33=1,+CM33&amp;", ","")&amp;IF(CN34=1,+CM34&amp;", ","")&amp;IF(CN35=1,+CM35&amp;", ","")&amp;IF(CN36=1,+CM36&amp;", ","")&amp;IF(CN37=1,+CM37&amp;", ","")&amp;IF(CN38=1,+CM38&amp;", ","")&amp;IF(CN39=1,+CM39&amp;", ","")&amp;IF(CN40=1,+CM40&amp;", ","")&amp;IF(CN41=1,+CM41&amp;", ","")&amp;IF(CN42=1,+CM42&amp;", ","")&amp;IF(CN43=1,+CM43&amp;", ","")&amp;IF(CN44=1,+CM44&amp;", ","")&amp;IF(CN45=1,+CM45&amp;", ","")&amp;IF(CN46=1,+CM46&amp;", ","")&amp;IF(CN47=1,+CM47&amp;", ","")&amp;IF(CN48=1,+CM48&amp;", ","")&amp;IF(CN49=1,+CM49&amp;", ","")&amp;IF(CN50=1,+CM50&amp;", ","")&amp;IF(CN51=1,+CM51&amp;", ","")&amp;IF(CN52=1,+CM52&amp;", ","")&amp;IF(CN53=1,+CM53&amp;", ","")&amp;IF(CN54=1,+CM54&amp;", ","")&amp;IF(CN55=1,+CM55&amp;", ","")&amp;IF(CN56=1,+CM56&amp;", ","")&amp;IF(CN57=1,+CM57&amp;", ","")&amp;IF(CN58=1,+CM58&amp;", ","")&amp;IF(CN59=1,+CM59&amp;", ","")&amp;IF(CN60=1,+CM60&amp;", ","")</f>
        <v/>
      </c>
      <c r="C3" s="344"/>
      <c r="D3" s="399"/>
      <c r="E3" s="345"/>
      <c r="F3" s="555" t="str">
        <f>+IF(AND(CN61&gt;0,HD61=0,HR61=0,IF61=0),"=&gt; STEP H5a of Human Health workflow (no LC for inhalation, dermal, oral and eye will be identified).",+IF(AND(CN61&gt;0,OR(HD61&gt;0,HR61&gt;0,IF61&gt;0)),"Some carcinogen or mutagen compounds have DNELs and are not Priority Substances and considered in LC identification.",""))</f>
        <v/>
      </c>
      <c r="G3" s="835"/>
      <c r="H3" s="835"/>
      <c r="I3" s="835"/>
      <c r="J3" s="835"/>
      <c r="K3" s="836"/>
      <c r="L3" s="452" t="s">
        <v>1197</v>
      </c>
      <c r="M3" s="832"/>
      <c r="N3" s="833"/>
      <c r="O3" s="833"/>
      <c r="P3" s="834"/>
      <c r="Q3" s="499"/>
      <c r="R3" s="16"/>
      <c r="AJ3" s="235"/>
      <c r="AL3" s="201" t="s">
        <v>1039</v>
      </c>
      <c r="AM3" s="179" t="s">
        <v>0</v>
      </c>
      <c r="AN3" s="391" t="s">
        <v>1039</v>
      </c>
      <c r="AO3" s="1015"/>
      <c r="AP3" s="358" t="s">
        <v>1039</v>
      </c>
      <c r="AQ3" s="359" t="s">
        <v>1151</v>
      </c>
      <c r="AR3" s="184" t="s">
        <v>1039</v>
      </c>
      <c r="AS3" s="183" t="s">
        <v>1</v>
      </c>
      <c r="AT3" s="175" t="s">
        <v>1039</v>
      </c>
      <c r="AU3" s="185" t="s">
        <v>2</v>
      </c>
      <c r="AV3" s="355" t="s">
        <v>1039</v>
      </c>
      <c r="AW3" s="356" t="s">
        <v>48</v>
      </c>
      <c r="AX3" s="167" t="s">
        <v>1039</v>
      </c>
      <c r="AY3" s="166" t="s">
        <v>1064</v>
      </c>
      <c r="AZ3" s="791" t="e">
        <f>LARGE(BC$22:BC$60,1)</f>
        <v>#NUM!</v>
      </c>
      <c r="BA3" s="791" t="str">
        <f>IF(ISNUMBER(AZ3),VLOOKUP(AZ3,$BC$22:$BD$60,2,0),"-")</f>
        <v>-</v>
      </c>
      <c r="BB3" s="397" t="s">
        <v>1420</v>
      </c>
      <c r="BC3" s="34"/>
      <c r="BD3" s="34"/>
      <c r="BE3" s="278" t="s">
        <v>899</v>
      </c>
      <c r="BF3" s="279"/>
      <c r="BG3" s="242"/>
      <c r="BH3" s="275"/>
      <c r="BI3" s="75"/>
      <c r="CM3" s="235"/>
      <c r="CN3" s="240" t="s">
        <v>1138</v>
      </c>
      <c r="CO3" s="240"/>
      <c r="CP3" s="33"/>
      <c r="CQ3" s="129"/>
      <c r="DO3" s="235"/>
      <c r="DP3" s="235"/>
      <c r="DQ3" s="235"/>
      <c r="DR3" s="235"/>
      <c r="DS3" s="235"/>
      <c r="DT3" s="235"/>
    </row>
    <row r="4" spans="1:255" ht="23.25" customHeight="1" x14ac:dyDescent="0.25">
      <c r="A4" s="454" t="s">
        <v>1202</v>
      </c>
      <c r="B4" s="344" t="str">
        <f>IF(BI22=1,+BH22&amp;", ","")&amp;IF(BI23=1,+BH23&amp;", ","")&amp;IF(BI24=1,+BH24&amp;", ","")&amp;IF(BI25=1,+BH25&amp;", ","")&amp;IF(BI26=1,+BH26&amp;", ","")&amp;IF(BI27=1,+BH27&amp;", ","")&amp;IF(BI28=1,+BH28&amp;", ","")&amp;IF(BI29=1,+BH29&amp;", ","")&amp;IF(BI30=1,+BH30&amp;", ","")&amp;IF(BI31=1,+BH31&amp;", ","")&amp;IF(BI32=1,+BH32&amp;", ","")&amp;IF(BI33=1,+BH33&amp;", ","")&amp;IF(BI34=1,+BH34&amp;", ","")&amp;IF(BI35=1,+BH35&amp;", ","")&amp;IF(BI36=1,+BH36&amp;", ","")&amp;IF(BI37=1,+BH37&amp;", ","")&amp;IF(BI38=1,+BH38&amp;", ","")&amp;IF(BI39=1,+BH39&amp;", ","")&amp;IF(BI40=1,+BH40&amp;", ","")&amp;IF(BI41=1,+BH41&amp;", ","")</f>
        <v/>
      </c>
      <c r="C4" s="344"/>
      <c r="D4" s="344"/>
      <c r="E4" s="345"/>
      <c r="F4" s="555" t="str">
        <f>+IF(BH61&gt;0,"=&gt; STEP E4a of Environmental workflow (no LC environment will be identified)","")</f>
        <v/>
      </c>
      <c r="G4" s="567"/>
      <c r="H4" s="567"/>
      <c r="I4" s="567"/>
      <c r="J4" s="567"/>
      <c r="K4" s="567"/>
      <c r="L4" s="450" t="s">
        <v>1198</v>
      </c>
      <c r="M4" s="832"/>
      <c r="N4" s="833"/>
      <c r="O4" s="833"/>
      <c r="P4" s="834"/>
      <c r="Q4" s="499"/>
      <c r="R4" s="16"/>
      <c r="AL4" s="202">
        <f>IF(AM7=0,0,LARGE(AN$22:AN$60,1))</f>
        <v>0</v>
      </c>
      <c r="AM4" s="158" t="e">
        <f>IF(ISNUMBER(AL4),IF(AL4&gt;=AL9,VLOOKUP(AL4,AN22:BD60,17,0),VLOOKUP(AL10,AN22:BD60,17,0)),"")</f>
        <v>#N/A</v>
      </c>
      <c r="AN4" s="291" t="e">
        <f>LARGE(AO$22:AO$60,1)</f>
        <v>#NUM!</v>
      </c>
      <c r="AO4" s="291" t="str">
        <f>IF(ISNUMBER(AN4),VLOOKUP(AN4,AO22:BD60,16,0),"")</f>
        <v/>
      </c>
      <c r="AP4" s="358" t="e">
        <f>LARGE(AR$22:AR$60,1)</f>
        <v>#NUM!</v>
      </c>
      <c r="AQ4" s="358" t="str">
        <f>IF(ISNUMBER(AP4),VLOOKUP(AP4,AR22:BD60,13,0),"")</f>
        <v/>
      </c>
      <c r="AR4" s="188">
        <f>IF(AS7=0,0,LARGE(AT$22:AT$60,1))</f>
        <v>0</v>
      </c>
      <c r="AS4" s="302" t="e">
        <f>IF(ISNUMBER(AR4),IF(AR4&gt;=AR9,VLOOKUP(AR4,AT22:BD60,11,0),VLOOKUP(AR10,AT22:BD60,11,0)),"")</f>
        <v>#N/A</v>
      </c>
      <c r="AT4" s="175">
        <f>IF(AU7=0,0,LARGE(AV$22:AV$60,1))</f>
        <v>0</v>
      </c>
      <c r="AU4" s="301" t="e">
        <f>IF(ISNUMBER(AT4),IF(AT4&gt;=AT9,VLOOKUP(AT4,AV22:BD60,9,0),VLOOKUP(AT10,AV22:BD60,9,0)),"")</f>
        <v>#N/A</v>
      </c>
      <c r="AV4" s="355" t="e">
        <f>LARGE(AX$22:AX$60,1)</f>
        <v>#NUM!</v>
      </c>
      <c r="AW4" s="355" t="str">
        <f>IF(ISNUMBER(AV4),VLOOKUP(AV4,AX22:BF60,7,0),"")</f>
        <v/>
      </c>
      <c r="AX4" s="357" t="e">
        <f>LARGE(AZ$22:AZ$60,1)</f>
        <v>#NUM!</v>
      </c>
      <c r="AY4" s="167" t="str">
        <f>IF(ISNUMBER(AX4),VLOOKUP(AX4,AZ22:BD60,5,0),"")</f>
        <v/>
      </c>
      <c r="AZ4" s="216" t="e">
        <f>LARGE(BA$22:BA$60,1)</f>
        <v>#NUM!</v>
      </c>
      <c r="BA4" s="216" t="str">
        <f>IF(ISNUMBER(AZ4),VLOOKUP(AZ4,$BA$22:$BD$60,4,0),"-")</f>
        <v>-</v>
      </c>
      <c r="BB4" s="217" t="s">
        <v>1109</v>
      </c>
      <c r="BD4" s="34"/>
      <c r="BE4" s="280" t="s">
        <v>1061</v>
      </c>
      <c r="BF4" s="276" t="s">
        <v>1061</v>
      </c>
      <c r="BG4" s="244"/>
      <c r="BH4" s="275"/>
      <c r="BI4" s="283" t="s">
        <v>812</v>
      </c>
      <c r="BJ4" s="279"/>
      <c r="BK4" s="242" t="s">
        <v>1106</v>
      </c>
      <c r="BL4" s="275"/>
      <c r="BM4" s="275"/>
      <c r="BN4" s="275"/>
      <c r="BO4" s="275"/>
      <c r="BP4" s="275"/>
      <c r="BQ4" s="275"/>
      <c r="BR4" s="275"/>
      <c r="BS4" s="275"/>
      <c r="BT4" s="275"/>
      <c r="BU4" s="275"/>
      <c r="BV4" s="275"/>
      <c r="CN4" s="1010" t="s">
        <v>1048</v>
      </c>
      <c r="CO4" s="1011"/>
      <c r="CP4" s="33" t="s">
        <v>818</v>
      </c>
      <c r="CQ4" s="33" t="s">
        <v>819</v>
      </c>
      <c r="CR4" s="33" t="s">
        <v>820</v>
      </c>
      <c r="CS4" s="33" t="s">
        <v>821</v>
      </c>
      <c r="CT4" s="33"/>
      <c r="CU4" s="33"/>
      <c r="CV4" s="33"/>
      <c r="CW4" s="33"/>
      <c r="CX4" s="33"/>
      <c r="CY4" s="33"/>
      <c r="CZ4" s="33"/>
      <c r="DA4" s="33"/>
      <c r="DB4" s="33"/>
      <c r="DC4" s="33" t="s">
        <v>822</v>
      </c>
      <c r="DD4" s="33" t="s">
        <v>823</v>
      </c>
      <c r="DF4" s="10">
        <v>1</v>
      </c>
      <c r="DG4" s="10">
        <f>1/DF4</f>
        <v>1</v>
      </c>
      <c r="DI4" s="33" t="s">
        <v>900</v>
      </c>
      <c r="DJ4" s="33" t="s">
        <v>901</v>
      </c>
    </row>
    <row r="5" spans="1:255" ht="23.25" customHeight="1" x14ac:dyDescent="0.25">
      <c r="A5" s="367" t="s">
        <v>1207</v>
      </c>
      <c r="B5" s="365"/>
      <c r="C5" s="365"/>
      <c r="D5" s="365"/>
      <c r="E5" s="365"/>
      <c r="F5" s="365"/>
      <c r="G5" s="365"/>
      <c r="H5" s="365"/>
      <c r="I5" s="448"/>
      <c r="J5" s="448"/>
      <c r="K5" s="448"/>
      <c r="L5" s="448"/>
      <c r="M5" s="448"/>
      <c r="N5" s="448"/>
      <c r="O5" s="448"/>
      <c r="P5" s="449"/>
      <c r="AL5" s="202" t="e">
        <f>IF(LARGE(AN$22:AN$60,2)&gt;AL$4*0.9,LARGE(AN$22:AN$60,2),"")</f>
        <v>#NUM!</v>
      </c>
      <c r="AM5" s="160" t="e">
        <f>IF(AL5=AL4,"",(IF(ISNUMBER(AL5),VLOOKUP(AL5,AN22:BD60,17,0),"")))</f>
        <v>#NUM!</v>
      </c>
      <c r="AN5" s="291" t="e">
        <f>IF(LARGE(AO$22:AO$60,2)&gt;AN$4*0.9,LARGE(AO$22:AO$60,2),"")</f>
        <v>#NUM!</v>
      </c>
      <c r="AO5" s="291" t="e">
        <f>IF(AN5=AN4,"",(IF(ISNUMBER(AN5),VLOOKUP(AN5,AO22:BD60,16,0),"")))</f>
        <v>#NUM!</v>
      </c>
      <c r="AP5" s="358" t="e">
        <f>IF(LARGE(AR$22:AR$60,2)&gt;AP$4*0.9,LARGE(AR$22:AR$60,2),"")</f>
        <v>#NUM!</v>
      </c>
      <c r="AQ5" s="358" t="e">
        <f>IF(AP5=AP4,"",(IF(ISNUMBER(AP5),VLOOKUP(AP5,AR22:BF60,13,0),"")))</f>
        <v>#NUM!</v>
      </c>
      <c r="AR5" s="188" t="e">
        <f>IF(LARGE(AT$22:AT$60,2)&gt;AR$4*0.9,+LARGE(AT$22:AT$60,2),"")</f>
        <v>#NUM!</v>
      </c>
      <c r="AS5" s="184" t="e">
        <f>IF(AR5=AR4,"",IF(ISNUMBER(AR5),VLOOKUP(AR5,AT22:BD60,11,0),""))</f>
        <v>#NUM!</v>
      </c>
      <c r="AT5" s="175" t="e">
        <f>IF(LARGE(AV$22:AV$60,2)&gt;AT$4*0.9,+LARGE(AV$22:AV$60,2),"")</f>
        <v>#NUM!</v>
      </c>
      <c r="AU5" s="175" t="e">
        <f>IF(AT5=AT4,"",IF(ISNUMBER(AT5),VLOOKUP(AT5,AV22:BD60,9,0),""))</f>
        <v>#NUM!</v>
      </c>
      <c r="AV5" s="355" t="e">
        <f>IF(LARGE(AX$22:AX$60,2)&gt;AV$4*0.9,+LARGE(AX$22:AX$60,2),"")</f>
        <v>#NUM!</v>
      </c>
      <c r="AW5" s="355" t="e">
        <f>IF(AV5=AV4,"",IF(ISNUMBER(AV5),VLOOKUP(AV5,AX22:BF60,7,0),""))</f>
        <v>#NUM!</v>
      </c>
      <c r="AX5" s="357" t="e">
        <f>IF(AX4=AY7,"",LARGE(AZ$22:AZ$60,2))</f>
        <v>#NUM!</v>
      </c>
      <c r="AY5" s="167" t="e">
        <f>IF(AX5=AX4,"",IF(ISNUMBER(AX5),VLOOKUP(AX5,AZ22:BD60,5,0),""))</f>
        <v>#NUM!</v>
      </c>
      <c r="AZ5" s="216" t="e">
        <f>LARGE(BB$22:BB$60,1)</f>
        <v>#NUM!</v>
      </c>
      <c r="BA5" s="216" t="str">
        <f>IF(ISNUMBER(AZ5),VLOOKUP(AZ5,$BB$22:$BD$60,3,0),"-")</f>
        <v>-</v>
      </c>
      <c r="BB5" s="217" t="s">
        <v>1110</v>
      </c>
      <c r="BD5" s="34"/>
      <c r="BE5" s="243" t="s">
        <v>1000</v>
      </c>
      <c r="BF5" s="275" t="s">
        <v>894</v>
      </c>
      <c r="BG5" s="281" t="s">
        <v>1061</v>
      </c>
      <c r="BH5" s="276"/>
      <c r="BI5" s="246" t="s">
        <v>53</v>
      </c>
      <c r="BJ5" s="284">
        <v>4</v>
      </c>
      <c r="BK5" s="244">
        <v>50</v>
      </c>
      <c r="BL5" s="275"/>
      <c r="BM5" s="275"/>
      <c r="BN5" s="275"/>
      <c r="BO5" s="275"/>
      <c r="BP5" s="275"/>
      <c r="BQ5" s="275"/>
      <c r="BR5" s="275"/>
      <c r="BS5" s="275"/>
      <c r="BT5" s="275"/>
      <c r="BU5" s="275"/>
      <c r="BV5" s="275"/>
      <c r="CN5" s="75" t="s">
        <v>813</v>
      </c>
      <c r="CP5" s="10">
        <v>1</v>
      </c>
      <c r="CQ5" s="10">
        <v>1</v>
      </c>
      <c r="CR5" s="10">
        <v>1</v>
      </c>
      <c r="CS5" s="10">
        <v>1</v>
      </c>
      <c r="DC5" s="10">
        <v>1</v>
      </c>
      <c r="DD5" s="10">
        <v>1</v>
      </c>
      <c r="DF5" s="10">
        <v>0.1</v>
      </c>
      <c r="DG5" s="10">
        <f>1/DF5</f>
        <v>10</v>
      </c>
      <c r="DI5" s="10">
        <v>1</v>
      </c>
    </row>
    <row r="6" spans="1:255" ht="66.75" customHeight="1" x14ac:dyDescent="0.2">
      <c r="A6" s="347"/>
      <c r="B6" s="348" t="s">
        <v>1028</v>
      </c>
      <c r="C6" s="348" t="s">
        <v>1029</v>
      </c>
      <c r="D6" s="348" t="s">
        <v>1030</v>
      </c>
      <c r="E6" s="349" t="s">
        <v>1340</v>
      </c>
      <c r="F6" s="722" t="s">
        <v>1386</v>
      </c>
      <c r="G6" s="598" t="s">
        <v>1462</v>
      </c>
      <c r="H6" s="16"/>
      <c r="I6" s="353"/>
      <c r="J6" s="333"/>
      <c r="K6" s="334"/>
      <c r="L6" s="329"/>
      <c r="M6" s="334"/>
      <c r="N6" s="326"/>
      <c r="O6" s="326"/>
      <c r="P6" s="327"/>
      <c r="Q6" s="485"/>
      <c r="R6" s="10"/>
      <c r="S6" s="10"/>
      <c r="AC6" s="34"/>
      <c r="AD6" s="34"/>
      <c r="AE6" s="34"/>
      <c r="AF6" s="34"/>
      <c r="AG6" s="34"/>
      <c r="AH6" s="34"/>
      <c r="AI6" s="235"/>
      <c r="AK6" s="34"/>
      <c r="AL6" s="202" t="e">
        <f>IF(LARGE(AN$22:AN$60,3)&gt;AL$4*0.9,LARGE(AN$22:AN$60,3),"")</f>
        <v>#NUM!</v>
      </c>
      <c r="AM6" s="160" t="e">
        <f>IF(AL6=AL5,"",(IF(ISNUMBER(AL6),VLOOKUP(AL6,AN22:BD60,17,0),"")))</f>
        <v>#NUM!</v>
      </c>
      <c r="AN6" s="291" t="e">
        <f>IF(LARGE(AO$22:AO$60,3)&gt;AN$4*0.9,LARGE(AO$22:AO$60,3),"")</f>
        <v>#NUM!</v>
      </c>
      <c r="AO6" s="291" t="e">
        <f>IF(AN6=AN5,"",(IF(ISNUMBER(AN6),VLOOKUP(AN6,AO22:BD60,16,0),"")))</f>
        <v>#NUM!</v>
      </c>
      <c r="AP6" s="358" t="e">
        <f>IF(LARGE(AR$22:AR$60,3)&gt;AP$4*0.9,LARGE(AR$22:AR$60,3),"")</f>
        <v>#NUM!</v>
      </c>
      <c r="AQ6" s="358" t="e">
        <f>IF(AP6=AP5,"",(IF(ISNUMBER(AP6),VLOOKUP(AP6,AR22:BF60,13,0),"")))</f>
        <v>#NUM!</v>
      </c>
      <c r="AR6" s="188" t="e">
        <f>IF(LARGE(AT$22:AT$60,3)&gt;AR$4*0.9,+LARGE(AT$22:AT$60,3),"")</f>
        <v>#NUM!</v>
      </c>
      <c r="AS6" s="184" t="e">
        <f>IF(AR6=AR5,"",IF(ISNUMBER(AR6),VLOOKUP(AR6,AT22:BD60,11,0),""))</f>
        <v>#NUM!</v>
      </c>
      <c r="AT6" s="175" t="e">
        <f>IF(LARGE(AV$22:AV$60,3)&gt;AT$4*0.9,+LARGE(AV$22:AV$60,3),"")</f>
        <v>#NUM!</v>
      </c>
      <c r="AU6" s="175" t="e">
        <f>IF(AT6=AT5,"",IF(ISNUMBER(AT6),VLOOKUP(AT6,AV22:BD60,9,0),""))</f>
        <v>#NUM!</v>
      </c>
      <c r="AV6" s="355" t="e">
        <f>IF(LARGE(AX$22:AX$60,3)&gt;AV$4*0.9,+LARGE(AX$22:AX$60,3),"")</f>
        <v>#NUM!</v>
      </c>
      <c r="AW6" s="355" t="e">
        <f>IF(AV6=AV5,"",IF(ISNUMBER(AV6),VLOOKUP(AV6,AX22:BF60,7,0),""))</f>
        <v>#NUM!</v>
      </c>
      <c r="AX6" s="357" t="e">
        <f>IF(AX4=AY7,"",LARGE(AZ$22:AZ$60,3))</f>
        <v>#NUM!</v>
      </c>
      <c r="AY6" s="167" t="e">
        <f>IF(AX6=AX5,"",IF(ISNUMBER(AX6),VLOOKUP(AX6,AZ22:BD60,5,0),""))</f>
        <v>#NUM!</v>
      </c>
      <c r="AZ6" s="217" t="s">
        <v>1109</v>
      </c>
      <c r="BA6" s="217" t="s">
        <v>1110</v>
      </c>
      <c r="BB6" s="34"/>
      <c r="BC6" s="34"/>
      <c r="BD6" s="34"/>
      <c r="BE6" s="243" t="s">
        <v>1003</v>
      </c>
      <c r="BF6" s="275"/>
      <c r="BG6" s="244" t="s">
        <v>895</v>
      </c>
      <c r="BH6" s="275"/>
      <c r="BI6" s="246" t="s">
        <v>804</v>
      </c>
      <c r="BJ6" s="284">
        <v>3</v>
      </c>
      <c r="BK6" s="244">
        <v>10</v>
      </c>
      <c r="BL6" s="275"/>
      <c r="BM6" s="275"/>
      <c r="BN6" s="275"/>
      <c r="BO6" s="275"/>
      <c r="BP6" s="275"/>
      <c r="BQ6" s="275"/>
      <c r="BR6" s="275"/>
      <c r="BS6" s="275"/>
      <c r="BT6" s="275"/>
      <c r="BU6" s="275"/>
      <c r="BV6" s="275"/>
      <c r="CN6" s="75" t="s">
        <v>812</v>
      </c>
      <c r="CP6" s="10">
        <f>+VLOOKUP($CN$4,$CN$9:$DD$11,3)</f>
        <v>100</v>
      </c>
      <c r="CQ6" s="10">
        <f>+VLOOKUP($CN$4,$CN$9:$DD$11,4)</f>
        <v>10</v>
      </c>
      <c r="CR6" s="10">
        <f>+VLOOKUP($CN$4,$CN$9:$DD$11,5)</f>
        <v>5</v>
      </c>
      <c r="CS6" s="10">
        <f>+VLOOKUP($CN$4,$CN$9:$DD$11,6)</f>
        <v>1000</v>
      </c>
      <c r="DC6" s="234">
        <f>+VLOOKUP($CN$4,$CN$9:$DD$11,7)</f>
        <v>0</v>
      </c>
      <c r="DD6" s="10">
        <f>+VLOOKUP($CN$4,$CN$9:$DD$11,8)</f>
        <v>0</v>
      </c>
      <c r="DF6" s="10">
        <v>0.01</v>
      </c>
      <c r="DG6" s="10">
        <f>1/DF6</f>
        <v>100</v>
      </c>
      <c r="DI6" s="10">
        <v>10</v>
      </c>
    </row>
    <row r="7" spans="1:255" ht="39.75" customHeight="1" x14ac:dyDescent="0.2">
      <c r="A7" s="768" t="s">
        <v>1066</v>
      </c>
      <c r="B7" s="742" t="str">
        <f>IF(COUNTIF(D19:N19,"")=11,"Mixture not classified for HH",+IF(AND(CN61&gt;0,HD61=0),"n/a - Priority Substance inhalation identified",IF(IR19=IS19,"Mixture classified for local effects only =&gt; goto Step H16",IF(AND(AM7=0,AL9=0,AL11=0),"No LCI for inhalation route",IF(OR(AO7=0,AO7="!"),AN12,"Step H3 (case-by-case)")))))</f>
        <v>Mixture not classified for HH</v>
      </c>
      <c r="C7" s="661"/>
      <c r="D7" s="661"/>
      <c r="E7" s="743" t="str">
        <f>IF(OR(CL61&gt;0,CN61&gt;0),"",+IF(OR(AND(DQ61=0,DW61=0),OR(AL4&gt;=MAX(AL9,AL11))),"",+IF(AL9&gt;MAX(AL4,AL11),+ROUND(EH63,2)&amp;" (group acute tox)",IF(AND(DP19&gt;0,AL11&gt;MAX(AL4,AL9)),ROUND(DT64,2)&amp;" (H336 group)",IF(EU61&gt;0,AL4,"Step H3 (case-by-case)")))))</f>
        <v/>
      </c>
      <c r="F7" s="772" t="str">
        <f>+IU7</f>
        <v/>
      </c>
      <c r="G7" s="718" t="str">
        <f>+IF(AND(CN61&gt;0,HD61=0),"n/a - Priority Substance identified",IF(AND(CN61&gt;0,HD61&gt;0),"CM compound with DNEL",IF(ISNUMBER(AN4),"LCC is "&amp;+AO4,"")))</f>
        <v/>
      </c>
      <c r="H7" s="392" t="str">
        <f>IF(G7=B7,"",+IF(ISBLANK(VLOOKUP(G7,$B$22:$U$78,18,FALSE)),"CAUTION: exception =&gt; go to STEP H3)",""))</f>
        <v/>
      </c>
      <c r="I7" s="328"/>
      <c r="J7" s="333"/>
      <c r="K7" s="334"/>
      <c r="L7" s="329"/>
      <c r="M7" s="334"/>
      <c r="N7" s="330"/>
      <c r="O7" s="330"/>
      <c r="P7" s="331"/>
      <c r="Q7" s="486"/>
      <c r="R7" s="10"/>
      <c r="S7" s="10"/>
      <c r="AF7" s="34"/>
      <c r="AG7" s="34"/>
      <c r="AH7" s="34"/>
      <c r="AI7" s="34"/>
      <c r="AJ7" s="34"/>
      <c r="AK7" s="34"/>
      <c r="AL7" s="306" t="s">
        <v>891</v>
      </c>
      <c r="AM7" s="201">
        <f>+SUM(AN22:AN60)</f>
        <v>0</v>
      </c>
      <c r="AN7" s="584" t="s">
        <v>1313</v>
      </c>
      <c r="AO7" s="583" t="str">
        <f>IF(ISNUMBER(AN4),IF(ISNUMBER(+VLOOKUP(AO4,$B$22:$U$60,18,FALSE)),0,1),"!")</f>
        <v>!</v>
      </c>
      <c r="AP7" s="371" t="s">
        <v>891</v>
      </c>
      <c r="AQ7" s="358">
        <f>+SUM(AR22:AR60)</f>
        <v>0</v>
      </c>
      <c r="AR7" s="303" t="s">
        <v>891</v>
      </c>
      <c r="AS7" s="304">
        <f>+SUM(AT22:AT60)</f>
        <v>0</v>
      </c>
      <c r="AT7" s="294" t="s">
        <v>891</v>
      </c>
      <c r="AU7" s="295">
        <f>+SUM(AV22:AV60)</f>
        <v>0</v>
      </c>
      <c r="AV7" s="373" t="s">
        <v>891</v>
      </c>
      <c r="AW7" s="355">
        <f>+SUM(AX22:AX60)</f>
        <v>0</v>
      </c>
      <c r="AX7" s="212" t="s">
        <v>891</v>
      </c>
      <c r="AY7" s="167">
        <f>+SUM(AZ22:AZ60)</f>
        <v>0</v>
      </c>
      <c r="AZ7" s="216">
        <f>+SUM(BA22:BA60)</f>
        <v>0</v>
      </c>
      <c r="BA7" s="216">
        <f>+SUM(BB22:BB60)</f>
        <v>0</v>
      </c>
      <c r="BB7" s="34"/>
      <c r="BC7" s="34"/>
      <c r="BD7" s="34"/>
      <c r="BE7" s="243" t="s">
        <v>1006</v>
      </c>
      <c r="BF7" s="275"/>
      <c r="BG7" s="244" t="s">
        <v>896</v>
      </c>
      <c r="BH7" s="275"/>
      <c r="BI7" s="246" t="s">
        <v>55</v>
      </c>
      <c r="BJ7" s="284">
        <v>2</v>
      </c>
      <c r="BK7" s="244">
        <v>1</v>
      </c>
      <c r="BL7" s="275"/>
      <c r="BM7" s="275"/>
      <c r="BN7" s="275"/>
      <c r="BO7" s="275"/>
      <c r="BP7" s="275"/>
      <c r="BQ7" s="275"/>
      <c r="BR7" s="275"/>
      <c r="BS7" s="275"/>
      <c r="BT7" s="275"/>
      <c r="BU7" s="275"/>
      <c r="BV7" s="275"/>
      <c r="BW7" s="275"/>
      <c r="BX7" s="275"/>
      <c r="BY7" s="275"/>
      <c r="BZ7" s="275"/>
      <c r="CA7" s="275"/>
      <c r="CB7" s="275"/>
      <c r="CC7" s="275"/>
      <c r="CD7" s="275"/>
      <c r="CE7" s="275"/>
      <c r="CF7" s="275"/>
      <c r="CG7" s="275"/>
      <c r="CH7" s="275"/>
      <c r="CI7" s="275"/>
      <c r="CJ7" s="275"/>
      <c r="CK7" s="275"/>
      <c r="CN7" s="286" t="s">
        <v>824</v>
      </c>
      <c r="CO7" s="287"/>
      <c r="CP7" s="287">
        <f>+IF($D$18="no",CP$8,CP$6)</f>
        <v>100</v>
      </c>
      <c r="CQ7" s="287">
        <f>+IF($D$18="no",CQ$8,CQ$6)</f>
        <v>10</v>
      </c>
      <c r="CR7" s="287">
        <f>+IF($D$18="no",CR$8,CR$6)</f>
        <v>5</v>
      </c>
      <c r="CS7" s="287">
        <f>+IF($D$18="no",CS$8,CS$6)</f>
        <v>1000</v>
      </c>
      <c r="CT7" s="287"/>
      <c r="CU7" s="287"/>
      <c r="CV7" s="287"/>
      <c r="CW7" s="287"/>
      <c r="CX7" s="287"/>
      <c r="CY7" s="287"/>
      <c r="CZ7" s="287"/>
      <c r="DA7" s="287"/>
      <c r="DB7" s="287"/>
      <c r="DC7" s="288">
        <f>+IF($D$18="no",DC$8,DC$6)</f>
        <v>0</v>
      </c>
      <c r="DD7" s="287">
        <f>+IF($D$18="no",DD$8,DD$6)</f>
        <v>0</v>
      </c>
      <c r="DF7" s="10">
        <v>1E-3</v>
      </c>
      <c r="DG7" s="10">
        <f>1/DF7</f>
        <v>1000</v>
      </c>
      <c r="DI7" s="10">
        <v>100</v>
      </c>
      <c r="IF7" s="721" t="s">
        <v>0</v>
      </c>
      <c r="IG7" s="720" t="str">
        <f>+IF(IG$17="","",IF(IG$17=Cutoff!$W$8,IG$17,""))&amp;IF(IG$17=Cutoff!$W$9,IG$17,"")</f>
        <v/>
      </c>
      <c r="IH7" s="720" t="str">
        <f>+IF(IH$17="","",IF(IH$17=Cutoff!$W$8,IH$17,""))&amp;IF(IH$17=Cutoff!$W$9,IH$17,"")</f>
        <v/>
      </c>
      <c r="II7" s="720" t="str">
        <f>+IF(II$17="","",IF(II$17=Cutoff!$W$8,II$17,""))&amp;IF(II$17=Cutoff!$W$9,II$17,"")</f>
        <v/>
      </c>
      <c r="IJ7" s="720" t="str">
        <f>+IF(IJ$17="","",IF(IJ$17=Cutoff!$W$8,IJ$17,""))&amp;IF(IJ$17=Cutoff!$W$9,IJ$17,"")</f>
        <v/>
      </c>
      <c r="IK7" s="720" t="str">
        <f>+IF(IK$17="","",IF(IK$17=Cutoff!$W$8,IK$17,""))&amp;IF(IK$17=Cutoff!$W$9,IK$17,"")</f>
        <v/>
      </c>
      <c r="IL7" s="720" t="str">
        <f>+IF(IL$17="","",IF(IL$17=Cutoff!$W$8,IL$17,""))&amp;IF(IL$17=Cutoff!$W$9,IL$17,"")</f>
        <v/>
      </c>
      <c r="IM7" s="720" t="str">
        <f>+IF(IM$17="","",IF(IM$17=Cutoff!$W$8,IM$17,""))&amp;IF(IM$17=Cutoff!$W$9,IM$17,"")</f>
        <v/>
      </c>
      <c r="IN7" s="720" t="str">
        <f>+IF(IN$17="","",IF(IN$17=Cutoff!$W$8,IN$17,""))&amp;IF(IN$17=Cutoff!$W$9,IN$17,"")</f>
        <v/>
      </c>
      <c r="IO7" s="720" t="str">
        <f>+IF(IO$17="","",IF(IO$17=Cutoff!$W$8,IO$17,""))&amp;IF(IO$17=Cutoff!$W$9,IO$17,"")</f>
        <v/>
      </c>
      <c r="IP7" s="720" t="str">
        <f>+IF(IP$17="","",IF(IP$17=Cutoff!$W$8,IP$17,""))&amp;IF(IP$17=Cutoff!$W$9,IP$17,"")</f>
        <v/>
      </c>
      <c r="IQ7" s="720" t="str">
        <f>+IF(IQ$17="","",IF(IQ$17=Cutoff!$W$8,IQ$17,""))&amp;IF(IQ$17=Cutoff!$W$9,IQ$17,"")</f>
        <v/>
      </c>
      <c r="IR7" s="456" t="s">
        <v>1388</v>
      </c>
      <c r="IS7" s="720" t="str">
        <f>IF(IG7="","",", "&amp;IG7)&amp;IF(IH7="","",", "&amp;IH7)&amp;IF(II7="","",", "&amp;II7)&amp;IF(IJ7="","",", "&amp;IJ7)&amp;IF(IK7="","",", "&amp;IK7)&amp;IF(IL7="","",", "&amp;IL7)&amp;IF(IM7="","",", "&amp;IM7)&amp;IF(IN7="","",", "&amp;IN7)&amp;IF(IO7="","",", "&amp;IO7)&amp;IF(IP7="","",", "&amp;IP7)&amp;IF(IQ7="","",", "&amp;IQ7)</f>
        <v/>
      </c>
      <c r="IU7" s="720" t="str">
        <f>+CONCATENATE(JH22,JH23,JH24,JH25,JH26,JH27,JH28,JH29,JH30,JH31,JH32,JH33,JH34,JH35,JH36,JH37,JH38,JH39,JH40,JH41,JH42,JH43,JH44,JH45,JH46,JH47,JH48,JH49,JH50,JH51,JH52,JH53,JH54,JH55,JH56,JH57,JH58,JH59,JH60)</f>
        <v/>
      </c>
    </row>
    <row r="8" spans="1:255" ht="84.75" customHeight="1" x14ac:dyDescent="0.2">
      <c r="A8" s="769" t="s">
        <v>1049</v>
      </c>
      <c r="B8" s="739" t="str">
        <f>IF(COUNTIF(D19:N19,"")=11,"Mixture not classified for HH",+IF(AND(CN61&gt;0,CN61&gt;CL61,HR61=0),"n/a - Priority Substance identified",IF(IR19=IS19,"Mixture classified for local effects only =&gt; goto Step H16",IF(AND(AS7=0,AR9=0,AR11=0),"No LCI for dermal route",IF(OR(AN18=0,AN18="!"),AQ12,"Step H3 (case-by-case)")))))</f>
        <v>Mixture not classified for HH</v>
      </c>
      <c r="C8" s="662"/>
      <c r="D8" s="662"/>
      <c r="E8" s="740" t="str">
        <f>IF(CN61&gt;0,"",+IF(OR(AND(DR61=0,DZ61=0),OR(AR4&gt;=MAX(AR9,AR11))),"",+IF(AR9&gt;MAX(AR4,AR11),ROUND(EI63,2)&amp;" (group acute tox)",IF(AND(DP19&gt;0,AR11&gt;MAX(AR4,AR9)),ROUND(DU64,2)&amp;" (H336 group)",""))))</f>
        <v/>
      </c>
      <c r="F8" s="773" t="str">
        <f>+IU8</f>
        <v/>
      </c>
      <c r="G8" s="718" t="str">
        <f>+IF(AND(CN61&gt;0,HR61=0),"n/a - Priority Substance identified",IF(AND(CN61&gt;0,HR61&gt;0),"CM compound with DNEL",+IF(ISNUMBER(AM15),"LCC is "&amp;AN15,"")))</f>
        <v/>
      </c>
      <c r="H8" s="392" t="str">
        <f>IF(G8=B8,"",+IF(ISBLANK(VLOOKUP(G8,$B$22:$U$78,19,FALSE)),"CAUTION: exception =&gt; go to STEP H3",""))</f>
        <v/>
      </c>
      <c r="I8" s="328"/>
      <c r="J8" s="333"/>
      <c r="K8" s="334"/>
      <c r="L8" s="329"/>
      <c r="M8" s="334"/>
      <c r="N8" s="335"/>
      <c r="O8" s="335"/>
      <c r="P8" s="331"/>
      <c r="Q8" s="486"/>
      <c r="R8" s="10"/>
      <c r="S8" s="10"/>
      <c r="AF8" s="34"/>
      <c r="AG8" s="34"/>
      <c r="AH8" s="34"/>
      <c r="AI8" s="34"/>
      <c r="AJ8" s="34"/>
      <c r="AK8" s="34"/>
      <c r="AL8" s="209" t="s">
        <v>890</v>
      </c>
      <c r="AM8" s="307" t="e">
        <f>++AM7/AL4</f>
        <v>#DIV/0!</v>
      </c>
      <c r="AP8" s="371" t="s">
        <v>890</v>
      </c>
      <c r="AQ8" s="358" t="e">
        <f>++AQ7/AP4</f>
        <v>#NUM!</v>
      </c>
      <c r="AR8" s="214" t="s">
        <v>890</v>
      </c>
      <c r="AS8" s="305" t="e">
        <f>++AS7/AR4</f>
        <v>#DIV/0!</v>
      </c>
      <c r="AT8" s="211" t="s">
        <v>890</v>
      </c>
      <c r="AU8" s="296" t="e">
        <f>++AU7/AT4</f>
        <v>#DIV/0!</v>
      </c>
      <c r="AV8" s="373" t="s">
        <v>890</v>
      </c>
      <c r="AW8" s="355" t="e">
        <f>++AW7/AV4</f>
        <v>#NUM!</v>
      </c>
      <c r="AX8" s="212" t="s">
        <v>890</v>
      </c>
      <c r="AY8" s="167" t="e">
        <f>++AY7/AX4</f>
        <v>#NUM!</v>
      </c>
      <c r="AZ8" s="216" t="e">
        <f>++AZ7/AZ4</f>
        <v>#NUM!</v>
      </c>
      <c r="BA8" s="216" t="e">
        <f>++BA7/AZ5</f>
        <v>#NUM!</v>
      </c>
      <c r="BB8" s="34"/>
      <c r="BC8" s="34"/>
      <c r="BD8" s="34"/>
      <c r="BE8" s="243" t="s">
        <v>1009</v>
      </c>
      <c r="BF8" s="275"/>
      <c r="BG8" s="244" t="s">
        <v>897</v>
      </c>
      <c r="BH8" s="275"/>
      <c r="BI8" s="247" t="s">
        <v>87</v>
      </c>
      <c r="BJ8" s="285">
        <v>1</v>
      </c>
      <c r="BK8" s="245">
        <v>0.01</v>
      </c>
      <c r="BL8" s="275"/>
      <c r="BM8" s="275"/>
      <c r="BN8" s="275"/>
      <c r="BO8" s="275"/>
      <c r="BP8" s="275"/>
      <c r="BQ8" s="275"/>
      <c r="BR8" s="275"/>
      <c r="BS8" s="275"/>
      <c r="BT8" s="275"/>
      <c r="BU8" s="275"/>
      <c r="BV8" s="275"/>
      <c r="BW8" s="275"/>
      <c r="BX8" s="275"/>
      <c r="BY8" s="275"/>
      <c r="BZ8" s="275"/>
      <c r="CA8" s="275"/>
      <c r="CB8" s="275"/>
      <c r="CC8" s="275"/>
      <c r="CD8" s="275"/>
      <c r="CE8" s="275"/>
      <c r="CF8" s="275"/>
      <c r="CG8" s="275"/>
      <c r="CH8" s="275"/>
      <c r="CI8" s="275"/>
      <c r="CJ8" s="275"/>
      <c r="CK8" s="275"/>
      <c r="CN8" s="227" t="s">
        <v>813</v>
      </c>
      <c r="CP8" s="226">
        <v>1</v>
      </c>
      <c r="CQ8" s="226">
        <f>+Inhalation!$J$715</f>
        <v>100</v>
      </c>
      <c r="CR8" s="226">
        <f>+Inhalation!$K$715</f>
        <v>25</v>
      </c>
      <c r="CS8" s="226">
        <f>+Inhalation!$J$715</f>
        <v>100</v>
      </c>
      <c r="CT8" s="226"/>
      <c r="CU8" s="226"/>
      <c r="CV8" s="226"/>
      <c r="CW8" s="226"/>
      <c r="CX8" s="226"/>
      <c r="CY8" s="226"/>
      <c r="CZ8" s="226"/>
      <c r="DA8" s="226"/>
      <c r="DB8" s="226"/>
      <c r="DC8" s="226">
        <f>+Inhalation!$L$715</f>
        <v>500</v>
      </c>
      <c r="DD8" s="226">
        <f>+Inhalation!$L$715</f>
        <v>500</v>
      </c>
      <c r="DE8" s="238" t="s">
        <v>1059</v>
      </c>
      <c r="DF8" s="10">
        <v>1E-4</v>
      </c>
      <c r="DG8" s="10">
        <f>1/DF8</f>
        <v>10000</v>
      </c>
      <c r="DI8" s="10">
        <v>1000</v>
      </c>
      <c r="IF8" s="721" t="s">
        <v>1</v>
      </c>
      <c r="IG8" s="720" t="str">
        <f>+IF(IG$17="","",IF(IG$17=Cutoff!$W$3,IG$17,""))&amp;IF(IG$17=Cutoff!$W$4,IG$17,"")</f>
        <v/>
      </c>
      <c r="IH8" s="720" t="str">
        <f>+IF(IH$17="","",IF(IH$17=Cutoff!$W$3,IH$17,""))&amp;IF(IH$17=Cutoff!$W$4,IH$17,"")</f>
        <v/>
      </c>
      <c r="II8" s="720" t="str">
        <f>+IF(II$17="","",IF(II$17=Cutoff!$W$3,II$17,""))&amp;IF(II$17=Cutoff!$W$4,II$17,"")</f>
        <v/>
      </c>
      <c r="IJ8" s="720" t="str">
        <f>+IF(IJ$17="","",IF(IJ$17=Cutoff!$W$3,IJ$17,""))&amp;IF(IJ$17=Cutoff!$W$4,IJ$17,"")</f>
        <v/>
      </c>
      <c r="IK8" s="720" t="str">
        <f>+IF(IK$17="","",IF(IK$17=Cutoff!$W$3,IK$17,""))&amp;IF(IK$17=Cutoff!$W$4,IK$17,"")</f>
        <v/>
      </c>
      <c r="IL8" s="720" t="str">
        <f>+IF(IL$17="","",IF(IL$17=Cutoff!$W$3,IL$17,""))&amp;IF(IL$17=Cutoff!$W$4,IL$17,"")</f>
        <v/>
      </c>
      <c r="IM8" s="720" t="str">
        <f>+IF(IM$17="","",IF(IM$17=Cutoff!$W$3,IM$17,""))&amp;IF(IM$17=Cutoff!$W$4,IM$17,"")</f>
        <v/>
      </c>
      <c r="IN8" s="720" t="str">
        <f>+IF(IN$17="","",IF(IN$17=Cutoff!$W$3,IN$17,""))&amp;IF(IN$17=Cutoff!$W$4,IN$17,"")</f>
        <v/>
      </c>
      <c r="IO8" s="720" t="str">
        <f>+IF(IO$17="","",IF(IO$17=Cutoff!$W$3,IO$17,""))&amp;IF(IO$17=Cutoff!$W$4,IO$17,"")</f>
        <v/>
      </c>
      <c r="IP8" s="720" t="str">
        <f>+IF(IP$17="","",IF(IP$17=Cutoff!$W$3,IP$17,""))&amp;IF(IP$17=Cutoff!$W$4,IP$17,"")</f>
        <v/>
      </c>
      <c r="IQ8" s="720" t="str">
        <f>+IF(IQ$17="","",IF(IQ$17=Cutoff!$W$3,IQ$17,""))&amp;IF(IQ$17=Cutoff!$W$4,IQ$17,"")</f>
        <v/>
      </c>
      <c r="IR8" s="456" t="s">
        <v>1388</v>
      </c>
      <c r="IS8" s="720" t="str">
        <f>IF(IG8="","",", "&amp;IG8)&amp;IF(IH8="","",", "&amp;IH8)&amp;IF(II8="","",", "&amp;II8)&amp;IF(IJ8="","",", "&amp;IJ8)&amp;IF(IK8="","",", "&amp;IK8)&amp;IF(IL8="","",", "&amp;IL8)&amp;IF(IM8="","",", "&amp;IM8)&amp;IF(IN8="","",", "&amp;IN8)&amp;IF(IO8="","",", "&amp;IO8)&amp;IF(IP8="","",", "&amp;IP8)&amp;IF(IQ8="","",", "&amp;IQ8)</f>
        <v/>
      </c>
      <c r="IU8" s="720" t="str">
        <f>+CONCATENATE(JW22,JW23,JW24,JW25,JW26,JW27,JW28,JW29,JW30,JW31,JW32,JW33,JW34,JW35,JW36,JW37,JW38,JW39,JW40,JW41,JW42,JW43,JW44,JW45,JW46,JW47,JW48,JW49,JW50,JW51,JW52,JW53,JW54,JW55,JW56,JW57,JW58,JW59,JW60)</f>
        <v/>
      </c>
    </row>
    <row r="9" spans="1:255" ht="29.25" customHeight="1" x14ac:dyDescent="0.2">
      <c r="A9" s="769" t="s">
        <v>1203</v>
      </c>
      <c r="B9" s="739" t="str">
        <f>IF(COUNTIF(D19:N19,"")=11,"Mixture not classified for HH",+IF(AND(CN61&gt;0,CN61&gt;CL61,IF61=0),"n/a - Priority Substance identified",IF(IR19=IS19,"Mixture classified for local effects only =&gt; goto Step H16",IF(AND(AU7=0,AT9=0),"No LCI for oral route",IF(OR(AP18=0,AP18="!"),AT12,"Step H3 (case-by-case)")))))</f>
        <v>Mixture not classified for HH</v>
      </c>
      <c r="C9" s="663"/>
      <c r="D9" s="663"/>
      <c r="E9" s="496" t="str">
        <f>IF(CN61&gt;0,"",+IF(OR(EC61=0,AT4&gt;=AT9),"",+IF(AT9&gt;AT4,+ROUND(EJ63,2)&amp;" (group acute tox)","")))</f>
        <v/>
      </c>
      <c r="F9" s="630"/>
      <c r="G9" s="718" t="str">
        <f>+IF(AND(CN61&gt;0,IF61=0),"n/a - Priority Substance identified",IF(AND(CN61&gt;0,IF61&gt;0),"CM compound with DNEL",+IF(ISNUMBER(AO15),"LCC is "&amp;AP15,"")))</f>
        <v/>
      </c>
      <c r="H9" s="392" t="str">
        <f>IF(G9=B9,"",+IF(ISBLANK(VLOOKUP(G9,$B$22:$U$78,20,FALSE)),"CAUTION: exception 0&gt; go to STEP H3",""))</f>
        <v/>
      </c>
      <c r="I9" s="336"/>
      <c r="J9" s="333"/>
      <c r="K9" s="334"/>
      <c r="L9" s="329"/>
      <c r="M9" s="329"/>
      <c r="N9" s="335"/>
      <c r="O9" s="335"/>
      <c r="P9" s="331"/>
      <c r="Q9" s="486"/>
      <c r="R9" s="10"/>
      <c r="S9" s="10"/>
      <c r="AF9" s="34"/>
      <c r="AG9" s="34"/>
      <c r="AH9" s="34"/>
      <c r="AI9" s="34"/>
      <c r="AJ9" s="34"/>
      <c r="AK9" s="34"/>
      <c r="AL9" s="369">
        <f>+DW61</f>
        <v>0</v>
      </c>
      <c r="AM9" s="308" t="s">
        <v>1331</v>
      </c>
      <c r="AP9" s="372">
        <f>+DW61</f>
        <v>0</v>
      </c>
      <c r="AQ9" s="358" t="s">
        <v>1128</v>
      </c>
      <c r="AR9" s="299">
        <f>+DZ61</f>
        <v>0</v>
      </c>
      <c r="AS9" s="300" t="s">
        <v>1126</v>
      </c>
      <c r="AT9" s="297">
        <f>+EC61</f>
        <v>0</v>
      </c>
      <c r="AU9" s="298" t="s">
        <v>1123</v>
      </c>
      <c r="AV9" s="373">
        <f>+DZ61</f>
        <v>0</v>
      </c>
      <c r="AW9" s="355" t="s">
        <v>1126</v>
      </c>
      <c r="AY9" s="34"/>
      <c r="AZ9" s="34"/>
      <c r="BA9" s="34"/>
      <c r="BB9" s="34"/>
      <c r="BC9" s="42"/>
      <c r="BD9" s="34"/>
      <c r="BE9" s="243" t="s">
        <v>1012</v>
      </c>
      <c r="BF9" s="275"/>
      <c r="BG9" s="244" t="s">
        <v>898</v>
      </c>
      <c r="BH9" s="275"/>
      <c r="BI9" s="128"/>
      <c r="BJ9" s="33"/>
      <c r="BK9" s="33"/>
      <c r="BL9" s="33"/>
      <c r="BM9" s="33"/>
      <c r="BN9" s="33"/>
      <c r="BO9" s="33"/>
      <c r="BP9" s="33"/>
      <c r="BQ9" s="33"/>
      <c r="BR9" s="33"/>
      <c r="BS9" s="33"/>
      <c r="BT9" s="33"/>
      <c r="BU9" s="33"/>
      <c r="BV9" s="33"/>
      <c r="BW9" s="275"/>
      <c r="BX9" s="275"/>
      <c r="BY9" s="275"/>
      <c r="BZ9" s="275"/>
      <c r="CA9" s="275"/>
      <c r="CB9" s="275"/>
      <c r="CC9" s="275"/>
      <c r="CD9" s="275"/>
      <c r="CE9" s="275"/>
      <c r="CF9" s="275"/>
      <c r="CG9" s="275"/>
      <c r="CH9" s="275"/>
      <c r="CI9" s="275"/>
      <c r="CJ9" s="275"/>
      <c r="CK9" s="275"/>
      <c r="CN9" s="75" t="s">
        <v>1046</v>
      </c>
      <c r="CP9" s="10">
        <f>+Inhalation!$O$715</f>
        <v>250</v>
      </c>
      <c r="CQ9" s="10">
        <f>+Inhalation!$Q$715</f>
        <v>10</v>
      </c>
      <c r="CR9" s="10">
        <f>+Inhalation!$R$715</f>
        <v>10</v>
      </c>
      <c r="CS9" s="10">
        <f>+Inhalation!$N$715</f>
        <v>1000</v>
      </c>
      <c r="DC9" s="10">
        <f>+Inhalation!$P$715</f>
        <v>50</v>
      </c>
      <c r="DD9" s="10">
        <f>+Inhalation!$M$715</f>
        <v>5000</v>
      </c>
      <c r="DE9" s="239">
        <f>+CP9*CQ9*CR9</f>
        <v>25000</v>
      </c>
      <c r="DI9" s="10">
        <v>10000</v>
      </c>
      <c r="IF9" s="721" t="s">
        <v>1387</v>
      </c>
      <c r="IG9" s="720" t="str">
        <f>+IF(IG$17="","",IF(IG$17=Cutoff!$W$3,IG$17,""))</f>
        <v/>
      </c>
      <c r="IH9" s="720"/>
    </row>
    <row r="10" spans="1:255" ht="30" customHeight="1" x14ac:dyDescent="0.2">
      <c r="A10" s="770" t="s">
        <v>1219</v>
      </c>
      <c r="B10" s="393" t="str">
        <f>IF(ISNUMBER(+EG61),EG64,"")</f>
        <v/>
      </c>
      <c r="C10" s="332" t="str">
        <f>IF(ISNUMBER(+EG62),EG65,"")</f>
        <v/>
      </c>
      <c r="D10" s="332" t="str">
        <f>IF(ISNUMBER(EG63),+EG66,"")</f>
        <v/>
      </c>
      <c r="E10" s="645"/>
      <c r="F10" s="643"/>
      <c r="G10" s="644"/>
      <c r="H10" s="336"/>
      <c r="I10" s="646"/>
      <c r="J10" s="334"/>
      <c r="K10" s="329"/>
      <c r="L10" s="329"/>
      <c r="M10" s="329"/>
      <c r="N10" s="329"/>
      <c r="O10" s="329"/>
      <c r="P10" s="337"/>
      <c r="Q10" s="487"/>
      <c r="R10" s="10"/>
      <c r="S10" s="10"/>
      <c r="AE10" s="34"/>
      <c r="AF10" s="34"/>
      <c r="AG10" s="34"/>
      <c r="AH10" s="34"/>
      <c r="AI10" s="34"/>
      <c r="AL10" s="369">
        <f>+DW62</f>
        <v>0</v>
      </c>
      <c r="AM10" s="308" t="s">
        <v>1332</v>
      </c>
      <c r="AP10" s="372">
        <f>+DW62</f>
        <v>0</v>
      </c>
      <c r="AQ10" s="358" t="s">
        <v>1129</v>
      </c>
      <c r="AR10" s="299">
        <f>+DZ62</f>
        <v>0</v>
      </c>
      <c r="AS10" s="300" t="s">
        <v>1127</v>
      </c>
      <c r="AT10" s="297">
        <f>+EC62</f>
        <v>0</v>
      </c>
      <c r="AU10" s="298" t="s">
        <v>1124</v>
      </c>
      <c r="AV10" s="373">
        <f>+DZ62</f>
        <v>0</v>
      </c>
      <c r="AW10" s="355" t="s">
        <v>1127</v>
      </c>
      <c r="AY10" s="34"/>
      <c r="AZ10" s="34"/>
      <c r="BA10" s="34"/>
      <c r="BB10" s="34"/>
      <c r="BC10" s="189"/>
      <c r="BD10" s="34"/>
      <c r="BE10" s="310" t="s">
        <v>1147</v>
      </c>
      <c r="BF10" s="277"/>
      <c r="BG10" s="282" t="s">
        <v>1027</v>
      </c>
      <c r="BH10" s="374"/>
      <c r="BI10" s="33"/>
      <c r="BJ10" s="33"/>
      <c r="BK10" s="33"/>
      <c r="BL10" s="33"/>
      <c r="BM10" s="33"/>
      <c r="BN10" s="33"/>
      <c r="BO10" s="33"/>
      <c r="BP10" s="33"/>
      <c r="BQ10" s="33"/>
      <c r="BR10" s="33"/>
      <c r="BS10" s="33"/>
      <c r="BT10" s="33"/>
      <c r="BU10" s="33"/>
      <c r="BV10" s="33"/>
      <c r="BW10" s="275"/>
      <c r="BX10" s="275"/>
      <c r="BY10" s="275"/>
      <c r="BZ10" s="275"/>
      <c r="CA10" s="275"/>
      <c r="CB10" s="275"/>
      <c r="CC10" s="275"/>
      <c r="CD10" s="275"/>
      <c r="CE10" s="275"/>
      <c r="CF10" s="275"/>
      <c r="CG10" s="275"/>
      <c r="CH10" s="275"/>
      <c r="CI10" s="275"/>
      <c r="CJ10" s="275"/>
      <c r="CK10" s="275"/>
      <c r="CN10" s="75" t="s">
        <v>1047</v>
      </c>
      <c r="CP10" s="10">
        <f>+Inhalation!$O$722</f>
        <v>100</v>
      </c>
      <c r="CQ10" s="10">
        <f>+Inhalation!$Q$722</f>
        <v>10</v>
      </c>
      <c r="CR10" s="10">
        <f>+Inhalation!$R$722</f>
        <v>5</v>
      </c>
      <c r="CS10" s="10">
        <f>+Inhalation!$N$722</f>
        <v>500</v>
      </c>
      <c r="DC10" s="234">
        <f>+Inhalation!$P$722</f>
        <v>38.333333333333336</v>
      </c>
      <c r="DD10" s="10">
        <f>+Inhalation!$M$722</f>
        <v>2500</v>
      </c>
      <c r="DE10" s="239">
        <f>+CP10*CQ10*CR10</f>
        <v>5000</v>
      </c>
      <c r="DI10" s="10">
        <v>100000</v>
      </c>
    </row>
    <row r="11" spans="1:255" ht="29.25" customHeight="1" x14ac:dyDescent="0.3">
      <c r="A11" s="769" t="s">
        <v>1204</v>
      </c>
      <c r="B11" s="495" t="str">
        <f>+IF(BH61&gt;0,"n/a - priority substance identified",IF(OR(D16="No",CP61=0),"Mixture not classified for ENV (excl. Ozone depletion)",IF(CQ61=0,+AY4,+IF(AND(BA4="-",BA5="-"),"",BA3))))</f>
        <v>Mixture not classified for ENV (excl. Ozone depletion)</v>
      </c>
      <c r="C11" s="785" t="str">
        <f>+IF(OR($BH$61&gt;0,$D$16="No",$CP$61=0),"",IF($AX$2="!","see Remark!",IF(ISTEXT(AY5),AY5,"")))</f>
        <v/>
      </c>
      <c r="D11" s="785" t="str">
        <f>+IF(OR($BH$61&gt;0,$D$16="No",$CP$61=0),"",IF(AX2="!","see Remark!",IF(ISTEXT(AY6),AY6,"")))</f>
        <v/>
      </c>
      <c r="E11" s="338" t="s">
        <v>1060</v>
      </c>
      <c r="F11" s="493" t="e">
        <f>IF(D16="no","n/a",IF(CQ61=0,+AY8,BA18))</f>
        <v>#NUM!</v>
      </c>
      <c r="G11" s="497" t="s">
        <v>1264</v>
      </c>
      <c r="H11" s="562" t="str">
        <f>+IF(OR($BH$61&gt;0,$D$16="No",$CP$61=0),"",IF(AX2="!","Two or more components result in identical LCI - check column AZ for second LC not listed!",""))</f>
        <v/>
      </c>
      <c r="I11" s="563"/>
      <c r="J11" s="563"/>
      <c r="K11" s="563"/>
      <c r="L11" s="564"/>
      <c r="M11" s="565"/>
      <c r="N11" s="565"/>
      <c r="O11" s="565"/>
      <c r="P11" s="566"/>
      <c r="Q11" s="487"/>
      <c r="R11" s="10"/>
      <c r="S11" s="10"/>
      <c r="AE11" s="34"/>
      <c r="AF11" s="34"/>
      <c r="AG11" s="34"/>
      <c r="AH11" s="34"/>
      <c r="AI11" s="34"/>
      <c r="AJ11" s="34"/>
      <c r="AK11" s="34"/>
      <c r="AL11" s="624">
        <f>+DQ61</f>
        <v>0</v>
      </c>
      <c r="AM11" s="308" t="s">
        <v>1333</v>
      </c>
      <c r="AN11" s="625" t="s">
        <v>1338</v>
      </c>
      <c r="AO11" s="10"/>
      <c r="AP11" s="10"/>
      <c r="AQ11" s="627" t="s">
        <v>1338</v>
      </c>
      <c r="AR11" s="151">
        <f>+DR61</f>
        <v>0</v>
      </c>
      <c r="AS11" s="300" t="s">
        <v>1335</v>
      </c>
      <c r="AT11" s="297" t="s">
        <v>1338</v>
      </c>
      <c r="AU11" s="297"/>
      <c r="AV11" s="10"/>
      <c r="AW11" s="10"/>
      <c r="BW11" s="275"/>
      <c r="BX11" s="275"/>
      <c r="BY11" s="275"/>
      <c r="BZ11" s="275"/>
      <c r="CA11" s="275"/>
      <c r="CB11" s="275"/>
      <c r="CC11" s="275"/>
      <c r="CD11" s="275"/>
      <c r="CE11" s="275"/>
      <c r="CF11" s="275"/>
      <c r="CG11" s="275"/>
      <c r="CH11" s="275"/>
      <c r="CI11" s="275"/>
      <c r="CJ11" s="275"/>
      <c r="CK11" s="275"/>
      <c r="CN11" s="75" t="s">
        <v>1048</v>
      </c>
      <c r="CO11" s="11"/>
      <c r="CP11" s="10">
        <f>+Inhalation!$O$723</f>
        <v>100</v>
      </c>
      <c r="CQ11" s="10">
        <f>+Inhalation!$Q$723</f>
        <v>10</v>
      </c>
      <c r="CR11" s="10">
        <f>+Inhalation!$R$723</f>
        <v>5</v>
      </c>
      <c r="CS11" s="10">
        <f>+Inhalation!$N$723</f>
        <v>1000</v>
      </c>
      <c r="DC11" s="10">
        <f>+Inhalation!$P$723</f>
        <v>50</v>
      </c>
      <c r="DD11" s="10">
        <f>+Inhalation!$M$723</f>
        <v>5000</v>
      </c>
      <c r="DE11" s="267">
        <f>+CP11*CQ11*CR11</f>
        <v>5000</v>
      </c>
      <c r="DF11" s="11"/>
      <c r="DG11" s="11"/>
      <c r="DH11" s="11"/>
      <c r="DI11" s="11"/>
      <c r="DJ11" s="11"/>
    </row>
    <row r="12" spans="1:255" ht="31.5" customHeight="1" x14ac:dyDescent="0.25">
      <c r="A12" s="771" t="s">
        <v>1205</v>
      </c>
      <c r="B12" s="577" t="str">
        <f>IF(CR22=0,"No compound classified for Ozone layer",+IF(ISNUMBER(EE61),+EE64,""))</f>
        <v>No compound classified for Ozone layer</v>
      </c>
      <c r="C12" s="785" t="str">
        <f>IF(CR22=0,"",+IF(ISNUMBER(EE62),+EE65,""))</f>
        <v/>
      </c>
      <c r="D12" s="785" t="str">
        <f>IF(CR22=0,"",+IF(ISNUMBER(EE63),+EE66,""))</f>
        <v/>
      </c>
      <c r="E12" s="338" t="s">
        <v>1347</v>
      </c>
      <c r="F12" s="494" t="e">
        <f>IF(D16="no","n/a",IF(CQ61=0,+F11*(VLOOKUP($AY$4,B22:Q60,16,FALSE)),+F11*(VLOOKUP($BA$14,B22:Q60,16,FALSE))))</f>
        <v>#NUM!</v>
      </c>
      <c r="G12" s="339" t="s">
        <v>1352</v>
      </c>
      <c r="H12" s="340"/>
      <c r="I12" s="660" t="s">
        <v>1353</v>
      </c>
      <c r="J12" s="658"/>
      <c r="K12" s="660" t="s">
        <v>1354</v>
      </c>
      <c r="L12" s="659" t="e">
        <f>+J12/F12*100</f>
        <v>#NUM!</v>
      </c>
      <c r="M12" s="312"/>
      <c r="N12" s="312"/>
      <c r="O12" s="313"/>
      <c r="Q12" s="484"/>
      <c r="R12" s="484"/>
      <c r="S12" s="10"/>
      <c r="X12" s="34"/>
      <c r="Y12" s="34"/>
      <c r="Z12" s="34"/>
      <c r="AA12" s="34"/>
      <c r="AB12" s="34"/>
      <c r="AC12" s="34"/>
      <c r="AD12" s="34"/>
      <c r="AE12" s="34"/>
      <c r="AF12" s="34"/>
      <c r="AG12" s="34"/>
      <c r="AH12" s="34"/>
      <c r="AI12" s="34"/>
      <c r="AJ12" s="34"/>
      <c r="AK12" s="34"/>
      <c r="AL12" s="624">
        <f>+DQ62</f>
        <v>0</v>
      </c>
      <c r="AM12" s="308" t="s">
        <v>1334</v>
      </c>
      <c r="AN12" s="626" t="e">
        <f>IF(AL4&gt;=MAX(AL9,AL11),AM4,+IF(AL9&gt;MAX(AL4,AL11),+DW64&amp;" (group acute tox)",IF(AND(DP19&gt;0,AL11&gt;MAX(AL4,AL9)),DQ64&amp;" (H336 group)",IF(EU61&gt;0,AM4,"Step H3 (case-by-case)"))))</f>
        <v>#N/A</v>
      </c>
      <c r="AO12" s="10"/>
      <c r="AP12" s="10"/>
      <c r="AQ12" s="151" t="e">
        <f>+IF(AR4&gt;=MAX(AR9,AR11),AS4,+IF(AR9&gt;MAX(AR4,AR11),+DZ64&amp;" (group acute tox)",IF(AND(DP19&gt;0,AR11&gt;MAX(AR4,AR9)),DR64&amp;" (H336 group)",IF(EV61&gt;0,AS4,"Step H3 (case-by-case)"))))</f>
        <v>#N/A</v>
      </c>
      <c r="AR12" s="151">
        <f>+DR62</f>
        <v>0</v>
      </c>
      <c r="AS12" s="300" t="s">
        <v>1336</v>
      </c>
      <c r="AT12" s="297" t="e">
        <f>+IF(AT4&gt;=AT9,AU4,+IF(AT9&gt;AT4,+EC64&amp;" (group acute tox)",IF(EW61&gt;0,AU4,"Step H3 (case-by-case)")))</f>
        <v>#N/A</v>
      </c>
      <c r="AU12" s="297"/>
      <c r="AV12" s="10"/>
      <c r="AW12" s="10"/>
      <c r="BW12" s="33"/>
      <c r="BX12" s="33"/>
      <c r="BY12" s="33"/>
      <c r="BZ12" s="33"/>
      <c r="CA12" s="33"/>
      <c r="CB12" s="33"/>
      <c r="CC12" s="33"/>
      <c r="CD12" s="33"/>
      <c r="CE12" s="33"/>
      <c r="CF12" s="33"/>
      <c r="CG12" s="33"/>
      <c r="CH12" s="33"/>
      <c r="CI12" s="33"/>
      <c r="CJ12" s="33"/>
      <c r="CK12" s="33"/>
    </row>
    <row r="13" spans="1:255" s="11" customFormat="1" ht="30.75" customHeight="1" x14ac:dyDescent="0.3">
      <c r="M13" s="341"/>
      <c r="N13" s="341"/>
      <c r="O13" s="341"/>
      <c r="P13" s="342"/>
      <c r="Q13" s="51"/>
      <c r="S13" s="34"/>
      <c r="T13" s="34"/>
      <c r="U13" s="34"/>
      <c r="V13" s="34"/>
      <c r="W13" s="34"/>
      <c r="X13" s="34"/>
      <c r="Y13" s="34"/>
      <c r="Z13" s="34"/>
      <c r="AA13" s="34"/>
      <c r="AB13" s="34"/>
      <c r="AC13" s="34"/>
      <c r="AD13" s="34"/>
      <c r="AE13" s="34"/>
      <c r="AF13" s="34"/>
      <c r="AG13" s="34"/>
      <c r="AH13" s="34"/>
      <c r="AI13" s="34"/>
      <c r="AJ13" s="34"/>
      <c r="AK13" s="34"/>
      <c r="AL13" s="350"/>
      <c r="AM13" s="17"/>
      <c r="AN13" s="1015" t="s">
        <v>1161</v>
      </c>
      <c r="AO13" s="17"/>
      <c r="AP13" s="1015" t="s">
        <v>1160</v>
      </c>
      <c r="AQ13" s="230" t="s">
        <v>1039</v>
      </c>
      <c r="AR13" s="233" t="s">
        <v>1152</v>
      </c>
      <c r="AS13" s="249" t="s">
        <v>1039</v>
      </c>
      <c r="AT13" s="250" t="s">
        <v>0</v>
      </c>
      <c r="AU13" s="49"/>
      <c r="AV13" s="49"/>
      <c r="AW13" s="268" t="s">
        <v>1039</v>
      </c>
      <c r="AX13" s="269" t="s">
        <v>1153</v>
      </c>
      <c r="AY13" s="55"/>
      <c r="AZ13" s="216" t="s">
        <v>1065</v>
      </c>
      <c r="BA13" s="397" t="s">
        <v>1159</v>
      </c>
      <c r="BB13" s="34"/>
      <c r="BC13" s="56"/>
      <c r="EF13" s="10"/>
      <c r="EG13" s="10"/>
    </row>
    <row r="14" spans="1:255" s="11" customFormat="1" ht="24" customHeight="1" x14ac:dyDescent="0.3">
      <c r="A14" s="366" t="s">
        <v>1196</v>
      </c>
      <c r="B14" s="361"/>
      <c r="C14" s="361"/>
      <c r="D14" s="361"/>
      <c r="E14" s="361"/>
      <c r="F14" s="361"/>
      <c r="G14" s="362"/>
      <c r="H14" s="362"/>
      <c r="I14" s="362"/>
      <c r="J14" s="362"/>
      <c r="K14" s="362"/>
      <c r="L14" s="362"/>
      <c r="M14" s="362"/>
      <c r="N14" s="362"/>
      <c r="O14" s="362"/>
      <c r="P14" s="361"/>
      <c r="Q14" s="363"/>
      <c r="R14" s="361"/>
      <c r="S14" s="364"/>
      <c r="T14" s="364"/>
      <c r="U14" s="364"/>
      <c r="V14" s="364"/>
      <c r="W14" s="364"/>
      <c r="X14" s="364"/>
      <c r="Y14" s="364"/>
      <c r="Z14" s="364"/>
      <c r="AA14" s="364"/>
      <c r="AB14" s="364"/>
      <c r="AC14" s="364"/>
      <c r="AD14" s="364"/>
      <c r="AE14" s="364"/>
      <c r="AF14" s="364"/>
      <c r="AG14" s="364"/>
      <c r="AH14" s="364"/>
      <c r="AI14" s="364"/>
      <c r="AJ14" s="795"/>
      <c r="AK14" s="52"/>
      <c r="AL14" s="350"/>
      <c r="AM14" s="391" t="s">
        <v>1039</v>
      </c>
      <c r="AN14" s="1015"/>
      <c r="AO14" s="391" t="s">
        <v>1039</v>
      </c>
      <c r="AP14" s="1015"/>
      <c r="AQ14" s="231" t="e">
        <f>LARGE(AS$22:AS$60,1)</f>
        <v>#NUM!</v>
      </c>
      <c r="AR14" s="232" t="str">
        <f>IF(ISNUMBER(AQ14),VLOOKUP(AQ14,AS22:BD60,12,0),"")</f>
        <v/>
      </c>
      <c r="AS14" s="251" t="e">
        <f>LARGE(AU$22:AU$60,1)</f>
        <v>#NUM!</v>
      </c>
      <c r="AT14" s="252" t="str">
        <f>IF(ISNUMBER(AS14),VLOOKUP(AS14,AU22:BD60,10,0),"")</f>
        <v/>
      </c>
      <c r="AU14" s="346"/>
      <c r="AV14" s="346"/>
      <c r="AW14" s="270" t="e">
        <f>LARGE(AY$22:AY$60,1)</f>
        <v>#NUM!</v>
      </c>
      <c r="AX14" s="271" t="str">
        <f>IF(ISNUMBER(AW14),VLOOKUP(AW14,AY22:BD60,6,0),"")</f>
        <v/>
      </c>
      <c r="AY14" s="55"/>
      <c r="AZ14" s="216" t="e">
        <f>LARGE(BC$22:BC$60,1)</f>
        <v>#NUM!</v>
      </c>
      <c r="BA14" s="216" t="str">
        <f>IF(ISNUMBER(AZ14),VLOOKUP(AZ14,$BC$22:$BD$60,2,0),"")</f>
        <v/>
      </c>
      <c r="BB14" s="34"/>
      <c r="BC14" s="56"/>
      <c r="CN14" s="75"/>
      <c r="CP14" s="10"/>
      <c r="CQ14" s="10"/>
      <c r="CR14" s="10"/>
      <c r="CS14" s="10"/>
      <c r="CT14" s="10"/>
      <c r="CU14" s="10"/>
      <c r="CV14" s="10"/>
      <c r="CW14" s="10"/>
      <c r="CX14" s="10"/>
      <c r="CY14" s="10"/>
      <c r="CZ14" s="10"/>
      <c r="DA14" s="10"/>
      <c r="DB14" s="10"/>
      <c r="DC14" s="10"/>
      <c r="DD14" s="10"/>
      <c r="DE14" s="10"/>
      <c r="EF14" s="10"/>
      <c r="EG14" s="10"/>
    </row>
    <row r="15" spans="1:255" s="11" customFormat="1" ht="30.75" customHeight="1" x14ac:dyDescent="0.3">
      <c r="A15" s="1026" t="s">
        <v>1416</v>
      </c>
      <c r="B15" s="1027"/>
      <c r="C15" s="1028"/>
      <c r="D15" s="656"/>
      <c r="E15" s="555" t="str">
        <f>+IF(D15="yes","=&gt; Go to cell D16 and columns A-C and E-O","")</f>
        <v/>
      </c>
      <c r="F15" s="561"/>
      <c r="G15" s="556"/>
      <c r="H15" s="405" t="s">
        <v>1170</v>
      </c>
      <c r="I15" s="406"/>
      <c r="J15" s="555" t="str">
        <f>+IF(OR(AND(GM22&gt;0,GN22=0),AND(GM22&gt;0,GN22=0)),"Caution: check classification of mixture and compounds!","")</f>
        <v/>
      </c>
      <c r="K15" s="557"/>
      <c r="L15" s="557"/>
      <c r="M15" s="557"/>
      <c r="N15" s="556"/>
      <c r="O15" s="341"/>
      <c r="P15" s="342"/>
      <c r="Q15" s="51"/>
      <c r="S15" s="34"/>
      <c r="T15" s="34"/>
      <c r="U15" s="34"/>
      <c r="V15" s="34"/>
      <c r="W15" s="34"/>
      <c r="X15" s="34"/>
      <c r="Y15" s="34"/>
      <c r="Z15" s="34"/>
      <c r="AA15" s="34"/>
      <c r="AB15" s="34"/>
      <c r="AC15" s="34"/>
      <c r="AD15" s="34"/>
      <c r="AE15" s="34"/>
      <c r="AF15" s="34"/>
      <c r="AG15" s="34"/>
      <c r="AH15" s="34"/>
      <c r="AI15" s="34"/>
      <c r="AJ15" s="34"/>
      <c r="AK15" s="52"/>
      <c r="AL15" s="350"/>
      <c r="AM15" s="291" t="e">
        <f>LARGE(AP$22:AP$60,1)</f>
        <v>#NUM!</v>
      </c>
      <c r="AN15" s="291" t="str">
        <f>IF(ISNUMBER(AM15),VLOOKUP(AM15,AP22:BD60,15,0),"")</f>
        <v/>
      </c>
      <c r="AO15" s="291" t="e">
        <f>LARGE(AQ$22:AQ$60,1)</f>
        <v>#NUM!</v>
      </c>
      <c r="AP15" s="291" t="str">
        <f>IF(ISNUMBER(AO15),VLOOKUP(AO15,AQ22:BD60,14,0),"")</f>
        <v/>
      </c>
      <c r="AQ15" s="231" t="e">
        <f>IF(LARGE(AS$22:AS$60,2)&gt;AQ$14*0.9,+LARGE(AS$22:AS$60,2),"")</f>
        <v>#NUM!</v>
      </c>
      <c r="AR15" s="232" t="e">
        <f>IF(AQ15=AQ14,"",IF(ISNUMBER(AQ15),VLOOKUP(AQ15,$AS$22:$BD$60,12,0),""))</f>
        <v>#NUM!</v>
      </c>
      <c r="AS15" s="251" t="e">
        <f>IF(LARGE(AU$22:AU$60,2)&gt;AS$14*0.9,+LARGE(AU$22:AU$60,2),"")</f>
        <v>#NUM!</v>
      </c>
      <c r="AT15" s="252" t="e">
        <f>IF(AS15=AS14,"",IF(ISNUMBER(AS15),VLOOKUP(AS15,$AU$22:$BD$60,10,0),""))</f>
        <v>#NUM!</v>
      </c>
      <c r="AU15" s="55"/>
      <c r="AV15" s="55"/>
      <c r="AW15" s="270" t="e">
        <f>IF(LARGE(AY$22:AY$60,2)&gt;AW$14*0.9,+LARGE(AY$22:AY$60,2),"")</f>
        <v>#NUM!</v>
      </c>
      <c r="AX15" s="271" t="e">
        <f>IF(AW15=AW14,"",IF(ISNUMBER(AW15),VLOOKUP(AW15,$AY$22:$BD$60,6,0),""))</f>
        <v>#NUM!</v>
      </c>
      <c r="AY15" s="55"/>
      <c r="AZ15" s="216" t="e">
        <f>LARGE(BC$22:BC$60,2)</f>
        <v>#NUM!</v>
      </c>
      <c r="BA15" s="216" t="str">
        <f>IF(ISNUMBER(AZ15),VLOOKUP(AZ15,$BC$22:$BD$60,2,0),"")</f>
        <v/>
      </c>
      <c r="BB15" s="34"/>
      <c r="BC15" s="56"/>
      <c r="CN15" s="75"/>
      <c r="CP15" s="10"/>
      <c r="CQ15" s="10"/>
      <c r="CR15" s="10"/>
      <c r="CS15" s="10"/>
      <c r="CT15" s="10"/>
      <c r="CU15" s="10"/>
      <c r="CV15" s="10"/>
      <c r="CW15" s="10"/>
      <c r="CX15" s="10"/>
      <c r="CY15" s="10"/>
      <c r="CZ15" s="10"/>
      <c r="DA15" s="10"/>
      <c r="DB15" s="10"/>
      <c r="DC15" s="10"/>
      <c r="DD15" s="10"/>
      <c r="DE15" s="10"/>
      <c r="EF15" s="10"/>
      <c r="EG15" s="10"/>
    </row>
    <row r="16" spans="1:255" s="11" customFormat="1" ht="30.75" customHeight="1" x14ac:dyDescent="0.3">
      <c r="A16" s="1026" t="s">
        <v>1299</v>
      </c>
      <c r="B16" s="1027"/>
      <c r="C16" s="1028"/>
      <c r="D16" s="656"/>
      <c r="E16" s="558" t="str">
        <f>+IF(AND(D16="yes",AND(ISBLANK(AF22),AF22=$BF$4),OR(ISBLANK(AG22),AG22=$BG$5),AJ22="No",CP61&gt;0),"Check ENV Classification or seeting in cell D16",IF(D16="yes","=&gt; Go to columns A-C, P and AF-AJ",""))</f>
        <v/>
      </c>
      <c r="F16" s="559"/>
      <c r="G16" s="560"/>
      <c r="H16" s="407" t="s">
        <v>1167</v>
      </c>
      <c r="I16" s="408"/>
      <c r="J16" s="341"/>
      <c r="K16" s="341"/>
      <c r="L16" s="341"/>
      <c r="M16" s="341"/>
      <c r="N16" s="341"/>
      <c r="O16" s="341"/>
      <c r="Q16" s="51"/>
      <c r="S16" s="34"/>
      <c r="T16" s="34"/>
      <c r="U16" s="34"/>
      <c r="V16" s="34"/>
      <c r="W16" s="34"/>
      <c r="X16" s="34"/>
      <c r="Y16" s="34"/>
      <c r="Z16" s="34"/>
      <c r="AA16" s="34"/>
      <c r="AB16" s="34"/>
      <c r="AC16" s="34"/>
      <c r="AD16" s="34"/>
      <c r="AE16" s="34"/>
      <c r="AF16" s="34"/>
      <c r="AG16" s="34"/>
      <c r="AH16" s="34"/>
      <c r="AI16" s="34"/>
      <c r="AJ16" s="34"/>
      <c r="AK16" s="52"/>
      <c r="AL16" s="350"/>
      <c r="AM16" s="291" t="e">
        <f>IF(LARGE(AP$22:AP$60,2)&gt;AM$15*0.9,LARGE(AP$22:AP$60,2),"")</f>
        <v>#NUM!</v>
      </c>
      <c r="AN16" s="291" t="e">
        <f>IF(AM16=AM15,"",(IF(ISNUMBER(AM16),VLOOKUP(AM16,AP22:BD60,15,0),"")))</f>
        <v>#NUM!</v>
      </c>
      <c r="AO16" s="291" t="e">
        <f>IF(LARGE(AQ$22:AQ$60,2)&gt;AO$15*0.9,LARGE(AQ$22:AQ$60,2),"")</f>
        <v>#NUM!</v>
      </c>
      <c r="AP16" s="291" t="e">
        <f>IF(AO16=AO15,"",(IF(ISNUMBER(AO16),VLOOKUP(AO16,AQ22:BD60,14,0),"")))</f>
        <v>#NUM!</v>
      </c>
      <c r="AQ16" s="231" t="e">
        <f>IF(LARGE(AS$22:AS$60,3)&gt;AQ$14*0.9,+LARGE(AS$22:AS$60,3),"")</f>
        <v>#NUM!</v>
      </c>
      <c r="AR16" s="232" t="e">
        <f>IF(AQ16=AQ15,"",IF(ISNUMBER(AQ16),VLOOKUP(AQ16,$AS$22:$BD$60,12,0),""))</f>
        <v>#NUM!</v>
      </c>
      <c r="AS16" s="251" t="e">
        <f>IF(LARGE(AU$22:AU$60,3)&gt;AS$14*0.9,+LARGE(AU$22:AU$60,3),"")</f>
        <v>#NUM!</v>
      </c>
      <c r="AT16" s="252" t="e">
        <f>IF(AS16=AS15,"",IF(ISNUMBER(AS16),VLOOKUP(AS16,$AU$22:$BD$60,10,0),""))</f>
        <v>#NUM!</v>
      </c>
      <c r="AU16" s="55"/>
      <c r="AV16" s="55"/>
      <c r="AW16" s="270" t="e">
        <f>IF(LARGE(AY$22:AY$60,3)&gt;AW$14*0.9,+LARGE(AY$22:AY$60,3),"")</f>
        <v>#NUM!</v>
      </c>
      <c r="AX16" s="271" t="e">
        <f>IF(AW16=AW15,"",IF(ISNUMBER(AW16),VLOOKUP(AW16,$AY$22:$BD$60,6,0),""))</f>
        <v>#NUM!</v>
      </c>
      <c r="AY16" s="55"/>
      <c r="AZ16" s="216" t="e">
        <f>LARGE(BC$22:BC$60,3)</f>
        <v>#NUM!</v>
      </c>
      <c r="BA16" s="216" t="str">
        <f>IF(ISNUMBER(AZ16),VLOOKUP(AZ16,$BC$22:$BD$60,2,0),"")</f>
        <v/>
      </c>
      <c r="BB16" s="34"/>
      <c r="BC16" s="56"/>
      <c r="CN16" s="75"/>
      <c r="CP16" s="10"/>
      <c r="CQ16" s="10"/>
      <c r="CR16" s="10"/>
      <c r="CS16" s="10"/>
      <c r="CT16" s="10"/>
      <c r="CU16" s="10"/>
      <c r="CV16" s="10"/>
      <c r="CW16" s="10"/>
      <c r="CX16" s="10"/>
      <c r="CY16" s="10"/>
      <c r="CZ16" s="10"/>
      <c r="DA16" s="10"/>
      <c r="DB16" s="10"/>
      <c r="DC16" s="10"/>
      <c r="DD16" s="10"/>
      <c r="DE16" s="10"/>
      <c r="EF16" s="10"/>
      <c r="EG16" s="10"/>
    </row>
    <row r="17" spans="1:298" s="11" customFormat="1" ht="30.75" customHeight="1" x14ac:dyDescent="0.3">
      <c r="A17" s="1026" t="s">
        <v>1155</v>
      </c>
      <c r="B17" s="1027"/>
      <c r="C17" s="1028"/>
      <c r="D17" s="656"/>
      <c r="E17" s="360" t="s">
        <v>1142</v>
      </c>
      <c r="G17" s="341"/>
      <c r="H17" s="409" t="s">
        <v>1168</v>
      </c>
      <c r="I17" s="410"/>
      <c r="J17" s="341"/>
      <c r="K17" s="341"/>
      <c r="L17" s="341"/>
      <c r="M17" s="341"/>
      <c r="N17" s="341"/>
      <c r="O17" s="341"/>
      <c r="Q17" s="51"/>
      <c r="S17" s="34"/>
      <c r="T17" s="34"/>
      <c r="U17" s="34"/>
      <c r="V17" s="34"/>
      <c r="W17" s="34"/>
      <c r="X17" s="34"/>
      <c r="Y17" s="34"/>
      <c r="Z17" s="34"/>
      <c r="AA17" s="34"/>
      <c r="AB17" s="34"/>
      <c r="AC17" s="34"/>
      <c r="AD17" s="34"/>
      <c r="AE17" s="34"/>
      <c r="AF17" s="34"/>
      <c r="AG17" s="34"/>
      <c r="AH17" s="34"/>
      <c r="AI17" s="34"/>
      <c r="AJ17" s="34"/>
      <c r="AK17" s="52"/>
      <c r="AL17" s="52"/>
      <c r="AM17" s="291" t="e">
        <f>IF(LARGE(AP$22:AP$60,3)&gt;AM$15*0.9,LARGE(AP$22:AP$60,3),"")</f>
        <v>#NUM!</v>
      </c>
      <c r="AN17" s="291" t="e">
        <f>IF(AM17=AM16,"",(IF(ISNUMBER(AM17),VLOOKUP(AM17,AP22:BD60,15,0),"")))</f>
        <v>#NUM!</v>
      </c>
      <c r="AO17" s="291" t="e">
        <f>IF(LARGE(AQ$22:AQ$60,3)&gt;AO$15*0.9,LARGE(AQ$22:AQ$60,3),"")</f>
        <v>#NUM!</v>
      </c>
      <c r="AP17" s="291" t="e">
        <f>IF(AO17=AO16,"",(IF(ISNUMBER(AO17),VLOOKUP(AO17,AQ22:BD60,14,0),"")))</f>
        <v>#NUM!</v>
      </c>
      <c r="AQ17" s="231" t="s">
        <v>891</v>
      </c>
      <c r="AR17" s="232">
        <f>+SUM(AS22:AS60)</f>
        <v>0</v>
      </c>
      <c r="AS17" s="251" t="s">
        <v>891</v>
      </c>
      <c r="AT17" s="252">
        <f>+SUM(AU22:AU60)</f>
        <v>0</v>
      </c>
      <c r="AU17" s="55"/>
      <c r="AV17" s="55"/>
      <c r="AW17" s="270" t="s">
        <v>891</v>
      </c>
      <c r="AX17" s="271">
        <f>+SUM(AY22:AY60)</f>
        <v>0</v>
      </c>
      <c r="AY17" s="55"/>
      <c r="AZ17" s="398" t="s">
        <v>891</v>
      </c>
      <c r="BA17" s="216">
        <f>+SUM(BC22:BC60)</f>
        <v>0</v>
      </c>
      <c r="BB17" s="34"/>
      <c r="BC17" s="56"/>
      <c r="CN17" s="75"/>
      <c r="CP17" s="10"/>
      <c r="CQ17" s="10"/>
      <c r="CR17" s="10"/>
      <c r="CS17" s="10"/>
      <c r="CT17" s="10"/>
      <c r="CU17" s="10"/>
      <c r="CV17" s="10"/>
      <c r="CW17" s="10"/>
      <c r="CX17" s="10"/>
      <c r="CY17" s="10"/>
      <c r="CZ17" s="10"/>
      <c r="DA17" s="10"/>
      <c r="DB17" s="10"/>
      <c r="DC17" s="10"/>
      <c r="DD17" s="10"/>
      <c r="DE17" s="10"/>
      <c r="EF17" s="10"/>
      <c r="EG17" s="10"/>
      <c r="IG17" s="719" t="str">
        <f t="shared" ref="IG17:IQ17" si="0">+IF(IG19="1",+D19,"")</f>
        <v/>
      </c>
      <c r="IH17" s="719" t="str">
        <f t="shared" si="0"/>
        <v/>
      </c>
      <c r="II17" s="719" t="str">
        <f t="shared" si="0"/>
        <v/>
      </c>
      <c r="IJ17" s="719" t="str">
        <f t="shared" si="0"/>
        <v/>
      </c>
      <c r="IK17" s="719" t="str">
        <f t="shared" si="0"/>
        <v/>
      </c>
      <c r="IL17" s="719" t="str">
        <f t="shared" si="0"/>
        <v/>
      </c>
      <c r="IM17" s="719" t="str">
        <f t="shared" si="0"/>
        <v/>
      </c>
      <c r="IN17" s="719" t="str">
        <f t="shared" si="0"/>
        <v/>
      </c>
      <c r="IO17" s="719" t="str">
        <f t="shared" si="0"/>
        <v/>
      </c>
      <c r="IP17" s="719" t="str">
        <f t="shared" si="0"/>
        <v/>
      </c>
      <c r="IQ17" s="719" t="str">
        <f t="shared" si="0"/>
        <v/>
      </c>
    </row>
    <row r="18" spans="1:298" s="11" customFormat="1" ht="30.75" customHeight="1" x14ac:dyDescent="0.3">
      <c r="A18" s="1026" t="s">
        <v>1351</v>
      </c>
      <c r="B18" s="1027"/>
      <c r="C18" s="1028"/>
      <c r="D18" s="657"/>
      <c r="E18" s="360"/>
      <c r="F18" s="555" t="str">
        <f>+IF(DE61&gt;0,"Caution! See remark!","")</f>
        <v/>
      </c>
      <c r="G18" s="556"/>
      <c r="H18" s="411" t="s">
        <v>1169</v>
      </c>
      <c r="I18" s="412"/>
      <c r="J18" s="555" t="str">
        <f>+IF(DE61&gt;0,"Remark: Check VP entries or use set cell D18 to 'no'","")</f>
        <v/>
      </c>
      <c r="K18" s="557"/>
      <c r="L18" s="557"/>
      <c r="M18" s="557"/>
      <c r="N18" s="556"/>
      <c r="O18" s="341"/>
      <c r="Q18" s="51"/>
      <c r="S18" s="34"/>
      <c r="T18" s="34"/>
      <c r="U18" s="34"/>
      <c r="V18" s="34"/>
      <c r="W18" s="34"/>
      <c r="X18" s="34"/>
      <c r="Y18" s="34"/>
      <c r="Z18" s="34"/>
      <c r="AA18" s="34"/>
      <c r="AB18" s="34"/>
      <c r="AC18" s="34"/>
      <c r="AD18" s="34"/>
      <c r="AE18" s="34"/>
      <c r="AF18" s="34"/>
      <c r="AG18" s="34"/>
      <c r="AH18" s="34"/>
      <c r="AI18" s="34"/>
      <c r="AJ18" s="34"/>
      <c r="AK18" s="52"/>
      <c r="AL18" s="52"/>
      <c r="AM18" s="584" t="s">
        <v>1313</v>
      </c>
      <c r="AN18" s="583" t="str">
        <f>IF(ISNUMBER(AM15),IF(ISNUMBER(+VLOOKUP(AN15,$B$22:$U$60,18,FALSE)),0,1),"!")</f>
        <v>!</v>
      </c>
      <c r="AO18" s="55"/>
      <c r="AP18" s="583" t="str">
        <f>IF(ISNUMBER(AO15),IF(ISNUMBER(+VLOOKUP(AP15,$B$22:$U$60,19,FALSE)),0,1),"!")</f>
        <v>!</v>
      </c>
      <c r="AQ18" s="231" t="s">
        <v>890</v>
      </c>
      <c r="AR18" s="232" t="e">
        <f>++AR17/AQ14</f>
        <v>#NUM!</v>
      </c>
      <c r="AS18" s="251" t="s">
        <v>890</v>
      </c>
      <c r="AT18" s="252" t="e">
        <f>++AT17/AS14</f>
        <v>#NUM!</v>
      </c>
      <c r="AU18" s="55"/>
      <c r="AV18" s="55"/>
      <c r="AW18" s="270" t="s">
        <v>890</v>
      </c>
      <c r="AX18" s="271" t="e">
        <f>++AX17/AW14</f>
        <v>#NUM!</v>
      </c>
      <c r="AY18" s="55"/>
      <c r="AZ18" s="398" t="s">
        <v>890</v>
      </c>
      <c r="BA18" s="216" t="e">
        <f>++BA17/AZ14</f>
        <v>#NUM!</v>
      </c>
      <c r="BB18" s="34"/>
      <c r="BC18" s="56"/>
      <c r="CN18" s="75"/>
      <c r="CP18" s="10"/>
      <c r="CQ18" s="10"/>
      <c r="CR18" s="10"/>
      <c r="CS18" s="10"/>
      <c r="CT18" s="10"/>
      <c r="CU18" s="10"/>
      <c r="CV18" s="10"/>
      <c r="CW18" s="10"/>
      <c r="CX18" s="10"/>
      <c r="CY18" s="10"/>
      <c r="CZ18" s="10"/>
      <c r="DA18" s="10"/>
      <c r="DB18" s="10"/>
      <c r="DC18" s="10"/>
      <c r="DD18" s="10"/>
      <c r="DE18" s="10"/>
      <c r="DP18" s="11" t="s">
        <v>1337</v>
      </c>
      <c r="DV18" s="11" t="s">
        <v>1284</v>
      </c>
      <c r="EF18" s="10"/>
      <c r="EG18" s="10"/>
      <c r="IG18" s="547" t="s">
        <v>1283</v>
      </c>
      <c r="IH18" s="548"/>
      <c r="II18" s="548"/>
      <c r="IJ18" s="548"/>
      <c r="IK18" s="548"/>
      <c r="IL18" s="548"/>
      <c r="IM18" s="548"/>
      <c r="IN18" s="548"/>
      <c r="IO18" s="548"/>
      <c r="IP18" s="548"/>
      <c r="IQ18" s="549"/>
      <c r="IR18" s="523" t="s">
        <v>1285</v>
      </c>
      <c r="IS18" s="546" t="s">
        <v>1286</v>
      </c>
    </row>
    <row r="19" spans="1:298" s="11" customFormat="1" ht="33.75" customHeight="1" x14ac:dyDescent="0.3">
      <c r="A19" s="1026" t="s">
        <v>1209</v>
      </c>
      <c r="B19" s="1027"/>
      <c r="C19" s="1028"/>
      <c r="D19" s="748"/>
      <c r="E19" s="747"/>
      <c r="F19" s="747"/>
      <c r="G19" s="747"/>
      <c r="H19" s="747"/>
      <c r="I19" s="729"/>
      <c r="J19" s="729"/>
      <c r="K19" s="729"/>
      <c r="L19" s="457"/>
      <c r="M19" s="457"/>
      <c r="N19" s="457"/>
      <c r="O19" s="343"/>
      <c r="Q19" s="51"/>
      <c r="R19" s="434"/>
      <c r="S19" s="434" t="s">
        <v>1146</v>
      </c>
      <c r="T19" s="435"/>
      <c r="U19" s="435"/>
      <c r="V19" s="1016" t="s">
        <v>1417</v>
      </c>
      <c r="W19" s="1016"/>
      <c r="X19" s="1016"/>
      <c r="Y19" s="1016"/>
      <c r="Z19" s="1016"/>
      <c r="AA19" s="1016"/>
      <c r="AB19" s="1016"/>
      <c r="AC19" s="1017"/>
      <c r="AD19" s="1018" t="s">
        <v>1263</v>
      </c>
      <c r="AE19" s="1019"/>
      <c r="AF19" s="1019"/>
      <c r="AG19" s="1019"/>
      <c r="AH19" s="1019"/>
      <c r="AI19" s="1019"/>
      <c r="AJ19" s="1020"/>
      <c r="AK19" s="52"/>
      <c r="AL19" s="55"/>
      <c r="AM19" s="55"/>
      <c r="AN19" s="55"/>
      <c r="AO19" s="55"/>
      <c r="AP19" s="55"/>
      <c r="AQ19" s="370">
        <f>+DW61</f>
        <v>0</v>
      </c>
      <c r="AR19" s="232" t="s">
        <v>1128</v>
      </c>
      <c r="AS19" s="251">
        <f>+DW61</f>
        <v>0</v>
      </c>
      <c r="AT19" s="252" t="s">
        <v>1128</v>
      </c>
      <c r="AU19" s="55"/>
      <c r="AV19" s="55"/>
      <c r="AW19" s="270">
        <f>+DW61</f>
        <v>0</v>
      </c>
      <c r="AX19" s="271" t="s">
        <v>1128</v>
      </c>
      <c r="AY19" s="55"/>
      <c r="AZ19" s="48"/>
      <c r="BA19" s="48"/>
      <c r="BB19" s="48"/>
      <c r="BC19" s="56"/>
      <c r="CN19" s="75"/>
      <c r="CP19" s="10"/>
      <c r="CQ19" s="10"/>
      <c r="CR19" s="10"/>
      <c r="CS19" s="10"/>
      <c r="CU19" s="456"/>
      <c r="CV19" s="456"/>
      <c r="CW19" s="10"/>
      <c r="CX19" s="10"/>
      <c r="CY19" s="10"/>
      <c r="CZ19" s="10"/>
      <c r="DA19" s="10"/>
      <c r="DB19" s="10"/>
      <c r="DC19" s="10"/>
      <c r="DD19" s="10"/>
      <c r="DE19" s="10"/>
      <c r="DP19" s="11">
        <f>+IF(OR(D19=Cutoff!$A$18,E19=Cutoff!$A$18,F19=Cutoff!$A$18,G19=Cutoff!$A$18,H19=Cutoff!$A$18,I19=Cutoff!$A$18,J19=Cutoff!$A$18,K19=Cutoff!$A$18,L19=Cutoff!$A$18,M19=Cutoff!$A$18,N19=Cutoff!$A$18),1,0)</f>
        <v>0</v>
      </c>
      <c r="DW19" s="488">
        <f>+IF(OR(OR(D19=Cutoff!$A$13,D19=Cutoff!$A$14,D19=Cutoff!$A$15),OR(E19=Cutoff!$A$13,E19=Cutoff!$A$14,E19=Cutoff!$A$15),OR(F19=Cutoff!$A$13,F19=Cutoff!$A$14,F19=Cutoff!$A$15),OR(G19=Cutoff!$A$13,G19=Cutoff!$A$14,G19=Cutoff!$A$15),OR(H19=Cutoff!$A$13,H19=Cutoff!$A$14,H19=Cutoff!$A$15),OR(I19=Cutoff!$A$13,I19=Cutoff!$A$14,I19=Cutoff!$A$15),OR(J19=Cutoff!$A$13,J19=Cutoff!$A$14,J19=Cutoff!$A$15),OR(K19=Cutoff!$A$13,K19=Cutoff!$A$14,K19=Cutoff!$A$15),OR(L19=Cutoff!$A$13,L19=Cutoff!$A$14,L19=Cutoff!$A$15),OR(M19=Cutoff!$A$13,M19=Cutoff!$A$14,M19=Cutoff!$A$15),OR(N19=Cutoff!$A$13,N19=Cutoff!$A$14,N19=Cutoff!$A$15)),1,0)</f>
        <v>0</v>
      </c>
      <c r="DZ19" s="488">
        <f>+IF(OR(OR(D19=Cutoff!$A$5,D19=Cutoff!$A$6,D19=Cutoff!$A$7),OR(E19=Cutoff!$A$5,E19=Cutoff!$A$6,E19=Cutoff!$A$7),OR(F19=Cutoff!$A$5,F19=Cutoff!$A$6,F19=Cutoff!$A$7),OR(G19=Cutoff!$A$5,G19=Cutoff!$A$6,G19=Cutoff!$A$7),OR(H19=Cutoff!$A$5,H19=Cutoff!$A$6,H19=Cutoff!$A$7),OR(I19=Cutoff!$A$5,I19=Cutoff!$A$6,I19=Cutoff!$A$7),OR(J19=Cutoff!$A$5,J19=Cutoff!$A$6,J19=Cutoff!$A$7),OR(K19=Cutoff!$A$5,K19=Cutoff!$A$6,K19=Cutoff!$A$7),OR(L19=Cutoff!$A$5,L19=Cutoff!$A$6,L19=Cutoff!$A$7),OR(M19=Cutoff!$A$5,M19=Cutoff!$A$6,M19=Cutoff!$A$7),OR(N19=Cutoff!$A$5,N19=Cutoff!$A$6,N19=Cutoff!$A$7)),1,0)</f>
        <v>0</v>
      </c>
      <c r="EC19" s="488">
        <f>+IF(OR(OR(D19=Cutoff!$A$2,D19=Cutoff!$A$3,D19=Cutoff!$A$4),OR(E19=Cutoff!$A$2,E19=Cutoff!$A$3,E19=Cutoff!$A$4),OR(F19=Cutoff!$A$2,F19=Cutoff!$A$3,F19=Cutoff!$A$4),OR(G19=Cutoff!$A$2,G19=Cutoff!$A$3,G19=Cutoff!$A$4),OR(H19=Cutoff!$A$2,H19=Cutoff!$A$3,H19=Cutoff!$A$4),OR(I19=Cutoff!$A$2,I19=Cutoff!$A$3,I19=Cutoff!$A$4),OR(J19=Cutoff!$A$2,J19=Cutoff!$A$3,J19=Cutoff!$A$4),OR(K19=Cutoff!$A$2,K19=Cutoff!$A$3,K19=Cutoff!$A$4),OR(L19=Cutoff!$A$2,L19=Cutoff!$A$3,L19=Cutoff!$A$4),OR(M19=Cutoff!$A$2,M19=Cutoff!$A$3,M19=Cutoff!$A$4),OR(N19=Cutoff!$A$2,N19=Cutoff!$A$3,N19=Cutoff!$A$4)),1,0)</f>
        <v>0</v>
      </c>
      <c r="EF19" s="10"/>
      <c r="EG19" s="10"/>
      <c r="GQ19" s="547" t="s">
        <v>1309</v>
      </c>
      <c r="GR19" s="548"/>
      <c r="GS19" s="548"/>
      <c r="GT19" s="548"/>
      <c r="GU19" s="548"/>
      <c r="GV19" s="548"/>
      <c r="GW19" s="548"/>
      <c r="GX19" s="548"/>
      <c r="GY19" s="548"/>
      <c r="GZ19" s="548"/>
      <c r="HA19" s="548"/>
      <c r="HB19" s="548"/>
      <c r="HC19" s="548"/>
      <c r="HD19" s="548"/>
      <c r="HE19" s="548"/>
      <c r="HF19" s="548"/>
      <c r="HG19" s="548"/>
      <c r="HH19" s="548"/>
      <c r="HI19" s="548"/>
      <c r="HJ19" s="548"/>
      <c r="HK19" s="548"/>
      <c r="HL19" s="548"/>
      <c r="HM19" s="548"/>
      <c r="HN19" s="548"/>
      <c r="HO19" s="548"/>
      <c r="HP19" s="548"/>
      <c r="HQ19" s="548"/>
      <c r="HR19" s="548"/>
      <c r="HS19" s="548"/>
      <c r="HT19" s="548"/>
      <c r="HU19" s="548"/>
      <c r="HV19" s="548"/>
      <c r="HW19" s="548"/>
      <c r="HX19" s="548"/>
      <c r="HY19" s="548"/>
      <c r="HZ19" s="548"/>
      <c r="IA19" s="548"/>
      <c r="IB19" s="548"/>
      <c r="IC19" s="548"/>
      <c r="ID19" s="548"/>
      <c r="IE19" s="549"/>
      <c r="IG19" s="543" t="str">
        <f>+IF(OR(D19=Cutoff!$W$2,D19=Cutoff!$W$3,D19=Cutoff!$W$4,D19=Cutoff!$W$5,D19=Cutoff!$W$6,D19=Cutoff!$W$7,D19=Cutoff!$W$8,D19=Cutoff!$W$9,D19=Cutoff!$W$10,D19=Cutoff!$W$11,D19=Cutoff!$W$12),"1","")</f>
        <v/>
      </c>
      <c r="IH19" s="524" t="str">
        <f>+IF(OR(E19=Cutoff!$W$2,E19=Cutoff!$W$3,E19=Cutoff!$W$4,E19=Cutoff!$W$5,E19=Cutoff!$W$6,E19=Cutoff!$W$7,E19=Cutoff!$W$8,E19=Cutoff!$W$9,E19=Cutoff!$W$10,E19=Cutoff!$W$11,E19=Cutoff!$W$12),"1","")</f>
        <v/>
      </c>
      <c r="II19" s="524" t="str">
        <f>+IF(OR(F19=Cutoff!$W$2,F19=Cutoff!$W$3,F19=Cutoff!$W$4,F19=Cutoff!$W$5,F19=Cutoff!$W$6,F19=Cutoff!$W$7,F19=Cutoff!$W$8,F19=Cutoff!$W$9,F19=Cutoff!$W$10,F19=Cutoff!$W$11,F19=Cutoff!$W$12),"1","")</f>
        <v/>
      </c>
      <c r="IJ19" s="524" t="str">
        <f>+IF(OR(G19=Cutoff!$W$2,G19=Cutoff!$W$3,G19=Cutoff!$W$4,G19=Cutoff!$W$5,G19=Cutoff!$W$6,G19=Cutoff!$W$7,G19=Cutoff!$W$8,G19=Cutoff!$W$9,G19=Cutoff!$W$10,G19=Cutoff!$W$11,G19=Cutoff!$W$12),"1","")</f>
        <v/>
      </c>
      <c r="IK19" s="524" t="str">
        <f>+IF(OR(H19=Cutoff!$W$2,H19=Cutoff!$W$3,H19=Cutoff!$W$4,H19=Cutoff!$W$5,H19=Cutoff!$W$6,H19=Cutoff!$W$7,H19=Cutoff!$W$8,H19=Cutoff!$W$9,H19=Cutoff!$W$10,H19=Cutoff!$W$11,H19=Cutoff!$W$12),"1","")</f>
        <v/>
      </c>
      <c r="IL19" s="524" t="str">
        <f>+IF(OR(I19=Cutoff!$W$2,I19=Cutoff!$W$3,I19=Cutoff!$W$4,I19=Cutoff!$W$5,I19=Cutoff!$W$6,I19=Cutoff!$W$7,I19=Cutoff!$W$8,I19=Cutoff!$W$9,I19=Cutoff!$W$10,I19=Cutoff!$W$11,I19=Cutoff!$W$12),"1","")</f>
        <v/>
      </c>
      <c r="IM19" s="524" t="str">
        <f>+IF(OR(J19=Cutoff!$W$2,J19=Cutoff!$W$3,J19=Cutoff!$W$4,J19=Cutoff!$W$5,J19=Cutoff!$W$6,J19=Cutoff!$W$7,J19=Cutoff!$W$8,J19=Cutoff!$W$9,J19=Cutoff!$W$10,J19=Cutoff!$W$11,J19=Cutoff!$W$12),"1","")</f>
        <v/>
      </c>
      <c r="IN19" s="524" t="str">
        <f>+IF(OR(K19=Cutoff!$W$2,K19=Cutoff!$W$3,K19=Cutoff!$W$4,K19=Cutoff!$W$5,K19=Cutoff!$W$6,K19=Cutoff!$W$7,K19=Cutoff!$W$8,K19=Cutoff!$W$9,K19=Cutoff!$W$10,K19=Cutoff!$W$11,K19=Cutoff!$W$12),"1","")</f>
        <v/>
      </c>
      <c r="IO19" s="524" t="str">
        <f>+IF(OR(L19=Cutoff!$W$2,L19=Cutoff!$W$3,L19=Cutoff!$W$4,L19=Cutoff!$W$5,L19=Cutoff!$W$6,L19=Cutoff!$W$7,L19=Cutoff!$W$8,L19=Cutoff!$W$9,L19=Cutoff!$W$10,L19=Cutoff!$W$11,L19=Cutoff!$W$12),"1","")</f>
        <v/>
      </c>
      <c r="IP19" s="524" t="str">
        <f>+IF(OR(M19=Cutoff!$W$2,M19=Cutoff!$W$3,M19=Cutoff!$W$4,M19=Cutoff!$W$5,M19=Cutoff!$W$6,M19=Cutoff!$W$7,M19=Cutoff!$W$8,M19=Cutoff!$W$9,M19=Cutoff!$W$10,M19=Cutoff!$W$11,M19=Cutoff!$W$12),"1","")</f>
        <v/>
      </c>
      <c r="IQ19" s="520" t="str">
        <f>+IF(OR(N19=Cutoff!$W$2,N19=Cutoff!$W$3,N19=Cutoff!$W$4,N19=Cutoff!$W$5,N19=Cutoff!$W$6,N19=Cutoff!$W$7,N19=Cutoff!$W$8,N19=Cutoff!$W$9,N19=Cutoff!$W$10,N19=Cutoff!$W$11,N19=Cutoff!$W$12),"1","")</f>
        <v/>
      </c>
      <c r="IR19" s="550">
        <f>+COUNTIF(IG19:IQ19,1)</f>
        <v>0</v>
      </c>
      <c r="IS19" s="551">
        <f>11-+COUNTIF(D19:N19,"")</f>
        <v>0</v>
      </c>
    </row>
    <row r="20" spans="1:298" s="11" customFormat="1" ht="81.75" customHeight="1" thickBot="1" x14ac:dyDescent="0.35">
      <c r="A20" s="1023" t="s">
        <v>1136</v>
      </c>
      <c r="B20" s="1024"/>
      <c r="C20" s="1025"/>
      <c r="D20" s="476"/>
      <c r="E20" s="1029" t="s">
        <v>1385</v>
      </c>
      <c r="F20" s="1030"/>
      <c r="G20" s="1030"/>
      <c r="H20" s="1030"/>
      <c r="I20" s="1030"/>
      <c r="J20" s="1030"/>
      <c r="K20" s="1030"/>
      <c r="L20" s="1030"/>
      <c r="M20" s="1030"/>
      <c r="N20" s="1030"/>
      <c r="O20" s="1031"/>
      <c r="P20" s="352" t="s">
        <v>1134</v>
      </c>
      <c r="Q20" s="723" t="s">
        <v>1135</v>
      </c>
      <c r="R20" s="351"/>
      <c r="S20" s="1007" t="s">
        <v>1156</v>
      </c>
      <c r="T20" s="1008"/>
      <c r="U20" s="1009"/>
      <c r="V20" s="1012" t="s">
        <v>1194</v>
      </c>
      <c r="W20" s="1013"/>
      <c r="X20" s="1014"/>
      <c r="Y20" s="1012" t="s">
        <v>1195</v>
      </c>
      <c r="Z20" s="1013"/>
      <c r="AA20" s="1014"/>
      <c r="AB20" s="1012" t="s">
        <v>1139</v>
      </c>
      <c r="AC20" s="1014"/>
      <c r="AD20" s="1007" t="s">
        <v>1140</v>
      </c>
      <c r="AE20" s="1009"/>
      <c r="AF20" s="1007" t="s">
        <v>1133</v>
      </c>
      <c r="AG20" s="1008"/>
      <c r="AH20" s="1008"/>
      <c r="AI20" s="1009"/>
      <c r="AJ20" s="395"/>
      <c r="AK20" s="34"/>
      <c r="AL20" s="52"/>
      <c r="AM20" s="52"/>
      <c r="AN20" s="55"/>
      <c r="AO20" s="55"/>
      <c r="AP20" s="55"/>
      <c r="AQ20" s="55"/>
      <c r="AR20" s="370">
        <f>+DW62</f>
        <v>0</v>
      </c>
      <c r="AS20" s="232" t="s">
        <v>1129</v>
      </c>
      <c r="AT20" s="251">
        <f>+DW62</f>
        <v>0</v>
      </c>
      <c r="AU20" s="252" t="s">
        <v>1129</v>
      </c>
      <c r="AV20" s="55"/>
      <c r="AW20" s="55"/>
      <c r="AX20" s="270">
        <f>+DW62</f>
        <v>0</v>
      </c>
      <c r="AY20" s="271" t="s">
        <v>1129</v>
      </c>
      <c r="AZ20" s="48"/>
      <c r="BA20" s="48"/>
      <c r="BB20" s="48"/>
      <c r="BC20" s="48"/>
      <c r="BD20" s="56"/>
      <c r="BE20" s="260" t="s">
        <v>877</v>
      </c>
      <c r="BH20" s="314" t="s">
        <v>1381</v>
      </c>
      <c r="BI20" s="315"/>
      <c r="BJ20" s="446"/>
      <c r="BK20" s="315"/>
      <c r="BL20" s="315"/>
      <c r="BM20" s="315"/>
      <c r="BN20" s="315"/>
      <c r="BO20" s="315"/>
      <c r="BP20" s="315"/>
      <c r="BQ20" s="315"/>
      <c r="BR20" s="315"/>
      <c r="BS20" s="315"/>
      <c r="BT20" s="315"/>
      <c r="BU20" s="315"/>
      <c r="BV20" s="315"/>
      <c r="BW20" s="315"/>
      <c r="BX20" s="315"/>
      <c r="BY20" s="315"/>
      <c r="BZ20" s="315"/>
      <c r="CA20" s="315"/>
      <c r="CB20" s="315"/>
      <c r="CC20" s="315"/>
      <c r="CD20" s="315"/>
      <c r="CE20" s="315"/>
      <c r="CF20" s="315"/>
      <c r="CG20" s="315"/>
      <c r="CH20" s="315"/>
      <c r="CI20" s="315"/>
      <c r="CJ20" s="315"/>
      <c r="CK20" s="315"/>
      <c r="CL20" s="315"/>
      <c r="CM20" s="315"/>
      <c r="CN20" s="316"/>
      <c r="CO20" s="75"/>
      <c r="CQ20" s="10"/>
      <c r="CR20" s="10"/>
      <c r="CS20" s="10"/>
      <c r="CU20" s="10"/>
      <c r="CV20" s="10"/>
      <c r="CW20" s="10"/>
      <c r="CX20" s="10"/>
      <c r="CY20" s="10"/>
      <c r="CZ20" s="10"/>
      <c r="DA20" s="10"/>
      <c r="DB20" s="10"/>
      <c r="DC20" s="10"/>
      <c r="DD20" s="10"/>
      <c r="DE20" s="10"/>
      <c r="DF20" s="10"/>
      <c r="DV20" s="11" t="s">
        <v>1069</v>
      </c>
      <c r="DW20" s="491">
        <f>+COUNTIF(DV22:DV60,"x")</f>
        <v>0</v>
      </c>
      <c r="DZ20" s="491">
        <f>+COUNTIF(DY22:DY60,"x")</f>
        <v>0</v>
      </c>
      <c r="EC20" s="491">
        <f>+COUNTIF(EB22:EB60,"x")</f>
        <v>0</v>
      </c>
      <c r="EG20" s="10"/>
      <c r="EH20" s="604" t="s">
        <v>1318</v>
      </c>
      <c r="EI20" s="548"/>
      <c r="EJ20" s="549"/>
      <c r="EL20" s="724" t="s">
        <v>1394</v>
      </c>
      <c r="EM20" s="728"/>
      <c r="EN20" s="728"/>
      <c r="EP20" s="578" t="s">
        <v>1246</v>
      </c>
      <c r="EQ20" s="579"/>
      <c r="ER20" s="579"/>
      <c r="ES20" s="579"/>
      <c r="ET20" s="580"/>
      <c r="EU20" s="536" t="s">
        <v>1302</v>
      </c>
      <c r="EV20" s="536"/>
      <c r="EW20" s="536"/>
      <c r="EY20" s="696" t="s">
        <v>1378</v>
      </c>
      <c r="EZ20" s="696"/>
      <c r="FA20" s="696"/>
      <c r="FB20" s="696"/>
      <c r="FC20" s="696"/>
      <c r="FD20" s="696"/>
      <c r="FE20" s="696"/>
      <c r="FF20" s="696"/>
      <c r="FG20" s="696"/>
      <c r="FH20" s="696"/>
      <c r="FI20" s="696"/>
      <c r="FJ20" s="696"/>
      <c r="FM20" s="514" t="s">
        <v>1268</v>
      </c>
      <c r="FN20" s="536"/>
      <c r="FO20" s="536"/>
      <c r="GB20" s="606"/>
      <c r="IG20" s="547" t="s">
        <v>1311</v>
      </c>
      <c r="IH20" s="548"/>
      <c r="II20" s="548"/>
      <c r="IJ20" s="548"/>
      <c r="IK20" s="548"/>
      <c r="IL20" s="548"/>
      <c r="IM20" s="548"/>
      <c r="IN20" s="548"/>
      <c r="IO20" s="548"/>
      <c r="IP20" s="548"/>
      <c r="IQ20" s="548"/>
      <c r="IR20" s="548"/>
      <c r="IS20" s="549"/>
    </row>
    <row r="21" spans="1:298" ht="78.75" customHeight="1" thickBot="1" x14ac:dyDescent="0.35">
      <c r="A21" s="320" t="s">
        <v>24</v>
      </c>
      <c r="B21" s="321" t="s">
        <v>1208</v>
      </c>
      <c r="C21" s="383" t="s">
        <v>46</v>
      </c>
      <c r="D21" s="477" t="s">
        <v>1349</v>
      </c>
      <c r="E21" s="323" t="s">
        <v>1023</v>
      </c>
      <c r="F21" s="323" t="s">
        <v>1024</v>
      </c>
      <c r="G21" s="323" t="s">
        <v>1025</v>
      </c>
      <c r="H21" s="324" t="s">
        <v>1113</v>
      </c>
      <c r="I21" s="324" t="s">
        <v>1114</v>
      </c>
      <c r="J21" s="324" t="s">
        <v>1115</v>
      </c>
      <c r="K21" s="324" t="s">
        <v>1116</v>
      </c>
      <c r="L21" s="324" t="s">
        <v>1117</v>
      </c>
      <c r="M21" s="324" t="s">
        <v>1118</v>
      </c>
      <c r="N21" s="324" t="s">
        <v>1119</v>
      </c>
      <c r="O21" s="324" t="s">
        <v>1132</v>
      </c>
      <c r="P21" s="396" t="s">
        <v>1171</v>
      </c>
      <c r="Q21" s="741" t="s">
        <v>1393</v>
      </c>
      <c r="R21" s="777"/>
      <c r="S21" s="384" t="s">
        <v>32</v>
      </c>
      <c r="T21" s="322" t="s">
        <v>33</v>
      </c>
      <c r="U21" s="383" t="s">
        <v>34</v>
      </c>
      <c r="V21" s="460" t="s">
        <v>1410</v>
      </c>
      <c r="W21" s="458" t="s">
        <v>1411</v>
      </c>
      <c r="X21" s="459" t="s">
        <v>1412</v>
      </c>
      <c r="Y21" s="460" t="s">
        <v>1413</v>
      </c>
      <c r="Z21" s="458" t="s">
        <v>1414</v>
      </c>
      <c r="AA21" s="459" t="s">
        <v>1415</v>
      </c>
      <c r="AB21" s="385" t="s">
        <v>44</v>
      </c>
      <c r="AC21" s="386" t="s">
        <v>45</v>
      </c>
      <c r="AD21" s="394" t="s">
        <v>1157</v>
      </c>
      <c r="AE21" s="387" t="s">
        <v>1141</v>
      </c>
      <c r="AF21" s="823" t="s">
        <v>1463</v>
      </c>
      <c r="AG21" s="325" t="s">
        <v>1158</v>
      </c>
      <c r="AH21" s="324" t="s">
        <v>1050</v>
      </c>
      <c r="AI21" s="324" t="s">
        <v>1051</v>
      </c>
      <c r="AJ21" s="461" t="s">
        <v>1245</v>
      </c>
      <c r="AK21" s="447" t="s">
        <v>1173</v>
      </c>
      <c r="AL21" s="169" t="s">
        <v>16</v>
      </c>
      <c r="AM21" s="74" t="s">
        <v>43</v>
      </c>
      <c r="AN21" s="203" t="s">
        <v>1052</v>
      </c>
      <c r="AO21" s="61" t="s">
        <v>1162</v>
      </c>
      <c r="AP21" s="61" t="s">
        <v>1161</v>
      </c>
      <c r="AQ21" s="61" t="s">
        <v>1160</v>
      </c>
      <c r="AR21" s="241" t="s">
        <v>1031</v>
      </c>
      <c r="AS21" s="229" t="s">
        <v>1104</v>
      </c>
      <c r="AT21" s="69" t="s">
        <v>1042</v>
      </c>
      <c r="AU21" s="253" t="s">
        <v>1107</v>
      </c>
      <c r="AV21" s="187" t="s">
        <v>1043</v>
      </c>
      <c r="AW21" s="354" t="s">
        <v>47</v>
      </c>
      <c r="AX21" s="236" t="s">
        <v>1037</v>
      </c>
      <c r="AY21" s="272" t="s">
        <v>1108</v>
      </c>
      <c r="AZ21" s="377" t="s">
        <v>1044</v>
      </c>
      <c r="BA21" s="273" t="s">
        <v>1062</v>
      </c>
      <c r="BB21" s="390" t="s">
        <v>1063</v>
      </c>
      <c r="BC21" s="389" t="s">
        <v>1154</v>
      </c>
      <c r="BD21" s="388" t="s">
        <v>1105</v>
      </c>
      <c r="BE21" s="261">
        <f>+MIN(BE22:BE60)</f>
        <v>0</v>
      </c>
      <c r="BF21" s="259" t="s">
        <v>1068</v>
      </c>
      <c r="BG21" s="264" t="s">
        <v>1106</v>
      </c>
      <c r="BH21" s="396" t="s">
        <v>1171</v>
      </c>
      <c r="BI21" s="396" t="s">
        <v>1165</v>
      </c>
      <c r="BJ21" s="588" t="s">
        <v>1372</v>
      </c>
      <c r="BK21" s="254"/>
      <c r="BL21" s="254"/>
      <c r="BM21" s="254"/>
      <c r="BN21" s="254"/>
      <c r="BO21" s="254"/>
      <c r="BP21" s="254"/>
      <c r="BQ21" s="254"/>
      <c r="BR21" s="254"/>
      <c r="BS21" s="254"/>
      <c r="BT21" s="589"/>
      <c r="BU21" s="422" t="s">
        <v>1174</v>
      </c>
      <c r="BV21" s="417"/>
      <c r="BW21" s="423"/>
      <c r="BX21" s="274" t="s">
        <v>1166</v>
      </c>
      <c r="BY21" s="254"/>
      <c r="BZ21" s="254"/>
      <c r="CA21" s="254"/>
      <c r="CB21" s="254"/>
      <c r="CC21" s="254"/>
      <c r="CD21" s="254"/>
      <c r="CE21" s="254"/>
      <c r="CF21" s="254"/>
      <c r="CG21" s="254"/>
      <c r="CH21" s="254"/>
      <c r="CI21" s="422" t="s">
        <v>1174</v>
      </c>
      <c r="CJ21" s="417"/>
      <c r="CK21" s="417"/>
      <c r="CL21" s="590" t="s">
        <v>1310</v>
      </c>
      <c r="CM21" s="591" t="s">
        <v>1026</v>
      </c>
      <c r="CN21" s="592" t="s">
        <v>1374</v>
      </c>
      <c r="CO21" s="471" t="s">
        <v>1277</v>
      </c>
      <c r="CP21" s="793" t="s">
        <v>1421</v>
      </c>
      <c r="CQ21" s="792" t="s">
        <v>1423</v>
      </c>
      <c r="CR21" s="793" t="s">
        <v>1422</v>
      </c>
      <c r="CS21" s="700" t="s">
        <v>1380</v>
      </c>
      <c r="CT21" s="524"/>
      <c r="CU21" s="524"/>
      <c r="CV21" s="524"/>
      <c r="CW21" s="524"/>
      <c r="CX21" s="524"/>
      <c r="CY21" s="524"/>
      <c r="CZ21" s="524"/>
      <c r="DA21" s="524"/>
      <c r="DB21" s="524"/>
      <c r="DC21" s="520"/>
      <c r="DD21" s="468" t="s">
        <v>1379</v>
      </c>
      <c r="DE21" s="468" t="s">
        <v>1377</v>
      </c>
      <c r="DF21" s="664" t="s">
        <v>1357</v>
      </c>
      <c r="DG21" s="228" t="s">
        <v>1045</v>
      </c>
      <c r="DH21" s="198" t="s">
        <v>1067</v>
      </c>
      <c r="DI21" s="10" t="s">
        <v>1054</v>
      </c>
      <c r="DJ21" s="10" t="s">
        <v>1055</v>
      </c>
      <c r="DK21" s="237" t="s">
        <v>1057</v>
      </c>
      <c r="DL21" s="237" t="s">
        <v>1058</v>
      </c>
      <c r="DM21" s="237" t="s">
        <v>1056</v>
      </c>
      <c r="DO21" s="10" t="s">
        <v>1053</v>
      </c>
      <c r="DP21" s="618" t="s">
        <v>1326</v>
      </c>
      <c r="DQ21" s="619" t="s">
        <v>1328</v>
      </c>
      <c r="DR21" s="619" t="s">
        <v>1329</v>
      </c>
      <c r="DS21" s="619" t="s">
        <v>1330</v>
      </c>
      <c r="DT21" s="619" t="s">
        <v>1339</v>
      </c>
      <c r="DU21" s="620" t="s">
        <v>1327</v>
      </c>
      <c r="DV21" s="607" t="s">
        <v>1120</v>
      </c>
      <c r="DW21" s="542" t="s">
        <v>1099</v>
      </c>
      <c r="DX21" s="608" t="s">
        <v>1125</v>
      </c>
      <c r="DY21" s="248" t="s">
        <v>1121</v>
      </c>
      <c r="DZ21" s="542" t="s">
        <v>1099</v>
      </c>
      <c r="EA21" s="608" t="s">
        <v>1125</v>
      </c>
      <c r="EB21" s="607" t="s">
        <v>1122</v>
      </c>
      <c r="EC21" s="542" t="s">
        <v>1099</v>
      </c>
      <c r="ED21" s="608" t="s">
        <v>1125</v>
      </c>
      <c r="EE21" s="317" t="s">
        <v>1027</v>
      </c>
      <c r="EF21" s="318" t="s">
        <v>1130</v>
      </c>
      <c r="EG21" s="319" t="s">
        <v>1131</v>
      </c>
      <c r="EH21" s="468" t="s">
        <v>1120</v>
      </c>
      <c r="EI21" s="468" t="s">
        <v>1121</v>
      </c>
      <c r="EJ21" s="468" t="s">
        <v>1122</v>
      </c>
      <c r="EK21" s="248" t="s">
        <v>1418</v>
      </c>
      <c r="EL21" s="744" t="s">
        <v>1395</v>
      </c>
      <c r="EM21" s="744" t="s">
        <v>1396</v>
      </c>
      <c r="EN21" s="744" t="s">
        <v>1397</v>
      </c>
      <c r="EO21" s="483" t="s">
        <v>1252</v>
      </c>
      <c r="EP21" s="489" t="s">
        <v>1247</v>
      </c>
      <c r="EQ21" s="489" t="s">
        <v>1220</v>
      </c>
      <c r="ER21" s="489" t="s">
        <v>1248</v>
      </c>
      <c r="ET21" s="239" t="s">
        <v>1249</v>
      </c>
      <c r="EU21" s="581" t="s">
        <v>1301</v>
      </c>
      <c r="EV21" s="581" t="s">
        <v>1303</v>
      </c>
      <c r="EW21" s="581" t="s">
        <v>1304</v>
      </c>
      <c r="EY21" s="681" t="s">
        <v>1258</v>
      </c>
      <c r="EZ21" s="682"/>
      <c r="FA21" s="682"/>
      <c r="FB21" s="682"/>
      <c r="FC21" s="682"/>
      <c r="FD21" s="682"/>
      <c r="FE21" s="682"/>
      <c r="FF21" s="682"/>
      <c r="FG21" s="682"/>
      <c r="FH21" s="682"/>
      <c r="FI21" s="683"/>
      <c r="FJ21" s="684" t="s">
        <v>1259</v>
      </c>
      <c r="FK21" s="11"/>
      <c r="FM21" s="472" t="s">
        <v>1260</v>
      </c>
      <c r="FN21" s="472" t="s">
        <v>1261</v>
      </c>
      <c r="FO21" s="472" t="s">
        <v>1262</v>
      </c>
      <c r="FQ21" s="521" t="s">
        <v>1253</v>
      </c>
      <c r="FR21" s="521" t="s">
        <v>1274</v>
      </c>
      <c r="FS21" s="11"/>
      <c r="FU21" s="536" t="s">
        <v>1312</v>
      </c>
      <c r="FV21" s="239"/>
      <c r="GB21" s="717" t="s">
        <v>1383</v>
      </c>
      <c r="GC21" s="526"/>
      <c r="GD21" s="526"/>
      <c r="GE21" s="526"/>
      <c r="GF21" s="526"/>
      <c r="GG21" s="526"/>
      <c r="GH21" s="526"/>
      <c r="GI21" s="526"/>
      <c r="GJ21" s="526"/>
      <c r="GK21" s="526"/>
      <c r="GL21" s="527"/>
      <c r="GM21" s="468" t="s">
        <v>1290</v>
      </c>
      <c r="GN21" s="572" t="s">
        <v>1291</v>
      </c>
      <c r="GQ21" s="717" t="s">
        <v>1272</v>
      </c>
      <c r="GR21" s="526"/>
      <c r="GS21" s="526"/>
      <c r="GT21" s="526"/>
      <c r="GU21" s="526"/>
      <c r="GV21" s="526"/>
      <c r="GW21" s="526"/>
      <c r="GX21" s="526"/>
      <c r="GY21" s="526"/>
      <c r="GZ21" s="526"/>
      <c r="HA21" s="527"/>
      <c r="HB21" s="544" t="s">
        <v>1273</v>
      </c>
      <c r="HC21" s="544" t="s">
        <v>1275</v>
      </c>
      <c r="HD21" s="677" t="s">
        <v>1373</v>
      </c>
      <c r="HE21" s="717" t="s">
        <v>1292</v>
      </c>
      <c r="HF21" s="526"/>
      <c r="HG21" s="526"/>
      <c r="HH21" s="526"/>
      <c r="HI21" s="526"/>
      <c r="HJ21" s="526"/>
      <c r="HK21" s="526"/>
      <c r="HL21" s="526"/>
      <c r="HM21" s="526"/>
      <c r="HN21" s="526"/>
      <c r="HO21" s="527"/>
      <c r="HP21" s="544" t="s">
        <v>1287</v>
      </c>
      <c r="HQ21" s="546" t="s">
        <v>1293</v>
      </c>
      <c r="HR21" s="680" t="s">
        <v>1375</v>
      </c>
      <c r="HS21" s="699" t="s">
        <v>1294</v>
      </c>
      <c r="HT21" s="526"/>
      <c r="HU21" s="526"/>
      <c r="HV21" s="526"/>
      <c r="HW21" s="526"/>
      <c r="HX21" s="526"/>
      <c r="HY21" s="526"/>
      <c r="HZ21" s="526"/>
      <c r="IA21" s="526"/>
      <c r="IB21" s="526"/>
      <c r="IC21" s="527"/>
      <c r="ID21" s="546" t="s">
        <v>1295</v>
      </c>
      <c r="IE21" s="546" t="s">
        <v>1296</v>
      </c>
      <c r="IF21" s="680" t="s">
        <v>1376</v>
      </c>
      <c r="IG21" s="568" t="s">
        <v>1297</v>
      </c>
      <c r="IH21" s="524"/>
      <c r="II21" s="524"/>
      <c r="IJ21" s="524"/>
      <c r="IK21" s="524"/>
      <c r="IL21" s="524"/>
      <c r="IM21" s="524"/>
      <c r="IN21" s="524"/>
      <c r="IO21" s="524"/>
      <c r="IP21" s="524"/>
      <c r="IQ21" s="520"/>
      <c r="IR21" s="546" t="s">
        <v>1298</v>
      </c>
      <c r="IS21" s="546" t="s">
        <v>1314</v>
      </c>
      <c r="IU21" s="11"/>
      <c r="IV21" s="456" t="s">
        <v>1391</v>
      </c>
      <c r="JG21" s="456" t="s">
        <v>1389</v>
      </c>
      <c r="JI21" s="11"/>
      <c r="JJ21" s="11"/>
      <c r="JK21" s="456" t="s">
        <v>1390</v>
      </c>
      <c r="JV21" s="456" t="s">
        <v>1389</v>
      </c>
      <c r="JZ21" s="11"/>
      <c r="KA21" s="11"/>
      <c r="KB21" s="11"/>
      <c r="KC21" s="11"/>
      <c r="KD21" s="11"/>
      <c r="KE21" s="11"/>
      <c r="KF21" s="11"/>
      <c r="KG21" s="11"/>
      <c r="KH21" s="11"/>
      <c r="KI21" s="11"/>
      <c r="KJ21" s="11"/>
      <c r="KK21" s="11"/>
      <c r="KL21" s="11"/>
    </row>
    <row r="22" spans="1:298" ht="51" customHeight="1" x14ac:dyDescent="0.3">
      <c r="A22" s="732"/>
      <c r="B22" s="750"/>
      <c r="C22" s="751"/>
      <c r="D22" s="500" t="str">
        <f t="shared" ref="D22:D60" si="1">IF(ISTEXT(B22),FU22,"")</f>
        <v/>
      </c>
      <c r="E22" s="798"/>
      <c r="F22" s="799"/>
      <c r="G22" s="799"/>
      <c r="H22" s="799"/>
      <c r="I22" s="799"/>
      <c r="J22" s="799"/>
      <c r="K22" s="799"/>
      <c r="L22" s="799"/>
      <c r="M22" s="799"/>
      <c r="N22" s="799"/>
      <c r="O22" s="799"/>
      <c r="P22" s="755"/>
      <c r="Q22" s="800"/>
      <c r="R22" s="778"/>
      <c r="S22" s="805"/>
      <c r="T22" s="806"/>
      <c r="U22" s="807"/>
      <c r="V22" s="757"/>
      <c r="W22" s="758"/>
      <c r="X22" s="759"/>
      <c r="Y22" s="757"/>
      <c r="Z22" s="758"/>
      <c r="AA22" s="759"/>
      <c r="AB22" s="808"/>
      <c r="AC22" s="809"/>
      <c r="AD22" s="810"/>
      <c r="AE22" s="809"/>
      <c r="AF22" s="798"/>
      <c r="AG22" s="799"/>
      <c r="AH22" s="735"/>
      <c r="AI22" s="735"/>
      <c r="AJ22" s="755"/>
      <c r="AK22" s="726">
        <v>1</v>
      </c>
      <c r="AL22" s="63" t="str">
        <f t="shared" ref="AL22:AL27" si="2">IF(ISNUMBER(AB22),AB22*EXP((50000/8.314)*(1/(AC22+273)-1/298)),"")</f>
        <v/>
      </c>
      <c r="AM22" s="64" t="str">
        <f t="shared" ref="AM22:AM26" si="3">IF(ISBLANK(B22),"",+S22*24/R22)</f>
        <v/>
      </c>
      <c r="AN22" s="786" t="str">
        <f>IF(OR(ISBLANK(B22),ISBLANK(S22),IS22=1),"",IF(OR(HD22&gt;0,HB22&gt;0),IF($D$18="no",Q22/S22,AL22*Q22/S22),""))</f>
        <v/>
      </c>
      <c r="AO22" s="786" t="str">
        <f>IF(OR(ISBLANK(B22),IS22=1,AND(HD22=0,HB22=0)),"",IF(ISNUMBER(V22),IF($D$18="no",Q22/V22,AL22*Q22/V22),IF(ISNUMBER(Y22),IF($D$18="no",Q22/Y22,AL22*Q22/Y22))))</f>
        <v/>
      </c>
      <c r="AP22" s="786" t="str">
        <f>IF(OR(ISBLANK(B22),IS22=1,AND(HR22=0,HP22=0)),"",IF(ISNUMBER(W22),Q22/W22,IF(ISNUMBER(Z22),Q22/Z22,"")))</f>
        <v/>
      </c>
      <c r="AQ22" s="786" t="str">
        <f>IF(OR(ISBLANK(B22),IS22=1,AND(IF22=0,ID22=0)),"",IF(ISNUMBER(X22),Q22/X22,IF(ISNUMBER(AA22),Q22/AA22,"")))</f>
        <v/>
      </c>
      <c r="AR22" s="787" t="str">
        <f>IF(OR(ISBLANK(B22),ISBLANK(S22),IS22=1),"",IF(AND(HD22&gt;0,HB22&gt;0),Q22/S22,""))</f>
        <v/>
      </c>
      <c r="AS22" s="788" t="str">
        <f>IF(OR(ISBLANK(B22),ISBLANK(S22),IS22=1),"",IF(AND(HD22&gt;0,HB22&gt;0),IF($D$18="no",Q22/S22,$BF22*Q22/S22),""))</f>
        <v/>
      </c>
      <c r="AT22" s="788" t="str">
        <f>IF(OR(ISBLANK(B22),ISBLANK(T22),IS22=1),"",IF(OR(HR22&gt;0,HP22&gt;0),Q22/T22,""))</f>
        <v/>
      </c>
      <c r="AU22" s="789" t="str">
        <f>IF(OR(ISBLANK(B22),ISBLANK(S22),IS22=1),"",IF(AND(HD22&gt;0,HB22&gt;0),IF($D$18="no",Q22/S22,1.9956*AL22*1.5^4.7588*Q22/S22),""))</f>
        <v/>
      </c>
      <c r="AV22" s="786" t="str">
        <f>IF(OR(ISBLANK(B22),ISBLANK(U22),IS22=1),"",IF(OR(IF22&gt;0,ID22&gt;0),Q22/U22,""))</f>
        <v/>
      </c>
      <c r="AW22" s="66" t="str">
        <f>IF(ISBLANK(B22),"",+T22/R22)</f>
        <v/>
      </c>
      <c r="AX22" s="67" t="str">
        <f t="shared" ref="AX22:AX60" si="4">IF(ISBLANK(B22),"",+Q22/AW22)</f>
        <v/>
      </c>
      <c r="AY22" s="787" t="str">
        <f>IF(OR(ISBLANK(B22),ISBLANK(S22),IS22=1),"",+IF(OR(HD22&gt;0,HB22&gt;0),+IF($D$18="yes",Q22/S22,$BG22*Q22/S22),""))</f>
        <v/>
      </c>
      <c r="AZ22" s="790" t="str">
        <f>IF(OR(ISBLANK(B22),ISBLANK(AD22),ISTEXT(AD22),ISBLANK(AE22),CP22=0),"",+IF(AE22="Yes",+Q22/(AD22*3),+Q22/AD22))</f>
        <v/>
      </c>
      <c r="BA22" s="378" t="str">
        <f t="shared" ref="BA22:BA27" si="5">+IF($D$16="no","",+IF(AF22="Aquatic acute 1",$Q22*$AH22*33,""))</f>
        <v/>
      </c>
      <c r="BB22" s="379" t="str">
        <f t="shared" ref="BB22:BB27" si="6">IF($D$16="no","",+IF(OR(AG22="- ",AG22=""),"",+IF(AG22="Aquatic chronic 1",$Q22*$AI22*100,+IF(AG22="Aquatic chronic 2",$Q22*10,$Q22))))</f>
        <v/>
      </c>
      <c r="BC22" s="376" t="str">
        <f>+IF(AND(ISNUMBER(BA22),ISNUMBER(BB22)),+BA22+BB22,IF(ISNUMBER(BA22),BA22,BB22))</f>
        <v/>
      </c>
      <c r="BD22" s="262" t="str">
        <f t="shared" ref="BD22:BD26" si="7">IF(ISBLANK($B22),"",+B22)</f>
        <v/>
      </c>
      <c r="BE22" s="262" t="str">
        <f t="shared" ref="BE22:BE60" si="8">+IF(ISBLANK($B22),"",IF($D$18="no",1,IF($AL22&lt;0.0001,1,IF($AL22&lt;5,2,IF($AL22&lt;100,3,4)))))</f>
        <v/>
      </c>
      <c r="BF22" s="257" t="b">
        <f t="shared" ref="BF22:BF60" si="9">+IF($BE$21=$BE22,1,IF(AND($BE$21=1,$BE22=2),$CP$7,IF(AND($BE$21=2,$BE22=3),$CQ$7,IF(AND($BE$21=3,$BE22=4),$CR$7,IF(AND($BE$21=2,$BE22=4),$DC$7,IF(AND($BE$21=1,$BE22=3),$CS$7,IF(AND($BE$21=1,$BE22=4),$DD$7)))))))</f>
        <v>0</v>
      </c>
      <c r="BG22" s="265" t="str">
        <f t="shared" ref="BG22:BG27" si="10">IF(ISNUMBER(BE22),+VLOOKUP($BE22,$BJ$5:$BK$8,2,FALSE),"")</f>
        <v/>
      </c>
      <c r="BH22" s="375" t="str">
        <f t="shared" ref="BH22:BH27" si="11">+IF(AND(P22="Yes",+Q22&gt;=0.1),BD22," ")</f>
        <v xml:space="preserve"> </v>
      </c>
      <c r="BI22" s="375" t="str">
        <f>IF(ISBLANK(B22),"",IF(ISBLANK(BH22),"",+IF(BH22=BD22,1,0)))</f>
        <v/>
      </c>
      <c r="BJ22" s="256" t="b">
        <f>+IF(E22="H340",IF(SCL!Y22&lt;$Q22,"Yes",""),IF(E22="H341",IF(SCL!Y22&lt;$Q22,"Yes",""),IF(E22="H350",IF(SCL!Y22&lt;$Q22,"Yes",""),IF(E22="H350i",IF(SCL!Y22&lt;$Q22,"(I)",""),IF(E22="H351",IF(SCL!Y22&lt;$Q22,"Yes",""))))))</f>
        <v>0</v>
      </c>
      <c r="BK22" s="256" t="b">
        <f>+IF(F22="H340",IF(SCL!Z22&lt;$Q22,"Yes",""),IF(F22="H341",IF(SCL!Z22&lt;$Q22,"Yes",""),IF(F22="H350",IF(SCL!Z22&lt;$Q22,"Yes",""),IF(F22="H350i",IF(SCL!Z22&lt;$Q22,"(I)",""),IF(F22="H351",IF(SCL!Z22&lt;$Q22,"Yes",""))))))</f>
        <v>0</v>
      </c>
      <c r="BL22" s="256" t="b">
        <f>+IF(G22="H340",IF(SCL!AA22&lt;$Q22,"Yes",""),IF(G22="H341",IF(SCL!AA22&lt;$Q22,"Yes",""),IF(G22="H350",IF(SCL!AA22&lt;$Q22,"Yes",""),IF(G22="H350i",IF(SCL!AA22&lt;$Q22,"(I)",""),IF(G22="H351",IF(SCL!AA22&lt;$Q22,"Yes",""))))))</f>
        <v>0</v>
      </c>
      <c r="BM22" s="256" t="b">
        <f>+IF(H22="H340",IF(SCL!AB22&lt;$Q22,"Yes",""),IF(H22="H341",IF(SCL!AB22&lt;$Q22,"Yes",""),IF(H22="H350",IF(SCL!AB22&lt;$Q22,"Yes",""),IF(H22="H350i",IF(SCL!AB22&lt;$Q22,"(I)",""),IF(H22="H351",IF(SCL!AB22&lt;$Q22,"Yes",""))))))</f>
        <v>0</v>
      </c>
      <c r="BN22" s="256" t="b">
        <f>+IF(I22="H340",IF(SCL!AC22&lt;$Q22,"Yes",""),IF(I22="H341",IF(SCL!AC22&lt;$Q22,"Yes",""),IF(I22="H350",IF(SCL!AC22&lt;$Q22,"Yes",""),IF(I22="H350i",IF(SCL!AC22&lt;$Q22,"(I)",""),IF(I22="H351",IF(SCL!AC22&lt;$Q22,"Yes",""))))))</f>
        <v>0</v>
      </c>
      <c r="BO22" s="256" t="b">
        <f>+IF(J22="H340",IF(SCL!AD22&lt;$Q22,"Yes",""),IF(J22="H341",IF(SCL!AD22&lt;$Q22,"Yes",""),IF(J22="H350",IF(SCL!AD22&lt;$Q22,"Yes",""),IF(J22="H350i",IF(SCL!AD22&lt;$Q22,"(I)",""),IF(J22="H351",IF(SCL!AD22&lt;$Q22,"Yes",""))))))</f>
        <v>0</v>
      </c>
      <c r="BP22" s="256" t="b">
        <f>+IF(K22="H340",IF(SCL!AE22&lt;$Q22,"Yes",""),IF(K22="H341",IF(SCL!AE22&lt;$Q22,"Yes",""),IF(K22="H350",IF(SCL!AE22&lt;$Q22,"Yes",""),IF(K22="H350i",IF(SCL!AE22&lt;$Q22,"(I)",""),IF(K22="H351",IF(SCL!AE22&lt;$Q22,"Yes",""))))))</f>
        <v>0</v>
      </c>
      <c r="BQ22" s="256" t="b">
        <f>+IF(L22="H340",IF(SCL!AF22&lt;$Q22,"Yes",""),IF(L22="H341",IF(SCL!AF22&lt;$Q22,"Yes",""),IF(L22="H350",IF(SCL!AF22&lt;$Q22,"Yes",""),IF(L22="H350i",IF(SCL!AF22&lt;$Q22,"(I)",""),IF(L22="H351",IF(SCL!AF22&lt;$Q22,"Yes",""))))))</f>
        <v>0</v>
      </c>
      <c r="BR22" s="256" t="b">
        <f>+IF(M22="H340",IF(SCL!AG22&lt;$Q22,"Yes",""),IF(M22="H341",IF(SCL!AG22&lt;$Q22,"Yes",""),IF(M22="H350",IF(SCL!AG22&lt;$Q22,"Yes",""),IF(M22="H350i",IF(SCL!AG22&lt;$Q22,"(I)",""),IF(M22="H351",IF(SCL!AG22&lt;$Q22,"Yes",""))))))</f>
        <v>0</v>
      </c>
      <c r="BS22" s="256" t="b">
        <f>+IF(N22="H340",IF(SCL!AH22&lt;$Q22,"Yes",""),IF(N22="H341",IF(SCL!AH22&lt;$Q22,"Yes",""),IF(N22="H350",IF(SCL!AH22&lt;$Q22,"Yes",""),IF(N22="H350i",IF(SCL!AH22&lt;$Q22,"(I)",""),IF(N22="H351",IF(SCL!AH22&lt;$Q22,"Yes",""))))))</f>
        <v>0</v>
      </c>
      <c r="BT22" s="492" t="b">
        <f>+IF(O22="H340",IF(SCL!AI22&lt;$Q22,"Yes",""),IF(O22="H341",IF(SCL!AI22&lt;$Q22,"Yes",""),IF(O22="H350",IF(SCL!AI22&lt;$Q22,"Yes",""),IF(O22="H350i",IF(SCL!AI22&lt;$Q22,"(I)",""),IF(O22="H351",IF(SCL!AI22&lt;$Q22,"Yes",""))))))</f>
        <v>0</v>
      </c>
      <c r="BU22" s="418"/>
      <c r="BV22" s="418"/>
      <c r="BW22" s="419"/>
      <c r="BX22" s="255" t="str">
        <f>IF($Q22&lt;0.1,"",+IF(OR(E22="H340",E22="H341",E22="H350",E22="H351"),"Yes",IF(E22="H350i","(I)","")))</f>
        <v/>
      </c>
      <c r="BY22" s="256" t="str">
        <f t="shared" ref="BY22:CH22" si="12">IF($Q22&lt;0.1,"",+IF(OR(F22="H340",F22="H341",F22="H350",F22="H351"),"Yes",IF(F22="H350i","(I)","")))</f>
        <v/>
      </c>
      <c r="BZ22" s="256" t="str">
        <f t="shared" si="12"/>
        <v/>
      </c>
      <c r="CA22" s="256" t="str">
        <f t="shared" si="12"/>
        <v/>
      </c>
      <c r="CB22" s="256" t="str">
        <f t="shared" si="12"/>
        <v/>
      </c>
      <c r="CC22" s="256" t="str">
        <f t="shared" si="12"/>
        <v/>
      </c>
      <c r="CD22" s="256" t="str">
        <f t="shared" si="12"/>
        <v/>
      </c>
      <c r="CE22" s="256" t="str">
        <f t="shared" si="12"/>
        <v/>
      </c>
      <c r="CF22" s="256" t="str">
        <f t="shared" si="12"/>
        <v/>
      </c>
      <c r="CG22" s="256" t="str">
        <f t="shared" si="12"/>
        <v/>
      </c>
      <c r="CH22" s="256" t="str">
        <f t="shared" si="12"/>
        <v/>
      </c>
      <c r="CI22" s="418" t="str">
        <f t="shared" ref="CI22:CK27" si="13">IF($Q22&lt;0.1,"",+IF(OR(P22="H340",P22="H341",P22="H350",P22="H351"),"Yes",""))</f>
        <v/>
      </c>
      <c r="CJ22" s="418" t="str">
        <f t="shared" si="13"/>
        <v/>
      </c>
      <c r="CK22" s="418" t="str">
        <f t="shared" si="13"/>
        <v/>
      </c>
      <c r="CL22" s="593" t="str">
        <f>+IF(ISBLANK(B22),"",+IF($D$17="yes",+IF(OR(BJ22="(I)",BK22="(I)",BL22="(I)",BM22="(I)",BN22="(I)",BO22="(I)",BP22="(I)",BQ22="(I)",BR22="(I)",BS22="(I)",BT22="(I)",BU22="(I)",BV22="(I)",BW22="(I)"),1,0),+IF(OR(BX22="(I)",BY22="(I)",BZ22="(I)",CA22="(I)",CB22="(I)",CC22="(I)",CD22="(I)",CE22="(I)",CF22="(I)",CG22="(I)",CH22="(I)",CI22="(I)",CJ22="(I)",CK22="(I)",CL22="(I)"),1,0)))</f>
        <v/>
      </c>
      <c r="CM22" s="376" t="str">
        <f>IF(AND(ISNUMBER(CL22),ISNUMBER(CN22)),+IF(AND(CL22&gt;0,CN22=CL22),+$BD22&amp;" (I)",IF(OR(CL22&gt;0,CN22&gt;0),+$BD22,"")),"")</f>
        <v/>
      </c>
      <c r="CN22" s="376" t="str">
        <f>IF(ISBLANK(B22),"",IF($D$17="Yes",+CL22+COUNTIF(BJ22:BT22,"yes"),+CL22+COUNTIF(BX22:CH22,"yes")))</f>
        <v/>
      </c>
      <c r="CO22" s="545" t="str">
        <f>+IF(AND(CN22="x",OR(ISNUMBER(S22),ISNUMBER(T22),ISNUMBER(U22))),"x","")</f>
        <v/>
      </c>
      <c r="CP22" s="258" t="str">
        <f t="shared" ref="CP22:CP60" si="14">+IF(ISBLANK(B22),"",IF(AND(OR(BI22="",BI22=0),AND(OR(AF22=$BF$4,ISBLANK(AF22)),OR(AG22=$BG$5,ISBLANK(AG22)))),0,1))</f>
        <v/>
      </c>
      <c r="CQ22" s="541">
        <f>+IF(ISBLANK(B22),0,IF(AND(CP22=1,OR(ISBLANK(AD22),ISTEXT(AD22))),1,0))</f>
        <v>0</v>
      </c>
      <c r="CR22" s="794">
        <f>+COUNTIF(AJ22:AJ60,"Yes")</f>
        <v>0</v>
      </c>
      <c r="CS22" s="668" t="str">
        <f>IF(ISBLANK(E22),"",IF(SCL!Y22&lt;$Q22,1,0))</f>
        <v/>
      </c>
      <c r="CT22" s="669" t="str">
        <f>IF(ISBLANK(F22),"",IF(SCL!Z22&lt;$Q22,1,0))</f>
        <v/>
      </c>
      <c r="CU22" s="669" t="str">
        <f>IF(ISBLANK(G22),"",IF(SCL!AA22&lt;$Q22,1,0))</f>
        <v/>
      </c>
      <c r="CV22" s="669" t="str">
        <f>IF(ISBLANK(H22),"",IF(SCL!AB22&lt;$Q22,1,0))</f>
        <v/>
      </c>
      <c r="CW22" s="669" t="str">
        <f>IF(ISBLANK(I22),"",IF(SCL!AC22&lt;$Q22,1,0))</f>
        <v/>
      </c>
      <c r="CX22" s="669" t="str">
        <f>IF(ISBLANK(J22),"",IF(SCL!AD22&lt;$Q22,1,0))</f>
        <v/>
      </c>
      <c r="CY22" s="669" t="str">
        <f>IF(ISBLANK(K22),"",IF(SCL!AE22&lt;$Q22,1,0))</f>
        <v/>
      </c>
      <c r="CZ22" s="669" t="str">
        <f>IF(ISBLANK(L22),"",IF(SCL!AF22&lt;$Q22,1,0))</f>
        <v/>
      </c>
      <c r="DA22" s="669" t="str">
        <f>IF(ISBLANK(M22),"",IF(SCL!AG22&lt;$Q22,1,0))</f>
        <v/>
      </c>
      <c r="DB22" s="669" t="str">
        <f>IF(ISBLANK(N22),"",IF(SCL!AH22&lt;$Q22,1,0))</f>
        <v/>
      </c>
      <c r="DC22" s="670" t="str">
        <f>IF(ISBLANK(O22),"",IF(SCL!AI22&lt;$Q22,1,0))</f>
        <v/>
      </c>
      <c r="DD22" s="481">
        <f>+COUNTIF(CS22:DC22,1)</f>
        <v>0</v>
      </c>
      <c r="DE22" s="541" t="str">
        <f>IF(ISBLANK(B22),"",+IF(AND($D$18="yes",HB22&gt;0,ISBLANK(AB22)),"x",""))</f>
        <v/>
      </c>
      <c r="DF22" s="665">
        <v>4</v>
      </c>
      <c r="DG22" s="10">
        <f t="shared" ref="DG22:DG28" si="15">+AB22</f>
        <v>0</v>
      </c>
      <c r="DH22" s="10">
        <v>1</v>
      </c>
      <c r="DI22" s="10">
        <v>1</v>
      </c>
      <c r="DJ22" s="10">
        <v>1</v>
      </c>
      <c r="DK22" s="10">
        <v>1</v>
      </c>
      <c r="DL22" s="10">
        <v>1</v>
      </c>
      <c r="DM22" s="10">
        <v>1</v>
      </c>
      <c r="DO22" s="10">
        <v>1</v>
      </c>
      <c r="DP22" s="641" t="str">
        <f>+IF(ISBLANK($B$22),"",IF(OR(E22=Cutoff!$A$18,E22=Cutoff!$A$18,F22=Cutoff!$A$18,G22=Cutoff!$A$18,H22=Cutoff!$A$18,I22=Cutoff!$A$18,J22=Cutoff!$A$18,K22=Cutoff!$A$18,L22=Cutoff!$A$18,M22=Cutoff!$A$18,N22=Cutoff!$A$18,O22=Cutoff!$A$18),1,0))</f>
        <v/>
      </c>
      <c r="DQ22" s="634" t="str">
        <f>+IF(DP22=1,IF(ISNUMBER(S22),IF($D$18="no",Q22/S22,AL22*Q22/S22),""),"")</f>
        <v/>
      </c>
      <c r="DR22" s="634" t="str">
        <f>+IF(DP22=1,IF(ISNUMBER(T22),Q22/T22,""),"")</f>
        <v/>
      </c>
      <c r="DS22" s="634">
        <f>+B22</f>
        <v>0</v>
      </c>
      <c r="DT22" s="634" t="str">
        <f>IF(AND(DP22=1,ISNUMBER(S22)),+Q22/S22*VLOOKUP(DQ$64,$B$22:$U$60,18,FALSE),IF(AND(DP22=1,ISBLANK(S22)),+Q22,""))</f>
        <v/>
      </c>
      <c r="DU22" s="635" t="str">
        <f>IF(AND(DP22=1,ISNUMBER(T22)),+Q22/T22*VLOOKUP(DR$64,$B$22:$U$60,19,FALSE),+IF(AND(DP22=1,ISBLANK(T22)),Q22,""))</f>
        <v/>
      </c>
      <c r="DV22" s="381" t="str">
        <f>+IF(OR($E22=Cutoff!A$13,$E22=Cutoff!A$14,$E22=Cutoff!A$15,$F22=Cutoff!A$13,$F22=Cutoff!A$14,$F22=Cutoff!A$15,$G22=Cutoff!A$13,$G22=Cutoff!A$14,$G22=Cutoff!A$15,$H22=Cutoff!A$13,$H22=Cutoff!A$14,$H22=Cutoff!A$15,$I22=Cutoff!A$13,$I22=Cutoff!A$14,$I22=Cutoff!A$15,$J22=Cutoff!A$13,$J22=Cutoff!A$14,$J22=Cutoff!A$15,$K22=Cutoff!A$13,$K22=Cutoff!A$14,$K22=Cutoff!A$15,$L22=Cutoff!A$13,$L22=Cutoff!A$14,$L22=Cutoff!A$15,$M22=Cutoff!A$13,$M22=Cutoff!A$14,$M22=Cutoff!A$15,$N22=Cutoff!A$13,$N22=Cutoff!A$14,$N22=Cutoff!A$15,$O22=Cutoff!A$13,$O22=Cutoff!A$14,$O22=Cutoff!A$15),"x","")</f>
        <v/>
      </c>
      <c r="DW22" s="279" t="str">
        <f>+IF(DV22="x",IF(ISNUMBER(S22),IF($D$18="no",Q22/S22,AL22*Q22/S22),""),"")</f>
        <v/>
      </c>
      <c r="DX22" s="244" t="str">
        <f t="shared" ref="DX22:DX60" si="16">+IF(DV22="x",IF(DW22&gt;0,$Q22,IF(AND(DW22=0,ISBLANK(S22)),+$Q22,0)),"")</f>
        <v/>
      </c>
      <c r="DY22" s="380" t="str">
        <f>+IF(OR($E22=Cutoff!$A$5,$E22=Cutoff!$A$6,$E22=Cutoff!$A$7,$F22=Cutoff!$A$5,$F22=Cutoff!$A$6,$F22=Cutoff!$A$7,$G22=Cutoff!$A$5,$G22=Cutoff!$A$6,$G22=Cutoff!$A$7,$H22=Cutoff!$A$5,$H22=Cutoff!$A$6,$H22=Cutoff!$A$7,$I22=Cutoff!$A$5,$I22=Cutoff!$A$6,$I22=Cutoff!$A$7,$J22=Cutoff!$A$5,$J22=Cutoff!$A$6,$J22=Cutoff!$A$7,$K22=Cutoff!$A$5,$K22=Cutoff!$A$6,$K22=Cutoff!$A$7,$L22=Cutoff!$A$5,$L22=Cutoff!$A$6,$L22=Cutoff!$A$7,$M22=Cutoff!$A$5,$M22=Cutoff!$A$6,$M22=Cutoff!$A$7,$N22=Cutoff!$A$5,$N22=Cutoff!$A$6,$N22=Cutoff!$A$7,$O22=Cutoff!$A$5,$O22=Cutoff!$A$6,$O22=Cutoff!$A$7),"x","")</f>
        <v/>
      </c>
      <c r="DZ22" s="275" t="str">
        <f>+IF(DY22="x",IF(ISNUMBER(T22),Q22/T22,""),"")</f>
        <v/>
      </c>
      <c r="EA22" s="244" t="str">
        <f t="shared" ref="EA22:EA27" si="17">+IF(DY22="x",IF(DZ22&gt;0,$Q22,IF(AND(DZ22=0,ISBLANK(T22)),+$Q22,0)),"")</f>
        <v/>
      </c>
      <c r="EB22" s="381" t="str">
        <f>+IF(OR($E22=Cutoff!$A$2,$E22=Cutoff!$A$3,$E22=Cutoff!$A$4,$F22=Cutoff!$A$2,$F22=Cutoff!$A$3,$F22=Cutoff!$A$4,$G22=Cutoff!$A$2,$G22=Cutoff!$A$3,$G22=Cutoff!$A$4,$H22=Cutoff!$A$2,$H22=Cutoff!$A$3,$H22=Cutoff!$A$4,$I22=Cutoff!$A$2,$I22=Cutoff!$A$3,$I22=Cutoff!$A$4,$J22=Cutoff!$A$2,$J22=Cutoff!$A$3,$J22=Cutoff!$A$4,$K22=Cutoff!$A$2,$K22=Cutoff!$A$3,$K22=Cutoff!$A$4,$L22=Cutoff!$A$2,$L22=Cutoff!$A$3,$L22=Cutoff!$A$4,$M22=Cutoff!$A$2,$M22=Cutoff!$A$3,$M22=Cutoff!$A$4,$N22=Cutoff!$A$2,$N22=Cutoff!$A$3,$N22=Cutoff!$A$4,$O22=Cutoff!$A$2,$O22=Cutoff!$A$3,$O22=Cutoff!$A$4),"x","")</f>
        <v/>
      </c>
      <c r="EC22" s="275" t="str">
        <f>+IF(EB22="x",IF(ISNUMBER(U22),Q22/U22,""),"")</f>
        <v/>
      </c>
      <c r="ED22" s="244" t="str">
        <f t="shared" ref="ED22:ED27" si="18">+IF(EB22="x",IF(EC22&gt;0,$Q22,IF(AND(EC22=0,ISBLANK(U22)),+$Q22,0)),"")</f>
        <v/>
      </c>
      <c r="EE22" s="293" t="str">
        <f>+IF(AJ22="yes",IF(Q22&gt;0.1,+Q22+EK22/10000,""),"")</f>
        <v/>
      </c>
      <c r="EF22" s="382" t="str">
        <f>+IF(OR($E22=Cutoff!$A$8,$E22=Cutoff!$A$11,$E22=Cutoff!$A$12,$F22=Cutoff!$A$8,$F22=Cutoff!$A$11,$F22=Cutoff!$A$12,$G22=Cutoff!$A$8,$G22=Cutoff!$A$11,$G22=Cutoff!$A$12,$H22=Cutoff!$A$8,$H22=Cutoff!$A$11,$H22=Cutoff!$A$12,$I22=Cutoff!$A$8,$I22=Cutoff!$A$11,$I22=Cutoff!$A$12,$J22=Cutoff!$A$8,$J22=Cutoff!$A$11,$J22=Cutoff!$A$12,$K22=Cutoff!$A$8,$K22=Cutoff!$A$11,$K22=Cutoff!$A$12,$L22=Cutoff!$A$8,$L22=Cutoff!$A$11,$L22=Cutoff!$A$12,$M22=Cutoff!$A$8,$M22=Cutoff!$A$11,$M22=Cutoff!$A$12,$N22=Cutoff!$A$8,$N22=Cutoff!$A$11,$N22=Cutoff!$A$12,$O22=Cutoff!$A$8,$O22=Cutoff!$A$11,$O22=Cutoff!$A$12),"x","")</f>
        <v/>
      </c>
      <c r="EG22" s="293" t="str">
        <f>+IF(EF22="x",+Q22+EK22/10000,"")</f>
        <v/>
      </c>
      <c r="EH22" s="782" t="str">
        <f>IF(AND(DV22="x",ISNUMBER(S22)),+Q22/S22*VLOOKUP(DW$64,$B$22:$U$60,18,FALSE),IF(AND(DV22="x",ISBLANK(S22)),Q22,""))</f>
        <v/>
      </c>
      <c r="EI22" s="782" t="str">
        <f>IF(AND(DY22="x",ISNUMBER(T22)),+Q22/T22*VLOOKUP(DZ$64,$B$22:$U$60,19,FALSE),IF(AND(DY22="x",ISBLANK(T22)),Q22,""))</f>
        <v/>
      </c>
      <c r="EJ22" s="481" t="str">
        <f>IF(AND(EB22="x",ISNUMBER(U22)),+Q22/U22*VLOOKUP(EC$65,$B$22:$U$60,20,FALSE),IF(AND(EB22="x",ISBLANK(U22)),Q22,""))</f>
        <v/>
      </c>
      <c r="EK22" s="242">
        <v>38</v>
      </c>
      <c r="EL22" s="482" t="str">
        <f>IF(ISNUMBER(S22),IF($D$18="no",Q22/S22,AB22*Q22/S22),"")</f>
        <v/>
      </c>
      <c r="EM22" s="482" t="str">
        <f>IF(ISNUMBER(T22),Q22/T22,"")</f>
        <v/>
      </c>
      <c r="EN22" s="482" t="str">
        <f>IF(ISNUMBER(U22),S22/U22,"")</f>
        <v/>
      </c>
      <c r="EO22" s="455" t="str">
        <f t="shared" ref="EO22:EO60" si="19">IF(ISBLANK(+B22),"",+B22)</f>
        <v/>
      </c>
      <c r="EP22" s="539" t="str">
        <f>+IF(ISBLANK(B22),"",IF(OR($E22=Cutoff!$P$2,$E22=Cutoff!$P$3,$E22=Cutoff!$P$4,$E22=Cutoff!$P$5,$E22=Cutoff!$P$6,$E22=Cutoff!$P$7,$E22=Cutoff!$P$8,$F22=Cutoff!$P$2,$F22=Cutoff!$P$3,$F22=Cutoff!$P$4,$F22=Cutoff!$P$5,$F22=Cutoff!$P$6,$F22=Cutoff!$P$7,$F22=Cutoff!$P$8,$G22=Cutoff!$P$2,$G22=Cutoff!$P$3,$G22=Cutoff!$P$4,$G22=Cutoff!$P$5,$G22=Cutoff!$P$6,$G22=Cutoff!$P$7,$G22=Cutoff!$P$8,$H22=Cutoff!$P$2,$H22=Cutoff!$P$3,$H22=Cutoff!$P$4,$H22=Cutoff!$P$5,$H22=Cutoff!$P$6,$H22=Cutoff!$P$7,$H22=Cutoff!$P$8,$I22=Cutoff!$P$2,$I22=Cutoff!$P$3,$I22=Cutoff!$P$4,$I22=Cutoff!$P$5,$I22=Cutoff!$P$6,$I22=Cutoff!$P$7,$I22=Cutoff!$P$8,$J22=Cutoff!$P$2,$J22=Cutoff!$P$3,$J22=Cutoff!$P$4,$J22=Cutoff!$P$5,$J22=Cutoff!$P$6,$J22=Cutoff!$P$7,$J22=Cutoff!$P$8,$K22=Cutoff!$P$2,$K22=Cutoff!$P$3,$K22=Cutoff!$P$4,$K22=Cutoff!$P$5,$K22=Cutoff!$P$6,$K22=Cutoff!$P$7,$K22=Cutoff!$P$8,$L22=Cutoff!$P$2,$L22=Cutoff!$P$3,$L22=Cutoff!$P$4,$L22=Cutoff!$P$5,$L22=Cutoff!$P$6,$L22=Cutoff!$P$7,$L22=Cutoff!$P$8,$M22=Cutoff!$P$2,$M22=Cutoff!$P$3,$M22=Cutoff!$P$4,$M22=Cutoff!$P$5,$M22=Cutoff!$P$6,$M22=Cutoff!$P$7,$M22=Cutoff!$P$8,$N22=Cutoff!$P$2,$N22=Cutoff!$P$3,$N22=Cutoff!$P$4,$N22=Cutoff!$P$5,$N22=Cutoff!$P$6,$N22=Cutoff!$P$7,$N22=Cutoff!$P$8,$O22=Cutoff!$P$2,$O22=Cutoff!$P$3,$O22=Cutoff!$P$4,$O22=Cutoff!$P$5,$O22=Cutoff!$P$6,$O22=Cutoff!$P$7,$O22=Cutoff!$P$8),1,""))</f>
        <v/>
      </c>
      <c r="EQ22" s="490" t="str">
        <f>+IF(ISBLANK(B22),"",IF(OR($E22=Cutoff!$R$2,$E22=Cutoff!$R$3,$E22=Cutoff!$R$4,$E22=Cutoff!$R$6,$E22=Cutoff!$R$7,$E22=Cutoff!$R$8,$E22=Cutoff!$R$10,$F22=Cutoff!$R$2,$F22=Cutoff!$R$3,$F22=Cutoff!$R$4,$F22=Cutoff!$R$6,$F22=Cutoff!$R$7,$F22=Cutoff!$R$8,$F22=Cutoff!$R$10,$G22=Cutoff!$R$2,$G22=Cutoff!$R$3,$G22=Cutoff!$R$4,$G22=Cutoff!$R$6,$G22=Cutoff!$R$7,$G22=Cutoff!$R$8,$G22=Cutoff!$R$10,$H22=Cutoff!$R$2,$H22=Cutoff!$R$3,$H22=Cutoff!$R$4,$H22=Cutoff!$R$6,$H22=Cutoff!$R$7,$H22=Cutoff!$R$8,$H22=Cutoff!$R$10,$I22=Cutoff!$R$2,$I22=Cutoff!$R$3,$I22=Cutoff!$R$4,$I22=Cutoff!$R$6,$I22=Cutoff!$R$7,$I22=Cutoff!$R$8,$I22=Cutoff!$R$10,$J22=Cutoff!$R$2,$J22=Cutoff!$R$3,$J22=Cutoff!$R$4,$J22=Cutoff!$R$6,$J22=Cutoff!$R$7,$J22=Cutoff!$R$8,$J22=Cutoff!$R$10,$K22=Cutoff!$R$2,$K22=Cutoff!$R$3,$K22=Cutoff!$R$4,$K22=Cutoff!$R$6,$K22=Cutoff!$R$7,$K22=Cutoff!$R$8,$K22=Cutoff!$R$10,$L22=Cutoff!$R$2,$L22=Cutoff!$R$3,$L22=Cutoff!$R$4,$L22=Cutoff!$R$6,$L22=Cutoff!$R$7,$L22=Cutoff!$R$8,$L22=Cutoff!$R$10,$M22=Cutoff!$R$2,$M22=Cutoff!$R$3,$M22=Cutoff!$R$4,$M22=Cutoff!$R$6,$M22=Cutoff!$R$7,$M22=Cutoff!$R$8,$M22=Cutoff!$R$10,$N22=Cutoff!$R$2,$N22=Cutoff!$R$3,$N22=Cutoff!$R$4,$N22=Cutoff!$R$6,$N22=Cutoff!$R$7,$N22=Cutoff!$R$8,$N22=Cutoff!$R$10,$O22=Cutoff!$R$2,$O22=Cutoff!$R$3,$O22=Cutoff!$R$4,$O22=Cutoff!$R$6,$O22=Cutoff!$R$7,$O22=Cutoff!$R$8,$O22=Cutoff!$R$10),1,""))</f>
        <v/>
      </c>
      <c r="ER22" s="490" t="str">
        <f>+IF(ISBLANK(B22),"",IF(OR($E22=Cutoff!$T$2,$E22=Cutoff!$T$3,$E22=Cutoff!$T$4,$E22=Cutoff!$T$5,$E22=Cutoff!$T$6,$E22=Cutoff!$T$7,$E22=Cutoff!$T$8,$F22=Cutoff!$T$2,$F22=Cutoff!$T$3,$F22=Cutoff!$T$4,$F22=Cutoff!$T$5,$F22=Cutoff!$T$6,$F22=Cutoff!$T$7,$F22=Cutoff!$T$8,$G22=Cutoff!$T$2,$G22=Cutoff!$T$3,$G22=Cutoff!$T$4,$G22=Cutoff!$T$5,$G22=Cutoff!$T$6,$G22=Cutoff!$T$7,$G22=Cutoff!$T$8,$H22=Cutoff!$T$2,$H22=Cutoff!$T$3,$H22=Cutoff!$T$4,$H22=Cutoff!$T$5,$H22=Cutoff!$T$6,$H22=Cutoff!$T$7,$H22=Cutoff!$T$8,$I22=Cutoff!$T$2,$I22=Cutoff!$T$3,$I22=Cutoff!$T$4,$I22=Cutoff!$T$5,$I22=Cutoff!$T$6,$I22=Cutoff!$T$7,$I22=Cutoff!$T$8,$J22=Cutoff!$T$2,$J22=Cutoff!$T$3,$J22=Cutoff!$T$4,$J22=Cutoff!$T$5,$J22=Cutoff!$T$6,$J22=Cutoff!$T$7,$J22=Cutoff!$T$8,$K22=Cutoff!$T$2,$K22=Cutoff!$T$3,$K22=Cutoff!$T$4,$K22=Cutoff!$T$5,$K22=Cutoff!$T$6,$K22=Cutoff!$T$7,$K22=Cutoff!$T$8,$L22=Cutoff!$T$2,$L22=Cutoff!$T$3,$L22=Cutoff!$T$4,$L22=Cutoff!$T$5,$L22=Cutoff!$T$6,$L22=Cutoff!$T$7,$L22=Cutoff!$T$8,$M22=Cutoff!$T$2,$M22=Cutoff!$T$3,$M22=Cutoff!$T$4,$M22=Cutoff!$T$5,$M22=Cutoff!$T$6,$M22=Cutoff!$T$7,$M22=Cutoff!$T$8,$N22=Cutoff!$T$2,$N22=Cutoff!$T$3,$N22=Cutoff!$T$4,$N22=Cutoff!$T$5,$N22=Cutoff!$T$6,$N22=Cutoff!$T$7,$N22=Cutoff!$T$8,$O22=Cutoff!$T$2,$O22=Cutoff!$T$3,$O22=Cutoff!$T$4,$O22=Cutoff!$T$5,$O22=Cutoff!$T$6,$O22=Cutoff!$T$7,$O22=Cutoff!$T$8),1,""))</f>
        <v/>
      </c>
      <c r="ET22" s="480">
        <f>+SUM(EP22:ER22)</f>
        <v>0</v>
      </c>
      <c r="EU22" s="545">
        <f>+IF(AND(DX22&gt;0,GM22&gt;0,ISBLANK(S22)),1,0)</f>
        <v>0</v>
      </c>
      <c r="EV22" s="545">
        <f>+IF(AND(DD22&gt;0,ISBLANK(T22)),1,0)</f>
        <v>0</v>
      </c>
      <c r="EW22" s="545">
        <f>+IF(AND(DD22&gt;0,ISBLANK(U22)),1,0)</f>
        <v>0</v>
      </c>
      <c r="EY22" s="685" t="str">
        <f>IF(ISBLANK(E22),"0",+IF(OR(AND(E22=Cutoff!$AC$2,$Q22&gt;VLOOKUP(E22,Cutoff!$A$2:$D$56,4,FALSE)&gt;LCID!$Q22),AND(E22=Cutoff!$AC$3,$Q22&gt;VLOOKUP(E22,Cutoff!$A$2:$D$56,4,FALSE)&gt;LCID!$Q22),AND(E22=Cutoff!$AC$4,$RC22&gt;VLOOKUP(E22,Cutoff!$A$2:$D$56,4,FALSE)&gt;LCID!$Q22),AND(E22=Cutoff!$AC$5,$Q22&gt;VLOOKUP(E22,Cutoff!$A$2:$D$56,4,FALSE)&gt;LCID!$Q22),AND(E22=Cutoff!$AC$6,$Q22&gt;VLOOKUP(E22,Cutoff!$A$2:$D$56,4,FALSE)&gt;LCID!$Q22),AND(E22=Cutoff!$AC$7,$Q22&gt;VLOOKUP(E22,Cutoff!$A$2:$D$56,4,FALSE)&gt;LCID!$Q22),AND(E22=Cutoff!$AC$8,$Q22&gt;VLOOKUP(E22,Cutoff!$A$2:$D$56,4,FALSE)&gt;LCID!$Q22),AND(E22=Cutoff!$AC$9,$Q22&gt;VLOOKUP(E22,Cutoff!$A$2:$D$56,4,FALSE)&gt;LCID!$Q22)),"1","0"))</f>
        <v>0</v>
      </c>
      <c r="EZ22" s="686" t="str">
        <f>IF(ISBLANK(F22),"0",+IF(OR(AND(F22=Cutoff!$AC$2,$Q22&gt;VLOOKUP(F22,Cutoff!$A$2:$D$56,4,FALSE)&gt;LCID!$Q22),AND(F22=Cutoff!$AC$3,$Q22&gt;VLOOKUP(F22,Cutoff!$A$2:$D$56,4,FALSE)&gt;LCID!$Q22),AND(F22=Cutoff!$AC$4,$RC22&gt;VLOOKUP(F22,Cutoff!$A$2:$D$56,4,FALSE)&gt;LCID!$Q22),AND(F22=Cutoff!$AC$5,$Q22&gt;VLOOKUP(F22,Cutoff!$A$2:$D$56,4,FALSE)&gt;LCID!$Q22),AND(F22=Cutoff!$AC$6,$Q22&gt;VLOOKUP(F22,Cutoff!$A$2:$D$56,4,FALSE)&gt;LCID!$Q22),AND(F22=Cutoff!$AC$7,$Q22&gt;VLOOKUP(F22,Cutoff!$A$2:$D$56,4,FALSE)&gt;LCID!$Q22),AND(F22=Cutoff!$AC$8,$Q22&gt;VLOOKUP(F22,Cutoff!$A$2:$D$56,4,FALSE)&gt;LCID!$Q22),AND(F22=Cutoff!$AC$9,$Q22&gt;VLOOKUP(F22,Cutoff!$A$2:$D$56,4,FALSE)&gt;LCID!$Q22)),"1","0"))</f>
        <v>0</v>
      </c>
      <c r="FA22" s="686" t="str">
        <f>IF(ISBLANK(G22),"0",+IF(OR(AND(G22=Cutoff!$AC$2,$Q22&gt;VLOOKUP(G22,Cutoff!$A$2:$D$56,4,FALSE)&gt;LCID!$Q22),AND(G22=Cutoff!$AC$3,$Q22&gt;VLOOKUP(G22,Cutoff!$A$2:$D$56,4,FALSE)&gt;LCID!$Q22),AND(G22=Cutoff!$AC$4,$RC22&gt;VLOOKUP(G22,Cutoff!$A$2:$D$56,4,FALSE)&gt;LCID!$Q22),AND(G22=Cutoff!$AC$5,$Q22&gt;VLOOKUP(G22,Cutoff!$A$2:$D$56,4,FALSE)&gt;LCID!$Q22),AND(G22=Cutoff!$AC$6,$Q22&gt;VLOOKUP(G22,Cutoff!$A$2:$D$56,4,FALSE)&gt;LCID!$Q22),AND(G22=Cutoff!$AC$7,$Q22&gt;VLOOKUP(G22,Cutoff!$A$2:$D$56,4,FALSE)&gt;LCID!$Q22),AND(G22=Cutoff!$AC$8,$Q22&gt;VLOOKUP(G22,Cutoff!$A$2:$D$56,4,FALSE)&gt;LCID!$Q22),AND(G22=Cutoff!$AC$9,$Q22&gt;VLOOKUP(G22,Cutoff!$A$2:$D$56,4,FALSE)&gt;LCID!$Q22)),"1","0"))</f>
        <v>0</v>
      </c>
      <c r="FB22" s="686" t="str">
        <f>IF(ISBLANK(H22),"0",+IF(OR(AND(H22=Cutoff!$AC$2,$Q22&gt;VLOOKUP(H22,Cutoff!$A$2:$D$56,4,FALSE)&gt;LCID!$Q22),AND(H22=Cutoff!$AC$3,$Q22&gt;VLOOKUP(H22,Cutoff!$A$2:$D$56,4,FALSE)&gt;LCID!$Q22),AND(H22=Cutoff!$AC$4,$RC22&gt;VLOOKUP(H22,Cutoff!$A$2:$D$56,4,FALSE)&gt;LCID!$Q22),AND(H22=Cutoff!$AC$5,$Q22&gt;VLOOKUP(H22,Cutoff!$A$2:$D$56,4,FALSE)&gt;LCID!$Q22),AND(H22=Cutoff!$AC$6,$Q22&gt;VLOOKUP(H22,Cutoff!$A$2:$D$56,4,FALSE)&gt;LCID!$Q22),AND(H22=Cutoff!$AC$7,$Q22&gt;VLOOKUP(H22,Cutoff!$A$2:$D$56,4,FALSE)&gt;LCID!$Q22),AND(H22=Cutoff!$AC$8,$Q22&gt;VLOOKUP(H22,Cutoff!$A$2:$D$56,4,FALSE)&gt;LCID!$Q22),AND(H22=Cutoff!$AC$9,$Q22&gt;VLOOKUP(H22,Cutoff!$A$2:$D$56,4,FALSE)&gt;LCID!$Q22)),"1","0"))</f>
        <v>0</v>
      </c>
      <c r="FC22" s="686" t="str">
        <f>IF(ISBLANK(I22),"0",+IF(OR(AND(I22=Cutoff!$AC$2,$Q22&gt;VLOOKUP(I22,Cutoff!$A$2:$D$56,4,FALSE)&gt;LCID!$Q22),AND(I22=Cutoff!$AC$3,$Q22&gt;VLOOKUP(I22,Cutoff!$A$2:$D$56,4,FALSE)&gt;LCID!$Q22),AND(I22=Cutoff!$AC$4,$RC22&gt;VLOOKUP(I22,Cutoff!$A$2:$D$56,4,FALSE)&gt;LCID!$Q22),AND(I22=Cutoff!$AC$5,$Q22&gt;VLOOKUP(I22,Cutoff!$A$2:$D$56,4,FALSE)&gt;LCID!$Q22),AND(I22=Cutoff!$AC$6,$Q22&gt;VLOOKUP(I22,Cutoff!$A$2:$D$56,4,FALSE)&gt;LCID!$Q22),AND(I22=Cutoff!$AC$7,$Q22&gt;VLOOKUP(I22,Cutoff!$A$2:$D$56,4,FALSE)&gt;LCID!$Q22),AND(I22=Cutoff!$AC$8,$Q22&gt;VLOOKUP(I22,Cutoff!$A$2:$D$56,4,FALSE)&gt;LCID!$Q22),AND(I22=Cutoff!$AC$9,$Q22&gt;VLOOKUP(I22,Cutoff!$A$2:$D$56,4,FALSE)&gt;LCID!$Q22)),"1","0"))</f>
        <v>0</v>
      </c>
      <c r="FD22" s="686" t="str">
        <f>IF(ISBLANK(J22),"0",+IF(OR(AND(J22=Cutoff!$AC$2,$Q22&gt;VLOOKUP(J22,Cutoff!$A$2:$D$56,4,FALSE)&gt;LCID!$Q22),AND(J22=Cutoff!$AC$3,$Q22&gt;VLOOKUP(J22,Cutoff!$A$2:$D$56,4,FALSE)&gt;LCID!$Q22),AND(J22=Cutoff!$AC$4,$RC22&gt;VLOOKUP(J22,Cutoff!$A$2:$D$56,4,FALSE)&gt;LCID!$Q22),AND(J22=Cutoff!$AC$5,$Q22&gt;VLOOKUP(J22,Cutoff!$A$2:$D$56,4,FALSE)&gt;LCID!$Q22),AND(J22=Cutoff!$AC$6,$Q22&gt;VLOOKUP(J22,Cutoff!$A$2:$D$56,4,FALSE)&gt;LCID!$Q22),AND(J22=Cutoff!$AC$7,$Q22&gt;VLOOKUP(J22,Cutoff!$A$2:$D$56,4,FALSE)&gt;LCID!$Q22),AND(J22=Cutoff!$AC$8,$Q22&gt;VLOOKUP(J22,Cutoff!$A$2:$D$56,4,FALSE)&gt;LCID!$Q22),AND(J22=Cutoff!$AC$9,$Q22&gt;VLOOKUP(J22,Cutoff!$A$2:$D$56,4,FALSE)&gt;LCID!$Q22)),"1","0"))</f>
        <v>0</v>
      </c>
      <c r="FE22" s="686" t="str">
        <f>IF(ISBLANK(K22),"0",+IF(OR(AND(K22=Cutoff!$AC$2,$Q22&gt;VLOOKUP(K22,Cutoff!$A$2:$D$56,4,FALSE)&gt;LCID!$Q22),AND(K22=Cutoff!$AC$3,$Q22&gt;VLOOKUP(K22,Cutoff!$A$2:$D$56,4,FALSE)&gt;LCID!$Q22),AND(K22=Cutoff!$AC$4,$RC22&gt;VLOOKUP(K22,Cutoff!$A$2:$D$56,4,FALSE)&gt;LCID!$Q22),AND(K22=Cutoff!$AC$5,$Q22&gt;VLOOKUP(K22,Cutoff!$A$2:$D$56,4,FALSE)&gt;LCID!$Q22),AND(K22=Cutoff!$AC$6,$Q22&gt;VLOOKUP(K22,Cutoff!$A$2:$D$56,4,FALSE)&gt;LCID!$Q22),AND(K22=Cutoff!$AC$7,$Q22&gt;VLOOKUP(K22,Cutoff!$A$2:$D$56,4,FALSE)&gt;LCID!$Q22),AND(K22=Cutoff!$AC$8,$Q22&gt;VLOOKUP(K22,Cutoff!$A$2:$D$56,4,FALSE)&gt;LCID!$Q22),AND(K22=Cutoff!$AC$9,$Q22&gt;VLOOKUP(K22,Cutoff!$A$2:$D$56,4,FALSE)&gt;LCID!$Q22)),"1","0"))</f>
        <v>0</v>
      </c>
      <c r="FF22" s="686" t="str">
        <f>IF(ISBLANK(L22),"0",+IF(OR(AND(L22=Cutoff!$AC$2,$Q22&gt;VLOOKUP(L22,Cutoff!$A$2:$D$56,4,FALSE)&gt;LCID!$Q22),AND(L22=Cutoff!$AC$3,$Q22&gt;VLOOKUP(L22,Cutoff!$A$2:$D$56,4,FALSE)&gt;LCID!$Q22),AND(L22=Cutoff!$AC$4,$RC22&gt;VLOOKUP(L22,Cutoff!$A$2:$D$56,4,FALSE)&gt;LCID!$Q22),AND(L22=Cutoff!$AC$5,$Q22&gt;VLOOKUP(L22,Cutoff!$A$2:$D$56,4,FALSE)&gt;LCID!$Q22),AND(L22=Cutoff!$AC$6,$Q22&gt;VLOOKUP(L22,Cutoff!$A$2:$D$56,4,FALSE)&gt;LCID!$Q22),AND(L22=Cutoff!$AC$7,$Q22&gt;VLOOKUP(L22,Cutoff!$A$2:$D$56,4,FALSE)&gt;LCID!$Q22),AND(L22=Cutoff!$AC$8,$Q22&gt;VLOOKUP(L22,Cutoff!$A$2:$D$56,4,FALSE)&gt;LCID!$Q22),AND(L22=Cutoff!$AC$9,$Q22&gt;VLOOKUP(L22,Cutoff!$A$2:$D$56,4,FALSE)&gt;LCID!$Q22)),"1","0"))</f>
        <v>0</v>
      </c>
      <c r="FG22" s="686" t="str">
        <f>IF(ISBLANK(M22),"0",+IF(OR(AND(M22=Cutoff!$AC$2,$Q22&gt;VLOOKUP(M22,Cutoff!$A$2:$D$56,4,FALSE)&gt;LCID!$Q22),AND(M22=Cutoff!$AC$3,$Q22&gt;VLOOKUP(M22,Cutoff!$A$2:$D$56,4,FALSE)&gt;LCID!$Q22),AND(M22=Cutoff!$AC$4,$RC22&gt;VLOOKUP(M22,Cutoff!$A$2:$D$56,4,FALSE)&gt;LCID!$Q22),AND(M22=Cutoff!$AC$5,$Q22&gt;VLOOKUP(M22,Cutoff!$A$2:$D$56,4,FALSE)&gt;LCID!$Q22),AND(M22=Cutoff!$AC$6,$Q22&gt;VLOOKUP(M22,Cutoff!$A$2:$D$56,4,FALSE)&gt;LCID!$Q22),AND(M22=Cutoff!$AC$7,$Q22&gt;VLOOKUP(M22,Cutoff!$A$2:$D$56,4,FALSE)&gt;LCID!$Q22),AND(M22=Cutoff!$AC$8,$Q22&gt;VLOOKUP(M22,Cutoff!$A$2:$D$56,4,FALSE)&gt;LCID!$Q22),AND(M22=Cutoff!$AC$9,$Q22&gt;VLOOKUP(M22,Cutoff!$A$2:$D$56,4,FALSE)&gt;LCID!$Q22)),"1","0"))</f>
        <v>0</v>
      </c>
      <c r="FH22" s="686" t="str">
        <f>IF(ISBLANK(N22),"0",+IF(OR(AND(N22=Cutoff!$AC$2,$Q22&gt;VLOOKUP(N22,Cutoff!$A$2:$D$56,4,FALSE)&gt;LCID!$Q22),AND(N22=Cutoff!$AC$3,$Q22&gt;VLOOKUP(N22,Cutoff!$A$2:$D$56,4,FALSE)&gt;LCID!$Q22),AND(N22=Cutoff!$AC$4,$RC22&gt;VLOOKUP(N22,Cutoff!$A$2:$D$56,4,FALSE)&gt;LCID!$Q22),AND(N22=Cutoff!$AC$5,$Q22&gt;VLOOKUP(N22,Cutoff!$A$2:$D$56,4,FALSE)&gt;LCID!$Q22),AND(N22=Cutoff!$AC$6,$Q22&gt;VLOOKUP(N22,Cutoff!$A$2:$D$56,4,FALSE)&gt;LCID!$Q22),AND(N22=Cutoff!$AC$7,$Q22&gt;VLOOKUP(N22,Cutoff!$A$2:$D$56,4,FALSE)&gt;LCID!$Q22),AND(N22=Cutoff!$AC$8,$Q22&gt;VLOOKUP(N22,Cutoff!$A$2:$D$56,4,FALSE)&gt;LCID!$Q22),AND(N22=Cutoff!$AC$9,$Q22&gt;VLOOKUP(N22,Cutoff!$A$2:$D$56,4,FALSE)&gt;LCID!$Q22)),"1","0"))</f>
        <v>0</v>
      </c>
      <c r="FI22" s="687" t="str">
        <f>IF(ISBLANK(O22),"0",+IF(OR(AND(O22=Cutoff!$AC$2,$Q22&gt;VLOOKUP(O22,Cutoff!$A$2:$D$56,4,FALSE)&gt;LCID!$Q22),AND(O22=Cutoff!$AC$3,$Q22&gt;VLOOKUP(O22,Cutoff!$A$2:$D$56,4,FALSE)&gt;LCID!$Q22),AND(O22=Cutoff!$AC$4,$RC22&gt;VLOOKUP(O22,Cutoff!$A$2:$D$56,4,FALSE)&gt;LCID!$Q22),AND(O22=Cutoff!$AC$5,$Q22&gt;VLOOKUP(O22,Cutoff!$A$2:$D$56,4,FALSE)&gt;LCID!$Q22),AND(O22=Cutoff!$AC$6,$Q22&gt;VLOOKUP(O22,Cutoff!$A$2:$D$56,4,FALSE)&gt;LCID!$Q22),AND(O22=Cutoff!$AC$7,$Q22&gt;VLOOKUP(O22,Cutoff!$A$2:$D$56,4,FALSE)&gt;LCID!$Q22),AND(O22=Cutoff!$AC$8,$Q22&gt;VLOOKUP(O22,Cutoff!$A$2:$D$56,4,FALSE)&gt;LCID!$Q22),AND(O22=Cutoff!$AC$9,$Q22&gt;VLOOKUP(O22,Cutoff!$A$2:$D$56,4,FALSE)&gt;LCID!$Q22)),"1","0"))</f>
        <v>0</v>
      </c>
      <c r="FJ22" s="688">
        <f>+COUNTIF(EY22:FI22,1)</f>
        <v>0</v>
      </c>
      <c r="FK22" s="11"/>
      <c r="FM22" s="480">
        <f>+IF(AND(DV22="x",DW$19&gt;0),1,0)</f>
        <v>0</v>
      </c>
      <c r="FN22" s="480">
        <f t="shared" ref="FN22:FN27" si="20">+IF(AND(DY22="x",DZ$19&gt;0),1,0)</f>
        <v>0</v>
      </c>
      <c r="FO22" s="480">
        <f t="shared" ref="FO22:FO27" si="21">+IF(AND(EB22="x",EC$19&gt;0),1,0)</f>
        <v>0</v>
      </c>
      <c r="FQ22" s="239" t="str">
        <f>IF(ISBLANK(B22),"",+IF(OR($E22=Cutoff!$W$2,$E22=Cutoff!$W$3,$E22=Cutoff!$W$4,$E22=Cutoff!$W$5,$E22=Cutoff!$W$6,$E22=Cutoff!$W$7,$E22=Cutoff!$W$8,$E22=Cutoff!$W$9,$E22=Cutoff!$W$10,$E22=Cutoff!$W$11,$E22=Cutoff!$W$12,$F22=Cutoff!$W$2,$F22=Cutoff!$W$3,$F22=Cutoff!$W$4,$F22=Cutoff!$W$5,$F22=Cutoff!$W$6,$F22=Cutoff!$W$7,$F22=Cutoff!$W$8,$F22=Cutoff!$W$9,$F22=Cutoff!$W$10,$F22=Cutoff!$W$11,$F22=Cutoff!$W$12,$G22=Cutoff!$W$2,$G22=Cutoff!$W$3,$G22=Cutoff!$W$4,$G22=Cutoff!$W$5,$G22=Cutoff!$W$6,$G22=Cutoff!$W$7,$G22=Cutoff!$W$8,$G22=Cutoff!$W$9,$G22=Cutoff!$W$10,$G22=Cutoff!$W$11,$G22=Cutoff!$W$12,$H22=Cutoff!$W$2,$H22=Cutoff!$W$3,$H22=Cutoff!$W$4,$H22=Cutoff!$W$5,$H22=Cutoff!$W$6,$H22=Cutoff!$W$7,$H22=Cutoff!$W$8,$H22=Cutoff!$W$9,$H22=Cutoff!$W$10,$H22=Cutoff!$W$11,$H22=Cutoff!$W$12,$I22=Cutoff!$W$2,$I22=Cutoff!$W$3,$I22=Cutoff!$W$4,$I22=Cutoff!$W$5,$I22=Cutoff!$W$6,$I22=Cutoff!$W$7,$I22=Cutoff!$W$8,$I22=Cutoff!$W$9,$I22=Cutoff!$W$10,$I22=Cutoff!$W$11,$I22=Cutoff!$W$12,$J22=Cutoff!$W$2,$J22=Cutoff!$W$3,$J22=Cutoff!$W$4,$J22=Cutoff!$W$5,$J22=Cutoff!$W$6,$J22=Cutoff!$W$7,$J22=Cutoff!$W$8,$J22=Cutoff!$W$9,$J22=Cutoff!$W$10,$J22=Cutoff!$W$11,$J22=Cutoff!$W$12,$K22=Cutoff!$W$2,$K22=Cutoff!$W$3,$K22=Cutoff!$W$4,$K22=Cutoff!$W$5,$K22=Cutoff!$W$6,$K22=Cutoff!$W$7,$K22=Cutoff!$W$8,$K22=Cutoff!$W$9,$K22=Cutoff!$W$10,$K22=Cutoff!$W$11,$K22=Cutoff!$W$12,$L22=Cutoff!$W$2,$L22=Cutoff!$W$3,$L22=Cutoff!$W$4,$L22=Cutoff!$W$5,$L22=Cutoff!$W$6,$L22=Cutoff!$W$7,$L22=Cutoff!$W$8,$L22=Cutoff!$W$9,$L22=Cutoff!$W$10,$L22=Cutoff!$W$11,$L22=Cutoff!$W$12,$M22=Cutoff!$W$2,$M22=Cutoff!$W$3,$M22=Cutoff!$W$4,$M22=Cutoff!$W$5,$M22=Cutoff!$W$6,$M22=Cutoff!$W$7,$M22=Cutoff!$W$8,$M22=Cutoff!$W$9,$M22=Cutoff!$W$10,$N22=Cutoff!$W$2,$N22=Cutoff!$W$3,$N22=Cutoff!$W$4,$M22=Cutoff!$W$11,$M22=Cutoff!$W$12,$N22=Cutoff!$W$5,$N22=Cutoff!$W$6,$N22=Cutoff!$W$7,$N22=Cutoff!$W$8,$N22=Cutoff!$W$9,$N22=Cutoff!$W$10,$N22=Cutoff!$W$11,$N22=Cutoff!$W$12,$O22=Cutoff!$W$2,$O22=Cutoff!$W$3,$O22=Cutoff!$W$4,$O22=Cutoff!$W$5,$O22=Cutoff!$W$6,$O22=Cutoff!$W$7,$O22=Cutoff!$W$8,$O22=Cutoff!$W$9,$O22=Cutoff!$W$10,$O22=Cutoff!$W$11,$O22=Cutoff!$W$12),1,""))</f>
        <v/>
      </c>
      <c r="FR22" s="239">
        <f>11-+COUNTIF(E22:O22,"")</f>
        <v>0</v>
      </c>
      <c r="FU22" s="480" t="str">
        <f>IF(ISBLANK(B22),"",+IF(AND(CN22&gt;0,HD22=0,HR22=0,IF22=0),"Priority Substance HH",+IF(AND(CN22&gt;0,OR(HD22&gt;0,HR22&gt;0,IF22&gt;0)),"CM compound with DNEL",IF(AND(HB22=0,HP22=0,ID22=0),"Compound not relevant for inh/derm/oral LCI",IF(IS22=1,"Only local effects relevant - no LCI HH calculated",IF(OR(FM22&gt;0,FN22&gt;0,FO22&gt;0),"LCI for acute HH effects relevant",IF(OR(AND(HB22&gt;0,HC22=0),AND(HP22&gt;0,HQ22=0),AND(ID22&gt;0,IE22=0)),"LCIs HH calculated","No LCI for HH"))))))&amp;IF(ISBLANK(B22),"",IF(AND(OR(HB22&gt;0,HD22&gt;0),HC22=0,IS22=0),", LCI inhalation","")&amp;IF(AND(OR(HP22&gt;0,HR22&gt;0),HQ22=0,IS22=0),", LCI dermal","")&amp;IF(AND(OR(ID22&gt;0,IF22&gt;0),IE22=0,IS22=0),", LCI oral","")&amp;IF(ISBLANK(B22),"",IF(EF22="x","; Effects on eyes","")&amp;+IF(ISBLANK(B22),"",IF($D$16="No","; Compound not classified for ENV",+IF(BI22=1,"; Priority compound ENV",IF(AND(BI22=0,CP22=0,AJ22="Yes"),"; Compound ony hazardous to Ozone layer",IF(AND(BI22=0,CP22=0,AJ22="No"),"; Compound not relevant for ENV",IF(AND(CP22=1,CQ22=1),"; PNEC missing - LC based on classification","; LCI ENV calculated")))))))))</f>
        <v/>
      </c>
      <c r="GB22" s="525" t="str">
        <f t="shared" ref="GB22:GL22" si="22">+IF(ISBLANK($B$22),"",IF(ISBLANK(E22),"",IF(OR(E22=$D$19,E22=$E$19,E22=$F$19,E22=$G$19,E22=$H$19,E22=$I$19,E22=$J$19,E22=$K$19,E22=$L$19,E22=$M$19,E22=$N$19),1,0)))</f>
        <v/>
      </c>
      <c r="GC22" s="526" t="str">
        <f t="shared" si="22"/>
        <v/>
      </c>
      <c r="GD22" s="526" t="str">
        <f t="shared" si="22"/>
        <v/>
      </c>
      <c r="GE22" s="526" t="str">
        <f t="shared" si="22"/>
        <v/>
      </c>
      <c r="GF22" s="526" t="str">
        <f t="shared" si="22"/>
        <v/>
      </c>
      <c r="GG22" s="526" t="str">
        <f t="shared" si="22"/>
        <v/>
      </c>
      <c r="GH22" s="526" t="str">
        <f t="shared" si="22"/>
        <v/>
      </c>
      <c r="GI22" s="526" t="str">
        <f t="shared" si="22"/>
        <v/>
      </c>
      <c r="GJ22" s="526" t="str">
        <f t="shared" si="22"/>
        <v/>
      </c>
      <c r="GK22" s="526" t="str">
        <f t="shared" si="22"/>
        <v/>
      </c>
      <c r="GL22" s="527" t="str">
        <f t="shared" si="22"/>
        <v/>
      </c>
      <c r="GM22" s="527">
        <f>+COUNTIF(GB22:GL22,"1")</f>
        <v>0</v>
      </c>
      <c r="GN22" s="573">
        <f>+DD22</f>
        <v>0</v>
      </c>
      <c r="GQ22" s="525" t="str">
        <f>+IF(ISBLANK($B22),"",IF(ISBLANK(E22),"",IF(OR(E22=Cutoff!$P$34,E22=Cutoff!$P$35,E22=Cutoff!$P$36,E22=Cutoff!$P$37,E22=Cutoff!$P$38,E22=Cutoff!$P$39,E22=Cutoff!$P$40,E22=Cutoff!$P$41,E22=Cutoff!$P$42,E22=Cutoff!$P$43,E22=Cutoff!$P$44,E22=Cutoff!$P$45,$Q22&lt;SCL!Y22),"0","i")))</f>
        <v/>
      </c>
      <c r="GR22" s="526" t="str">
        <f>+IF(ISBLANK($B22),"",IF(ISBLANK(F22),"",IF(OR(F22=Cutoff!$P$34,F22=Cutoff!$P$35,F22=Cutoff!$P$36,F22=Cutoff!$P$37,F22=Cutoff!$P$38,F22=Cutoff!$P$39,F22=Cutoff!$P$40,F22=Cutoff!$P$41,F22=Cutoff!$P$42,F22=Cutoff!$P$43,F22=Cutoff!$P$44,F22=Cutoff!$P$45,$Q22&lt;SCL!Z22),"0","i")))</f>
        <v/>
      </c>
      <c r="GS22" s="526" t="str">
        <f>+IF(ISBLANK($B22),"",IF(ISBLANK(G22),"",IF(OR(G22=Cutoff!$P$34,G22=Cutoff!$P$35,G22=Cutoff!$P$36,G22=Cutoff!$P$37,G22=Cutoff!$P$38,G22=Cutoff!$P$39,G22=Cutoff!$P$40,G22=Cutoff!$P$41,G22=Cutoff!$P$42,G22=Cutoff!$P$43,G22=Cutoff!$P$44,G22=Cutoff!$P$45,$Q22&lt;SCL!AA22),"0","i")))</f>
        <v/>
      </c>
      <c r="GT22" s="526" t="str">
        <f>+IF(ISBLANK($B22),"",IF(ISBLANK(H22),"",IF(OR(H22=Cutoff!$P$34,H22=Cutoff!$P$35,H22=Cutoff!$P$36,H22=Cutoff!$P$37,H22=Cutoff!$P$38,H22=Cutoff!$P$39,H22=Cutoff!$P$40,H22=Cutoff!$P$41,H22=Cutoff!$P$42,H22=Cutoff!$P$43,H22=Cutoff!$P$44,H22=Cutoff!$P$45,$Q22&lt;SCL!AB22),"0","i")))</f>
        <v/>
      </c>
      <c r="GU22" s="526" t="str">
        <f>+IF(ISBLANK($B22),"",IF(ISBLANK(I22),"",IF(OR(I22=Cutoff!$P$34,I22=Cutoff!$P$35,I22=Cutoff!$P$36,I22=Cutoff!$P$37,I22=Cutoff!$P$38,I22=Cutoff!$P$39,I22=Cutoff!$P$40,I22=Cutoff!$P$41,I22=Cutoff!$P$42,I22=Cutoff!$P$43,I22=Cutoff!$P$44,I22=Cutoff!$P$45,$Q22&lt;SCL!AC22),"0","i")))</f>
        <v/>
      </c>
      <c r="GV22" s="526" t="str">
        <f>+IF(ISBLANK($B22),"",IF(ISBLANK(J22),"",IF(OR(J22=Cutoff!$P$34,J22=Cutoff!$P$35,J22=Cutoff!$P$36,J22=Cutoff!$P$37,J22=Cutoff!$P$38,J22=Cutoff!$P$39,J22=Cutoff!$P$40,J22=Cutoff!$P$41,J22=Cutoff!$P$42,J22=Cutoff!$P$43,J22=Cutoff!$P$44,J22=Cutoff!$P$45,$Q22&lt;SCL!AD22),"0","i")))</f>
        <v/>
      </c>
      <c r="GW22" s="526" t="str">
        <f>+IF(ISBLANK($B22),"",IF(ISBLANK(K22),"",IF(OR(K22=Cutoff!$P$34,K22=Cutoff!$P$35,K22=Cutoff!$P$36,K22=Cutoff!$P$37,K22=Cutoff!$P$38,K22=Cutoff!$P$39,K22=Cutoff!$P$40,K22=Cutoff!$P$41,K22=Cutoff!$P$42,K22=Cutoff!$P$43,K22=Cutoff!$P$44,K22=Cutoff!$P$45,$Q22&lt;SCL!AE22),"0","i")))</f>
        <v/>
      </c>
      <c r="GX22" s="526" t="str">
        <f>+IF(ISBLANK($B22),"",IF(ISBLANK(L22),"",IF(OR(L22=Cutoff!$P$34,L22=Cutoff!$P$35,L22=Cutoff!$P$36,L22=Cutoff!$P$37,L22=Cutoff!$P$38,L22=Cutoff!$P$39,L22=Cutoff!$P$40,L22=Cutoff!$P$41,L22=Cutoff!$P$42,L22=Cutoff!$P$43,L22=Cutoff!$P$44,L22=Cutoff!$P$45,$Q22&lt;SCL!AF22),"0","i")))</f>
        <v/>
      </c>
      <c r="GY22" s="526" t="str">
        <f>+IF(ISBLANK($B22),"",IF(ISBLANK(M22),"",IF(OR(M22=Cutoff!$P$34,M22=Cutoff!$P$35,M22=Cutoff!$P$36,M22=Cutoff!$P$37,M22=Cutoff!$P$38,M22=Cutoff!$P$39,M22=Cutoff!$P$40,M22=Cutoff!$P$41,M22=Cutoff!$P$42,M22=Cutoff!$P$43,M22=Cutoff!$P$44,M22=Cutoff!$P$45,$Q22&lt;SCL!AG22),"0","i")))</f>
        <v/>
      </c>
      <c r="GZ22" s="526" t="str">
        <f>+IF(ISBLANK($B22),"",IF(ISBLANK(N22),"",IF(OR(N22=Cutoff!$P$34,N22=Cutoff!$P$35,N22=Cutoff!$P$36,N22=Cutoff!$P$37,N22=Cutoff!$P$38,N22=Cutoff!$P$39,N22=Cutoff!$P$40,N22=Cutoff!$P$41,N22=Cutoff!$P$42,N22=Cutoff!$P$43,N22=Cutoff!$P$44,N22=Cutoff!$P$45,$Q22&lt;SCL!AH22),"0","i")))</f>
        <v/>
      </c>
      <c r="HA22" s="527" t="str">
        <f>+IF(ISBLANK($B22),"",IF(ISBLANK(O22),"",IF(OR(O22=Cutoff!$P$34,O22=Cutoff!$P$35,O22=Cutoff!$P$36,O22=Cutoff!$P$37,O22=Cutoff!$P$38,O22=Cutoff!$P$39,O22=Cutoff!$P$40,O22=Cutoff!$P$41,O22=Cutoff!$P$42,O22=Cutoff!$P$43,O22=Cutoff!$P$44,O22=Cutoff!$P$45,$Q22&lt;SCL!AI22),"0","i")))</f>
        <v/>
      </c>
      <c r="HB22" s="527" t="str">
        <f>IF(ISBLANK(B22),"",IF(+COUNTIF(GQ22:HA22,"i")&gt;0,1,0))</f>
        <v/>
      </c>
      <c r="HC22" s="540" t="str">
        <f>+IF(ISBLANK(B22),"",IF(AND(HB22&gt;0,ISBLANK(S22)),1,0))</f>
        <v/>
      </c>
      <c r="HD22" s="678" t="str">
        <f>+IF(ISBLANK(B22),"",+IF(AND(CN22&gt;0,ISNUMBER(S22)),1,0))</f>
        <v/>
      </c>
      <c r="HE22" s="525" t="str">
        <f>+IF(ISBLANK($B22),"",IF(ISBLANK(E22),"",IF(OR(E22=Cutoff!$R$34,E22=Cutoff!$R$35,E22=Cutoff!$R$36,E22=Cutoff!$R$37,E22=Cutoff!$R$38,E22=Cutoff!$R$39,E22=Cutoff!$R$40,E22=Cutoff!$R$41,E22=Cutoff!$R$42,E22=Cutoff!$R$43,E22=Cutoff!$R$44,E22=Cutoff!$R$45,$Q22&lt;SCL!Y22),"0","d")))</f>
        <v/>
      </c>
      <c r="HF22" s="526" t="str">
        <f>+IF(ISBLANK($B22),"",IF(ISBLANK(F22),"",IF(OR(F22=Cutoff!$R$34,F22=Cutoff!$R$35,F22=Cutoff!$R$36,F22=Cutoff!$R$37,F22=Cutoff!$R$38,F22=Cutoff!$R$39,F22=Cutoff!$R$40,F22=Cutoff!$R$41,F22=Cutoff!$R$42,F22=Cutoff!$R$43,F22=Cutoff!$R$44,F22=Cutoff!$R$45,$Q22&lt;SCL!Z22),"0","d")))</f>
        <v/>
      </c>
      <c r="HG22" s="526" t="str">
        <f>+IF(ISBLANK($B22),"",IF(ISBLANK(G22),"",IF(OR(G22=Cutoff!$R$34,G22=Cutoff!$R$35,G22=Cutoff!$R$36,G22=Cutoff!$R$37,G22=Cutoff!$R$38,G22=Cutoff!$R$39,G22=Cutoff!$R$40,G22=Cutoff!$R$41,G22=Cutoff!$R$42,G22=Cutoff!$R$43,G22=Cutoff!$R$44,G22=Cutoff!$R$45,$Q22&lt;SCL!AA22),"0","d")))</f>
        <v/>
      </c>
      <c r="HH22" s="526" t="str">
        <f>+IF(ISBLANK($B22),"",IF(ISBLANK(H22),"",IF(OR(H22=Cutoff!$R$34,H22=Cutoff!$R$35,H22=Cutoff!$R$36,H22=Cutoff!$R$37,H22=Cutoff!$R$38,H22=Cutoff!$R$39,H22=Cutoff!$R$40,H22=Cutoff!$R$41,H22=Cutoff!$R$42,H22=Cutoff!$R$43,H22=Cutoff!$R$44,H22=Cutoff!$R$45,$Q22&lt;SCL!AB22),"0","d")))</f>
        <v/>
      </c>
      <c r="HI22" s="526" t="str">
        <f>+IF(ISBLANK($B22),"",IF(ISBLANK(I22),"",IF(OR(I22=Cutoff!$R$34,I22=Cutoff!$R$35,I22=Cutoff!$R$36,I22=Cutoff!$R$37,I22=Cutoff!$R$38,I22=Cutoff!$R$39,I22=Cutoff!$R$40,I22=Cutoff!$R$41,I22=Cutoff!$R$42,I22=Cutoff!$R$43,I22=Cutoff!$R$44,I22=Cutoff!$R$45,$Q22&lt;SCL!AC22),"0","d")))</f>
        <v/>
      </c>
      <c r="HJ22" s="526" t="str">
        <f>+IF(ISBLANK($B22),"",IF(ISBLANK(J22),"",IF(OR(J22=Cutoff!$R$34,J22=Cutoff!$R$35,J22=Cutoff!$R$36,J22=Cutoff!$R$37,J22=Cutoff!$R$38,J22=Cutoff!$R$39,J22=Cutoff!$R$40,J22=Cutoff!$R$41,J22=Cutoff!$R$42,J22=Cutoff!$R$43,J22=Cutoff!$R$44,J22=Cutoff!$R$45,$Q22&lt;SCL!AD22),"0","d")))</f>
        <v/>
      </c>
      <c r="HK22" s="526" t="str">
        <f>+IF(ISBLANK($B22),"",IF(ISBLANK(K22),"",IF(OR(K22=Cutoff!$R$34,K22=Cutoff!$R$35,K22=Cutoff!$R$36,K22=Cutoff!$R$37,K22=Cutoff!$R$38,K22=Cutoff!$R$39,K22=Cutoff!$R$40,K22=Cutoff!$R$41,K22=Cutoff!$R$42,K22=Cutoff!$R$43,K22=Cutoff!$R$44,K22=Cutoff!$R$45,$Q22&lt;SCL!AE22),"0","d")))</f>
        <v/>
      </c>
      <c r="HL22" s="526" t="str">
        <f>+IF(ISBLANK($B22),"",IF(ISBLANK(L22),"",IF(OR(L22=Cutoff!$R$34,L22=Cutoff!$R$35,L22=Cutoff!$R$36,L22=Cutoff!$R$37,L22=Cutoff!$R$38,L22=Cutoff!$R$39,L22=Cutoff!$R$40,L22=Cutoff!$R$41,L22=Cutoff!$R$42,L22=Cutoff!$R$43,L22=Cutoff!$R$44,L22=Cutoff!$R$45,$Q22&lt;SCL!AF22),"0","d")))</f>
        <v/>
      </c>
      <c r="HM22" s="526" t="str">
        <f>+IF(ISBLANK($B22),"",IF(ISBLANK(M22),"",IF(OR(M22=Cutoff!$R$34,M22=Cutoff!$R$35,M22=Cutoff!$R$36,M22=Cutoff!$R$37,M22=Cutoff!$R$38,M22=Cutoff!$R$39,M22=Cutoff!$R$40,M22=Cutoff!$R$41,M22=Cutoff!$R$42,M22=Cutoff!$R$43,M22=Cutoff!$R$44,M22=Cutoff!$R$45,$Q22&lt;SCL!AG22),"0","d")))</f>
        <v/>
      </c>
      <c r="HN22" s="526" t="str">
        <f>+IF(ISBLANK($B22),"",IF(ISBLANK(N22),"",IF(OR(N22=Cutoff!$R$34,N22=Cutoff!$R$35,N22=Cutoff!$R$36,N22=Cutoff!$R$37,N22=Cutoff!$R$38,N22=Cutoff!$R$39,N22=Cutoff!$R$40,N22=Cutoff!$R$41,N22=Cutoff!$R$42,N22=Cutoff!$R$43,N22=Cutoff!$R$44,N22=Cutoff!$R$45,$Q22&lt;SCL!AH22),"0","d")))</f>
        <v/>
      </c>
      <c r="HO22" s="527" t="str">
        <f>+IF(ISBLANK($B22),"",IF(ISBLANK(O22),"",IF(OR(O22=Cutoff!$R$34,O22=Cutoff!$R$35,O22=Cutoff!$R$36,O22=Cutoff!$R$37,O22=Cutoff!$R$38,O22=Cutoff!$R$39,O22=Cutoff!$R$40,O22=Cutoff!$R$41,O22=Cutoff!$R$42,O22=Cutoff!$R$43,O22=Cutoff!$R$44,O22=Cutoff!$R$45,$Q22&lt;SCL!AI22),"0","d")))</f>
        <v/>
      </c>
      <c r="HP22" s="527" t="str">
        <f>IF(ISBLANK(B22),"",IF(+COUNTIF(HE22:HO22,"d")&gt;0,1,0))</f>
        <v/>
      </c>
      <c r="HQ22" s="540" t="str">
        <f>+IF(ISBLANK(B22),"",IF(AND(HP22&gt;0,ISBLANK(T22)),1,0))</f>
        <v/>
      </c>
      <c r="HR22" s="678" t="str">
        <f>+IF(ISBLANK(B22),"",+IF(AND(CN22&gt;0,ISNUMBER(T22)),1,0))</f>
        <v/>
      </c>
      <c r="HS22" s="525" t="str">
        <f>+IF(ISBLANK($B22),"",IF(ISBLANK(E22),"",IF(OR(E22=Cutoff!$T$34,E22=Cutoff!$T$35,E22=Cutoff!$T$36,E22=Cutoff!$T$37,E22=Cutoff!$T$38,E22=Cutoff!$T$39,E22=Cutoff!$T$40,E22=Cutoff!$T$41,E22=Cutoff!$T$42,E22=Cutoff!$T$43,E22=Cutoff!$T$44,E22=Cutoff!$T$45,$Q22&lt;SCL!Y22),"0","oral")))</f>
        <v/>
      </c>
      <c r="HT22" s="526" t="str">
        <f>+IF(ISBLANK($B22),"",IF(ISBLANK(F22),"",IF(OR(F22=Cutoff!$T$34,F22=Cutoff!$T$35,F22=Cutoff!$T$36,F22=Cutoff!$T$37,F22=Cutoff!$T$38,F22=Cutoff!$T$39,F22=Cutoff!$T$40,F22=Cutoff!$T$41,F22=Cutoff!$T$42,F22=Cutoff!$T$43,F22=Cutoff!$T$44,F22=Cutoff!$T$45,$Q22&lt;SCL!Z22),"0","oral")))</f>
        <v/>
      </c>
      <c r="HU22" s="526" t="str">
        <f>+IF(ISBLANK($B22),"",IF(ISBLANK(G22),"",IF(OR(G22=Cutoff!$T$34,G22=Cutoff!$T$35,G22=Cutoff!$T$36,G22=Cutoff!$T$37,G22=Cutoff!$T$38,G22=Cutoff!$T$39,G22=Cutoff!$T$40,G22=Cutoff!$T$41,G22=Cutoff!$T$42,G22=Cutoff!$T$43,G22=Cutoff!$T$44,G22=Cutoff!$T$45,$Q22&lt;SCL!AA22),"0","oral")))</f>
        <v/>
      </c>
      <c r="HV22" s="526" t="str">
        <f>+IF(ISBLANK($B22),"",IF(ISBLANK(H22),"",IF(OR(H22=Cutoff!$T$34,H22=Cutoff!$T$35,H22=Cutoff!$T$36,H22=Cutoff!$T$37,H22=Cutoff!$T$38,H22=Cutoff!$T$39,H22=Cutoff!$T$40,H22=Cutoff!$T$41,H22=Cutoff!$T$42,H22=Cutoff!$T$43,H22=Cutoff!$T$44,H22=Cutoff!$T$45,$Q22&lt;SCL!AB22),"0","oral")))</f>
        <v/>
      </c>
      <c r="HW22" s="526" t="str">
        <f>+IF(ISBLANK($B22),"",IF(ISBLANK(I22),"",IF(OR(I22=Cutoff!$T$34,I22=Cutoff!$T$35,I22=Cutoff!$T$36,I22=Cutoff!$T$37,I22=Cutoff!$T$38,I22=Cutoff!$T$39,I22=Cutoff!$T$40,I22=Cutoff!$T$41,I22=Cutoff!$T$42,I22=Cutoff!$T$43,I22=Cutoff!$T$44,I22=Cutoff!$T$45,$Q22&lt;SCL!AC22),"0","oral")))</f>
        <v/>
      </c>
      <c r="HX22" s="526" t="str">
        <f>+IF(ISBLANK($B22),"",IF(ISBLANK(J22),"",IF(OR(J22=Cutoff!$T$34,J22=Cutoff!$T$35,J22=Cutoff!$T$36,J22=Cutoff!$T$37,J22=Cutoff!$T$38,J22=Cutoff!$T$39,J22=Cutoff!$T$40,J22=Cutoff!$T$41,J22=Cutoff!$T$42,J22=Cutoff!$T$43,J22=Cutoff!$T$44,J22=Cutoff!$T$45,$Q22&lt;SCL!AD22),"0","oral")))</f>
        <v/>
      </c>
      <c r="HY22" s="526" t="str">
        <f>+IF(ISBLANK($B22),"",IF(ISBLANK(K22),"",IF(OR(K22=Cutoff!$T$34,K22=Cutoff!$T$35,K22=Cutoff!$T$36,K22=Cutoff!$T$37,K22=Cutoff!$T$38,K22=Cutoff!$T$39,K22=Cutoff!$T$40,K22=Cutoff!$T$41,K22=Cutoff!$T$42,K22=Cutoff!$T$43,K22=Cutoff!$T$44,K22=Cutoff!$T$45,$Q22&lt;SCL!AE22),"0","oral")))</f>
        <v/>
      </c>
      <c r="HZ22" s="526" t="str">
        <f>+IF(ISBLANK($B22),"",IF(ISBLANK(L22),"",IF(OR(L22=Cutoff!$T$34,L22=Cutoff!$T$35,L22=Cutoff!$T$36,L22=Cutoff!$T$37,L22=Cutoff!$T$38,L22=Cutoff!$T$39,L22=Cutoff!$T$40,L22=Cutoff!$T$41,L22=Cutoff!$T$42,L22=Cutoff!$T$43,L22=Cutoff!$T$44,L22=Cutoff!$T$45,$Q22&lt;SCL!AF22),"0","oral")))</f>
        <v/>
      </c>
      <c r="IA22" s="526" t="str">
        <f>+IF(ISBLANK($B22),"",IF(ISBLANK(M22),"",IF(OR(M22=Cutoff!$T$34,M22=Cutoff!$T$35,M22=Cutoff!$T$36,M22=Cutoff!$T$37,M22=Cutoff!$T$38,M22=Cutoff!$T$39,M22=Cutoff!$T$40,M22=Cutoff!$T$41,M22=Cutoff!$T$42,M22=Cutoff!$T$43,M22=Cutoff!$T$44,M22=Cutoff!$T$45,$Q22&lt;SCL!AG22),"0","oral")))</f>
        <v/>
      </c>
      <c r="IB22" s="526" t="str">
        <f>+IF(ISBLANK($B22),"",IF(ISBLANK(N22),"",IF(OR(N22=Cutoff!$T$34,N22=Cutoff!$T$35,N22=Cutoff!$T$36,N22=Cutoff!$T$37,N22=Cutoff!$T$38,N22=Cutoff!$T$39,N22=Cutoff!$T$40,N22=Cutoff!$T$41,N22=Cutoff!$T$42,N22=Cutoff!$T$43,N22=Cutoff!$T$44,N22=Cutoff!$T$45,$Q22&lt;SCL!AH22),"0","oral")))</f>
        <v/>
      </c>
      <c r="IC22" s="527" t="str">
        <f>+IF(ISBLANK($B22),"",IF(ISBLANK(O22),"",IF(OR(O22=Cutoff!$T$34,O22=Cutoff!$T$35,O22=Cutoff!$T$36,O22=Cutoff!$T$37,O22=Cutoff!$T$38,O22=Cutoff!$T$39,O22=Cutoff!$T$40,O22=Cutoff!$T$41,O22=Cutoff!$T$42,O22=Cutoff!$T$43,O22=Cutoff!$T$44,O22=Cutoff!$T$45,$Q22&lt;SCL!AI22),"0","oral")))</f>
        <v/>
      </c>
      <c r="ID22" s="527" t="str">
        <f>IF(ISBLANK(B22),"",IF(+COUNTIF(HS22:IC22,"oral")&gt;0,1,0))</f>
        <v/>
      </c>
      <c r="IE22" s="540" t="str">
        <f>+IF(ISBLANK(B22),"",IF(AND(ID22&gt;0,ISBLANK(U22)),1,""))</f>
        <v/>
      </c>
      <c r="IF22" s="678" t="str">
        <f>+IF(ISBLANK(B22),"",+IF(AND(CN22&gt;0,ISNUMBER(U22)),1,0))</f>
        <v/>
      </c>
      <c r="IG22" s="525" t="str">
        <f>IF(ISBLANK($B22),"",+IF(OR(E22=Cutoff!$W$2,E22=Cutoff!$W$3,E22=Cutoff!$W$4,E22=Cutoff!$W$5,E22=Cutoff!$W$6,E22=Cutoff!$W$7,E22=Cutoff!$W$8,E22=Cutoff!$W$9,E22=Cutoff!$W$10,E22=Cutoff!$W$11,E22=Cutoff!$W$12),1,0))</f>
        <v/>
      </c>
      <c r="IH22" s="526" t="str">
        <f>IF(ISBLANK($B22),"",+IF(OR(F22=Cutoff!$W$2,F22=Cutoff!$W$3,F22=Cutoff!$W$4,F22=Cutoff!$W$5,F22=Cutoff!$W$6,F22=Cutoff!$W$7,F22=Cutoff!$W$8,F22=Cutoff!$W$9,F22=Cutoff!$W$10,F22=Cutoff!$W$11,F22=Cutoff!$W$12),1,0))</f>
        <v/>
      </c>
      <c r="II22" s="526" t="str">
        <f>IF(ISBLANK($B22),"",+IF(OR(G22=Cutoff!$W$2,G22=Cutoff!$W$3,G22=Cutoff!$W$4,G22=Cutoff!$W$5,G22=Cutoff!$W$6,G22=Cutoff!$W$7,G22=Cutoff!$W$8,G22=Cutoff!$W$9,G22=Cutoff!$W$10,G22=Cutoff!$W$11,G22=Cutoff!$W$12),1,0))</f>
        <v/>
      </c>
      <c r="IJ22" s="526" t="str">
        <f>IF(ISBLANK($B22),"",+IF(OR(H22=Cutoff!$W$2,H22=Cutoff!$W$3,H22=Cutoff!$W$4,H22=Cutoff!$W$5,H22=Cutoff!$W$6,H22=Cutoff!$W$7,H22=Cutoff!$W$8,H22=Cutoff!$W$9,H22=Cutoff!$W$10,H22=Cutoff!$W$11,H22=Cutoff!$W$12),1,0))</f>
        <v/>
      </c>
      <c r="IK22" s="526" t="str">
        <f>IF(ISBLANK($B22),"",+IF(OR(I22=Cutoff!$W$2,I22=Cutoff!$W$3,I22=Cutoff!$W$4,I22=Cutoff!$W$5,I22=Cutoff!$W$6,I22=Cutoff!$W$7,I22=Cutoff!$W$8,I22=Cutoff!$W$9,I22=Cutoff!$W$10,I22=Cutoff!$W$11,I22=Cutoff!$W$12),1,0))</f>
        <v/>
      </c>
      <c r="IL22" s="526" t="str">
        <f>IF(ISBLANK($B22),"",+IF(OR(J22=Cutoff!$W$2,J22=Cutoff!$W$3,J22=Cutoff!$W$4,J22=Cutoff!$W$5,J22=Cutoff!$W$6,J22=Cutoff!$W$7,J22=Cutoff!$W$8,J22=Cutoff!$W$9,J22=Cutoff!$W$10,J22=Cutoff!$W$11,J22=Cutoff!$W$12),1,0))</f>
        <v/>
      </c>
      <c r="IM22" s="526" t="str">
        <f>IF(ISBLANK($B22),"",+IF(OR(K22=Cutoff!$W$2,K22=Cutoff!$W$3,K22=Cutoff!$W$4,K22=Cutoff!$W$5,K22=Cutoff!$W$6,K22=Cutoff!$W$7,K22=Cutoff!$W$8,K22=Cutoff!$W$9,K22=Cutoff!$W$10,K22=Cutoff!$W$11,K22=Cutoff!$W$12),1,0))</f>
        <v/>
      </c>
      <c r="IN22" s="526" t="str">
        <f>IF(ISBLANK($B22),"",+IF(OR(L22=Cutoff!$W$2,L22=Cutoff!$W$3,L22=Cutoff!$W$4,L22=Cutoff!$W$5,L22=Cutoff!$W$6,L22=Cutoff!$W$7,L22=Cutoff!$W$8,L22=Cutoff!$W$9,L22=Cutoff!$W$10,L22=Cutoff!$W$11,L22=Cutoff!$W$12),1,0))</f>
        <v/>
      </c>
      <c r="IO22" s="526" t="str">
        <f>IF(ISBLANK($B22),"",+IF(OR(M22=Cutoff!$W$2,M22=Cutoff!$W$3,M22=Cutoff!$W$4,M22=Cutoff!$W$5,M22=Cutoff!$W$6,M22=Cutoff!$W$7,M22=Cutoff!$W$8,M22=Cutoff!$W$9,M22=Cutoff!$W$10,M22=Cutoff!$W$11,M22=Cutoff!$W$12),1,0))</f>
        <v/>
      </c>
      <c r="IP22" s="526" t="str">
        <f>IF(ISBLANK($B22),"",+IF(OR(N22=Cutoff!$W$2,N22=Cutoff!$W$3,N22=Cutoff!$W$4,N22=Cutoff!$W$5,N22=Cutoff!$W$6,N22=Cutoff!$W$7,N22=Cutoff!$W$8,N22=Cutoff!$W$9,N22=Cutoff!$W$10,N22=Cutoff!$W$11,N22=Cutoff!$W$12),1,0))</f>
        <v/>
      </c>
      <c r="IQ22" s="527" t="str">
        <f>IF(ISBLANK($B22),"",+IF(OR(O22=Cutoff!$W$2,O22=Cutoff!$W$3,O22=Cutoff!$W$4,O22=Cutoff!$W$5,O22=Cutoff!$W$6,O22=Cutoff!$W$7,O22=Cutoff!$W$8,O22=Cutoff!$W$9,O22=Cutoff!$W$10,O22=Cutoff!$W$11,O22=Cutoff!$W$12),1,0))</f>
        <v/>
      </c>
      <c r="IR22" s="540" t="str">
        <f>IF(ISBLANK(B22),"",+COUNTIF(IG22:IQ22,1))</f>
        <v/>
      </c>
      <c r="IS22" s="540" t="str">
        <f>IF(ISBLANK($B22),"",+IF(IR22=FR22,1,0))</f>
        <v/>
      </c>
      <c r="IT22" s="10" t="str">
        <f>IF(ISBLANK(O22),"",+IF(OR(R22=Cutoff!$W$2,R22=Cutoff!$W$3,R22=Cutoff!$W$4,R22=Cutoff!$W$5,R22=Cutoff!$W$6,R22=Cutoff!$W$7,R22=Cutoff!$W$8,R22=Cutoff!$W$9,R22=Cutoff!$W$10,R22=Cutoff!$W$11,R22=Cutoff!$W$12),1,0))</f>
        <v/>
      </c>
      <c r="IU22" s="11"/>
      <c r="IV22" s="720" t="str">
        <f>IF(ISBLANK($B22),"",+IF(AND(OR(E22=Cutoff!$W$8,E22=Cutoff!$W$9,E22=Cutoff!$W$12),OR(E22=$D$19,E22=$E$19,E22=$F$19,E22=$G$19,E22=$H$19,E22=$I$19,E22=$J$19,E22=$K$19,E22=$L$19,E22=$M$19),GQ22="i"),E22,""))</f>
        <v/>
      </c>
      <c r="IW22" s="720" t="str">
        <f>IF(ISBLANK($B22),"",+IF(AND(OR(F22=Cutoff!$W$8,F22=Cutoff!$W$9,F22=Cutoff!$W$12),OR(F22=$D$19,F22=$E$19,F22=$F$19,F22=$G$19,F22=$H$19,F22=$I$19,F22=$J$19,F22=$K$19,F22=$L$19,F22=$M$19),GR22="i"),F22,""))</f>
        <v/>
      </c>
      <c r="IX22" s="720" t="str">
        <f>IF(ISBLANK($B22),"",+IF(AND(OR(G22=Cutoff!$W$8,G22=Cutoff!$W$9,G22=Cutoff!$W$12),OR(G22=$D$19,G22=$E$19,G22=$F$19,G22=$G$19,G22=$H$19,G22=$I$19,G22=$J$19,G22=$K$19,G22=$L$19,G22=$M$19),GS22="i"),G22,""))</f>
        <v/>
      </c>
      <c r="IY22" s="720" t="str">
        <f>IF(ISBLANK($B22),"",+IF(AND(OR(H22=Cutoff!$W$8,H22=Cutoff!$W$9,H22=Cutoff!$W$12),OR(H22=$D$19,H22=$E$19,H22=$F$19,H22=$G$19,H22=$H$19,H22=$I$19,H22=$J$19,H22=$K$19,H22=$L$19,H22=$M$19),GT22="i"),H22,""))</f>
        <v/>
      </c>
      <c r="IZ22" s="720" t="str">
        <f>IF(ISBLANK($B22),"",+IF(AND(OR(I22=Cutoff!$W$8,I22=Cutoff!$W$9,I22=Cutoff!$W$12),OR(I22=$D$19,I22=$E$19,I22=$F$19,I22=$G$19,I22=$H$19,I22=$I$19,I22=$J$19,I22=$K$19,I22=$L$19,I22=$M$19),GU22="i"),I22,""))</f>
        <v/>
      </c>
      <c r="JA22" s="720" t="str">
        <f>IF(ISBLANK($B22),"",+IF(AND(OR(J22=Cutoff!$W$8,J22=Cutoff!$W$9,J22=Cutoff!$W$12),OR(J22=$D$19,J22=$E$19,J22=$F$19,J22=$G$19,J22=$H$19,J22=$I$19,J22=$J$19,J22=$K$19,J22=$L$19,J22=$M$19),GV22="i"),J22,""))</f>
        <v/>
      </c>
      <c r="JB22" s="720" t="str">
        <f>IF(ISBLANK($B22),"",+IF(AND(OR(K22=Cutoff!$W$8,K22=Cutoff!$W$9,K22=Cutoff!$W$12),OR(K22=$D$19,K22=$E$19,K22=$F$19,K22=$G$19,K22=$H$19,K22=$I$19,K22=$J$19,K22=$K$19,K22=$L$19,K22=$M$19),GW22="i"),K22,""))</f>
        <v/>
      </c>
      <c r="JC22" s="720" t="str">
        <f>IF(ISBLANK($B22),"",+IF(AND(OR(L22=Cutoff!$W$8,L22=Cutoff!$W$9,L22=Cutoff!$W$12),OR(L22=$D$19,L22=$E$19,L22=$F$19,L22=$G$19,L22=$H$19,L22=$I$19,L22=$J$19,L22=$K$19,L22=$L$19,L22=$M$19),GX22="i"),L22,""))</f>
        <v/>
      </c>
      <c r="JD22" s="720" t="str">
        <f>IF(ISBLANK($B22),"",+IF(AND(OR(M22=Cutoff!$W$8,M22=Cutoff!$W$9,M22=Cutoff!$W$12),OR(M22=$D$19,M22=$E$19,M22=$F$19,M22=$G$19,M22=$H$19,M22=$I$19,M22=$J$19,M22=$K$19,M22=$L$19,M22=$M$19),GY22="i"),M22,""))</f>
        <v/>
      </c>
      <c r="JE22" s="720" t="str">
        <f>IF(ISBLANK($B22),"",+IF(AND(OR(N22=Cutoff!$W$8,N22=Cutoff!$W$9,N22=Cutoff!$W$12),OR(N22=$D$19,N22=$E$19,N22=$F$19,N22=$G$19,N22=$H$19,N22=$I$19,N22=$J$19,N22=$K$19,N22=$L$19,N22=$M$19),GZ22="i"),N22,""))</f>
        <v/>
      </c>
      <c r="JF22" s="720" t="str">
        <f>IF(ISBLANK($B22),"",+IF(AND(OR(O22=Cutoff!$W$8,O22=Cutoff!$W$9,O22=Cutoff!$W$12),OR(O22=$D$19,O22=$E$19,O22=$F$19,O22=$G$19,O22=$H$19,O22=$I$19,O22=$J$19,O22=$K$19,O22=$L$19,O22=$M$19),HA22="i"),O22,""))</f>
        <v/>
      </c>
      <c r="JG22" s="720">
        <f>11-COUNTBLANK(IV22:JF22)</f>
        <v>0</v>
      </c>
      <c r="JH22" s="720" t="str">
        <f>+IF(JG22&gt;0,B22&amp;"("&amp;CONCATENATE(IV22,IW22,IX22,IY22,IZ22,JA22,JB22,JC22,JD22,JE22,JF22)&amp;")","")</f>
        <v/>
      </c>
      <c r="JI22" s="11"/>
      <c r="JJ22" s="11"/>
      <c r="JK22" s="720" t="str">
        <f>IF(ISBLANK($B22),"",+IF(AND(OR(E22=Cutoff!$W$2,E22=Cutoff!$W$3,E22=Cutoff!$W$4,E22=Cutoff!$W$11),OR(E22=$D$19,E22=$E$19,E22=$F$19,E22=$G$19,E22=$H$19,E22=$I$19,E22=$J$19,E22=$K$19,E22=$L$19,E22=$M$19),HE22="d"),E22,""))</f>
        <v/>
      </c>
      <c r="JL22" s="720" t="str">
        <f>IF(ISBLANK($B22),"",+IF(AND(OR(F22=Cutoff!$W$2,F22=Cutoff!$W$3,F22=Cutoff!$W$4,F22=Cutoff!$W$11),OR(F22=$D$19,F22=$E$19,F22=$F$19,F22=$G$19,F22=$H$19,F22=$I$19,F22=$J$19,F22=$K$19,F22=$L$19,F22=$M$19),HF22="d"),F22,""))</f>
        <v/>
      </c>
      <c r="JM22" s="720" t="str">
        <f>IF(ISBLANK($B22),"",+IF(AND(OR(G22=Cutoff!$W$2,G22=Cutoff!$W$3,G22=Cutoff!$W$4,G22=Cutoff!$W$11),OR(G22=$D$19,G22=$E$19,G22=$F$19,G22=$G$19,G22=$H$19,G22=$I$19,G22=$J$19,G22=$K$19,G22=$L$19,G22=$M$19),HG22="d"),G22,""))</f>
        <v/>
      </c>
      <c r="JN22" s="720" t="str">
        <f>IF(ISBLANK($B22),"",+IF(AND(OR(H22=Cutoff!$W$2,H22=Cutoff!$W$3,H22=Cutoff!$W$4,H22=Cutoff!$W$11),OR(H22=$D$19,H22=$E$19,H22=$F$19,H22=$G$19,H22=$H$19,H22=$I$19,H22=$J$19,H22=$K$19,H22=$L$19,H22=$M$19),HH22="d"),H22,""))</f>
        <v/>
      </c>
      <c r="JO22" s="720" t="str">
        <f>IF(ISBLANK($B22),"",+IF(AND(OR(I22=Cutoff!$W$2,I22=Cutoff!$W$3,I22=Cutoff!$W$4,I22=Cutoff!$W$11),OR(I22=$D$19,I22=$E$19,I22=$F$19,I22=$G$19,I22=$H$19,I22=$I$19,I22=$J$19,I22=$K$19,I22=$L$19,I22=$M$19),HI22="d"),I22,""))</f>
        <v/>
      </c>
      <c r="JP22" s="720" t="str">
        <f>IF(ISBLANK($B22),"",+IF(AND(OR(J22=Cutoff!$W$2,J22=Cutoff!$W$3,J22=Cutoff!$W$4,J22=Cutoff!$W$11),OR(J22=$D$19,J22=$E$19,J22=$F$19,J22=$G$19,J22=$H$19,J22=$I$19,J22=$J$19,J22=$K$19,J22=$L$19,J22=$M$19),HJ22="d"),J22,""))</f>
        <v/>
      </c>
      <c r="JQ22" s="720" t="str">
        <f>IF(ISBLANK($B22),"",+IF(AND(OR(K22=Cutoff!$W$2,K22=Cutoff!$W$3,K22=Cutoff!$W$4,K22=Cutoff!$W$11),OR(K22=$D$19,K22=$E$19,K22=$F$19,K22=$G$19,K22=$H$19,K22=$I$19,K22=$J$19,K22=$K$19,K22=$L$19,K22=$M$19),HK22="d"),K22,""))</f>
        <v/>
      </c>
      <c r="JR22" s="720" t="str">
        <f>IF(ISBLANK($B22),"",+IF(AND(OR(L22=Cutoff!$W$2,L22=Cutoff!$W$3,L22=Cutoff!$W$4,L22=Cutoff!$W$11),OR(L22=$D$19,L22=$E$19,L22=$F$19,L22=$G$19,L22=$H$19,L22=$I$19,L22=$J$19,L22=$K$19,L22=$L$19,L22=$M$19),HL22="d"),L22,""))</f>
        <v/>
      </c>
      <c r="JS22" s="720" t="str">
        <f>IF(ISBLANK($B22),"",+IF(AND(OR(M22=Cutoff!$W$2,M22=Cutoff!$W$3,M22=Cutoff!$W$4,M22=Cutoff!$W$11),OR(M22=$D$19,M22=$E$19,M22=$F$19,M22=$G$19,M22=$H$19,M22=$I$19,M22=$J$19,M22=$K$19,M22=$L$19,M22=$M$19),HM22="d"),M22,""))</f>
        <v/>
      </c>
      <c r="JT22" s="720" t="str">
        <f>IF(ISBLANK($B22),"",+IF(AND(OR(N22=Cutoff!$W$2,N22=Cutoff!$W$3,N22=Cutoff!$W$4,N22=Cutoff!$W$11),OR(N22=$D$19,N22=$E$19,N22=$F$19,N22=$G$19,N22=$H$19,N22=$I$19,N22=$J$19,N22=$K$19,N22=$L$19,N22=$M$19),HN22="d"),N22,""))</f>
        <v/>
      </c>
      <c r="JU22" s="720" t="str">
        <f>IF(ISBLANK($B22),"",+IF(AND(OR(O22=Cutoff!$W$2,O22=Cutoff!$W$3,O22=Cutoff!$W$4,O22=Cutoff!$W$11),OR(O22=$D$19,O22=$E$19,O22=$F$19,O22=$G$19,O22=$H$19,O22=$I$19,O22=$J$19,O22=$K$19,O22=$L$19,O22=$M$19),HO22="d"),O22,""))</f>
        <v/>
      </c>
      <c r="JV22" s="720">
        <f>11-COUNTBLANK(JK22:JU22)</f>
        <v>0</v>
      </c>
      <c r="JW22" s="720" t="str">
        <f t="shared" ref="JW22:JW60" si="23">+IF(JV22&gt;0,B22&amp;"("&amp;CONCATENATE(JK22,JL22,JM22,JN22,JO22,JP22,JQ22,JR22,JS22,JT22,JU22)&amp;")","")</f>
        <v/>
      </c>
      <c r="JZ22" s="11"/>
      <c r="KA22" s="11"/>
      <c r="KB22" s="11"/>
      <c r="KC22" s="11"/>
      <c r="KD22" s="11"/>
      <c r="KE22" s="11"/>
      <c r="KF22" s="11"/>
      <c r="KG22" s="11"/>
      <c r="KH22" s="11"/>
      <c r="KI22" s="11"/>
      <c r="KJ22" s="11"/>
      <c r="KK22" s="11"/>
      <c r="KL22" s="11"/>
    </row>
    <row r="23" spans="1:298" ht="43.5" customHeight="1" x14ac:dyDescent="0.3">
      <c r="A23" s="732"/>
      <c r="B23" s="750"/>
      <c r="C23" s="751"/>
      <c r="D23" s="500" t="str">
        <f t="shared" si="1"/>
        <v/>
      </c>
      <c r="E23" s="737"/>
      <c r="F23" s="766"/>
      <c r="G23" s="766"/>
      <c r="H23" s="766"/>
      <c r="I23" s="766"/>
      <c r="J23" s="766"/>
      <c r="K23" s="766"/>
      <c r="L23" s="766"/>
      <c r="M23" s="766"/>
      <c r="N23" s="766"/>
      <c r="O23" s="766"/>
      <c r="P23" s="763"/>
      <c r="Q23" s="756"/>
      <c r="R23" s="779"/>
      <c r="S23" s="752"/>
      <c r="T23" s="753"/>
      <c r="U23" s="754"/>
      <c r="V23" s="764"/>
      <c r="W23" s="760"/>
      <c r="X23" s="765"/>
      <c r="Y23" s="764"/>
      <c r="Z23" s="760"/>
      <c r="AA23" s="765"/>
      <c r="AB23" s="767"/>
      <c r="AC23" s="762"/>
      <c r="AD23" s="761"/>
      <c r="AE23" s="762"/>
      <c r="AF23" s="737"/>
      <c r="AG23" s="766"/>
      <c r="AH23" s="734"/>
      <c r="AI23" s="734"/>
      <c r="AJ23" s="763"/>
      <c r="AK23" s="725">
        <v>1</v>
      </c>
      <c r="AL23" s="63" t="str">
        <f t="shared" si="2"/>
        <v/>
      </c>
      <c r="AM23" s="64" t="str">
        <f t="shared" si="3"/>
        <v/>
      </c>
      <c r="AN23" s="786" t="str">
        <f t="shared" ref="AN23:AN60" si="24">IF(OR(ISBLANK(B23),ISBLANK(S23),IS23=1),"",IF(OR(HD23&gt;0,HB23&gt;0),IF($D$18="no",Q23/S23,AL23*Q23/S23),""))</f>
        <v/>
      </c>
      <c r="AO23" s="786" t="str">
        <f t="shared" ref="AO23:AO60" si="25">IF(OR(ISBLANK(B23),IS23=1,AND(HD23=0,HB23=0)),"",IF(ISNUMBER(V23),IF($D$18="no",Q23/V23,AL23*Q23/V23),IF(ISNUMBER(Y23),IF($D$18="no",Q23/Y23,AL23*Q23/Y23))))</f>
        <v/>
      </c>
      <c r="AP23" s="786" t="str">
        <f t="shared" ref="AP23:AP60" si="26">IF(OR(ISBLANK(B23),IS23=1,AND(HR23=0,HP23=0)),"",IF(ISNUMBER(W23),Q23/W23,IF(ISNUMBER(Z23),Q23/Z23,"")))</f>
        <v/>
      </c>
      <c r="AQ23" s="786" t="str">
        <f t="shared" ref="AQ23:AQ60" si="27">IF(OR(ISBLANK(B23),IS23=1,AND(IF23=0,ID23=0)),"",IF(ISNUMBER(X23),Q23/X23,IF(ISNUMBER(AA23),Q23/AA23,"")))</f>
        <v/>
      </c>
      <c r="AR23" s="787" t="str">
        <f t="shared" ref="AR23:AR60" si="28">IF(OR(ISBLANK(B23),ISBLANK(S23),IS23=1),"",IF(AND(HD23&gt;0,HB23&gt;0),Q23/S23,""))</f>
        <v/>
      </c>
      <c r="AS23" s="788" t="str">
        <f t="shared" ref="AS23:AS60" si="29">IF(OR(ISBLANK(B23),ISBLANK(S23),IS23=1),"",IF(AND(HD23&gt;0,HB23&gt;0),IF($D$18="no",Q23/S23,$BF23*Q23/S23),""))</f>
        <v/>
      </c>
      <c r="AT23" s="788" t="str">
        <f t="shared" ref="AT23:AT60" si="30">IF(OR(ISBLANK(B23),ISBLANK(T23),IS23=1),"",IF(OR(HR23&gt;0,HP23&gt;0),Q23/T23,""))</f>
        <v/>
      </c>
      <c r="AU23" s="789" t="str">
        <f t="shared" ref="AU23:AU60" si="31">IF(OR(ISBLANK(B23),ISBLANK(S23),IS23=1),"",IF(AND(HD23&gt;0,HB23&gt;0),IF($D$18="no",Q23/S23,1.9956*AL23*1.5^4.7588*Q23/S23),""))</f>
        <v/>
      </c>
      <c r="AV23" s="786" t="str">
        <f t="shared" ref="AV23:AV60" si="32">IF(OR(ISBLANK(B23),ISBLANK(U23),IS23=1),"",IF(OR(IF23&gt;0,ID23&gt;0),Q23/U23,""))</f>
        <v/>
      </c>
      <c r="AW23" s="66" t="str">
        <f t="shared" ref="AW23:AW60" si="33">IF(ISBLANK(B23),"",+T23/R23)</f>
        <v/>
      </c>
      <c r="AX23" s="67" t="str">
        <f t="shared" si="4"/>
        <v/>
      </c>
      <c r="AY23" s="787" t="str">
        <f t="shared" ref="AY23:AY60" si="34">IF(OR(ISBLANK(B23),ISBLANK(S23),IS23=1),"",+IF(OR(HD23&gt;0,HB23&gt;0),+IF($D$18="yes",Q23/S23,$BG23*Q23/S23),""))</f>
        <v/>
      </c>
      <c r="AZ23" s="790" t="str">
        <f t="shared" ref="AZ23:AZ60" si="35">IF(OR(ISBLANK(B23),ISBLANK(AD23),ISTEXT(AD23),ISBLANK(AE23),CP23=0),"",+IF(AE23="Yes",+Q23/(AD23*3),+Q23/AD23))</f>
        <v/>
      </c>
      <c r="BA23" s="378" t="str">
        <f t="shared" si="5"/>
        <v/>
      </c>
      <c r="BB23" s="379" t="str">
        <f t="shared" si="6"/>
        <v/>
      </c>
      <c r="BC23" s="376" t="str">
        <f>+IF(AND(ISNUMBER(BA23),ISNUMBER(BB23)),+BA23+BB23,IF(ISNUMBER(BA23),BA23,BB23))</f>
        <v/>
      </c>
      <c r="BD23" s="263" t="str">
        <f t="shared" si="7"/>
        <v/>
      </c>
      <c r="BE23" s="263" t="str">
        <f t="shared" si="8"/>
        <v/>
      </c>
      <c r="BF23" s="258" t="b">
        <f t="shared" si="9"/>
        <v>0</v>
      </c>
      <c r="BG23" s="266" t="str">
        <f t="shared" si="10"/>
        <v/>
      </c>
      <c r="BH23" s="376" t="str">
        <f t="shared" si="11"/>
        <v xml:space="preserve"> </v>
      </c>
      <c r="BI23" s="376" t="str">
        <f t="shared" ref="BI23:BI60" si="36">IF(ISBLANK(B23),"",IF(ISBLANK(BH23),"",+IF(BH23=BD23,1,0)))</f>
        <v/>
      </c>
      <c r="BJ23" s="256" t="b">
        <f>+IF(E23="H340",IF(SCL!Y23&lt;$Q23,"Yes",""),IF(E23="H341",IF(SCL!Y23&lt;$Q23,"Yes",""),IF(E23="H350",IF(SCL!Y23&lt;$Q23,"Yes",""),IF(E23="H350i",IF(SCL!Y23&lt;$Q23,"(I)",""),IF(E23="H351",IF(SCL!Y23&lt;$Q23,"Yes",""))))))</f>
        <v>0</v>
      </c>
      <c r="BK23" s="256" t="b">
        <f>+IF(F23="H340",IF(SCL!Z23&lt;$Q23,"Yes",""),IF(F23="H341",IF(SCL!Z23&lt;$Q23,"Yes",""),IF(F23="H350",IF(SCL!Z23&lt;$Q23,"Yes",""),IF(F23="H350i",IF(SCL!Z23&lt;$Q23,"(I)",""),IF(F23="H351",IF(SCL!Z23&lt;$Q23,"Yes",""))))))</f>
        <v>0</v>
      </c>
      <c r="BL23" s="256" t="b">
        <f>+IF(G23="H340",IF(SCL!AA23&lt;$Q23,"Yes",""),IF(G23="H341",IF(SCL!AA23&lt;$Q23,"Yes",""),IF(G23="H350",IF(SCL!AA23&lt;$Q23,"Yes",""),IF(G23="H350i",IF(SCL!AA23&lt;$Q23,"(I)",""),IF(G23="H351",IF(SCL!AA23&lt;$Q23,"Yes",""))))))</f>
        <v>0</v>
      </c>
      <c r="BM23" s="256" t="b">
        <f>+IF(H23="H340",IF(SCL!AB23&lt;$Q23,"Yes",""),IF(H23="H341",IF(SCL!AB23&lt;$Q23,"Yes",""),IF(H23="H350",IF(SCL!AB23&lt;$Q23,"Yes",""),IF(H23="H350i",IF(SCL!AB23&lt;$Q23,"(I)",""),IF(H23="H351",IF(SCL!AB23&lt;$Q23,"Yes",""))))))</f>
        <v>0</v>
      </c>
      <c r="BN23" s="256" t="b">
        <f>+IF(I23="H340",IF(SCL!AC23&lt;$Q23,"Yes",""),IF(I23="H341",IF(SCL!AC23&lt;$Q23,"Yes",""),IF(I23="H350",IF(SCL!AC23&lt;$Q23,"Yes",""),IF(I23="H350i",IF(SCL!AC23&lt;$Q23,"(I)",""),IF(I23="H351",IF(SCL!AC23&lt;$Q23,"Yes",""))))))</f>
        <v>0</v>
      </c>
      <c r="BO23" s="256" t="b">
        <f>+IF(J23="H340",IF(SCL!AD23&lt;$Q23,"Yes",""),IF(J23="H341",IF(SCL!AD23&lt;$Q23,"Yes",""),IF(J23="H350",IF(SCL!AD23&lt;$Q23,"Yes",""),IF(J23="H350i",IF(SCL!AD23&lt;$Q23,"(I)",""),IF(J23="H351",IF(SCL!AD23&lt;$Q23,"Yes",""))))))</f>
        <v>0</v>
      </c>
      <c r="BP23" s="256" t="b">
        <f>+IF(K23="H340",IF(SCL!AE23&lt;$Q23,"Yes",""),IF(K23="H341",IF(SCL!AE23&lt;$Q23,"Yes",""),IF(K23="H350",IF(SCL!AE23&lt;$Q23,"Yes",""),IF(K23="H350i",IF(SCL!AE23&lt;$Q23,"(I)",""),IF(K23="H351",IF(SCL!AE23&lt;$Q23,"Yes",""))))))</f>
        <v>0</v>
      </c>
      <c r="BQ23" s="256" t="b">
        <f>+IF(L23="H340",IF(SCL!AF23&lt;$Q23,"Yes",""),IF(L23="H341",IF(SCL!AF23&lt;$Q23,"Yes",""),IF(L23="H350",IF(SCL!AF23&lt;$Q23,"Yes",""),IF(L23="H350i",IF(SCL!AF23&lt;$Q23,"(I)",""),IF(L23="H351",IF(SCL!AF23&lt;$Q23,"Yes",""))))))</f>
        <v>0</v>
      </c>
      <c r="BR23" s="256" t="b">
        <f>+IF(M23="H340",IF(SCL!AG23&lt;$Q23,"Yes",""),IF(M23="H341",IF(SCL!AG23&lt;$Q23,"Yes",""),IF(M23="H350",IF(SCL!AG23&lt;$Q23,"Yes",""),IF(M23="H350i",IF(SCL!AG23&lt;$Q23,"(I)",""),IF(M23="H351",IF(SCL!AG23&lt;$Q23,"Yes",""))))))</f>
        <v>0</v>
      </c>
      <c r="BS23" s="256" t="b">
        <f>+IF(N23="H340",IF(SCL!AH23&lt;$Q23,"Yes",""),IF(N23="H341",IF(SCL!AH23&lt;$Q23,"Yes",""),IF(N23="H350",IF(SCL!AH23&lt;$Q23,"Yes",""),IF(N23="H350i",IF(SCL!AH23&lt;$Q23,"(I)",""),IF(N23="H351",IF(SCL!AH23&lt;$Q23,"Yes",""))))))</f>
        <v>0</v>
      </c>
      <c r="BT23" s="492" t="b">
        <f>+IF(O23="H340",IF(SCL!AI23&lt;$Q23,"Yes",""),IF(O23="H341",IF(SCL!AI23&lt;$Q23,"Yes",""),IF(O23="H350",IF(SCL!AI23&lt;$Q23,"Yes",""),IF(O23="H350i",IF(SCL!AI23&lt;$Q23,"(I)",""),IF(O23="H351",IF(SCL!AI23&lt;$Q23,"Yes",""))))))</f>
        <v>0</v>
      </c>
      <c r="BU23" s="420"/>
      <c r="BV23" s="420"/>
      <c r="BW23" s="421"/>
      <c r="BX23" s="255" t="str">
        <f>IF($Q23&lt;0.1,"",+IF(OR(E23="H340",E23="H341",E23="H350",E23="H351"),"Yes",IF(E23="H350i","(I)","")))</f>
        <v/>
      </c>
      <c r="BY23" s="256" t="str">
        <f t="shared" ref="BY23:BY24" si="37">IF($Q23&lt;0.1,"",+IF(OR(F23="H340",F23="H341",F23="H350",F23="H351"),"Yes",IF(F23="H350i","(I)","")))</f>
        <v/>
      </c>
      <c r="BZ23" s="256" t="str">
        <f t="shared" ref="BZ23:BZ24" si="38">IF($Q23&lt;0.1,"",+IF(OR(G23="H340",G23="H341",G23="H350",G23="H351"),"Yes",IF(G23="H350i","(I)","")))</f>
        <v/>
      </c>
      <c r="CA23" s="256" t="str">
        <f t="shared" ref="CA23:CA24" si="39">IF($Q23&lt;0.1,"",+IF(OR(H23="H340",H23="H341",H23="H350",H23="H351"),"Yes",IF(H23="H350i","(I)","")))</f>
        <v/>
      </c>
      <c r="CB23" s="256" t="str">
        <f t="shared" ref="CB23:CB24" si="40">IF($Q23&lt;0.1,"",+IF(OR(I23="H340",I23="H341",I23="H350",I23="H351"),"Yes",IF(I23="H350i","(I)","")))</f>
        <v/>
      </c>
      <c r="CC23" s="256" t="str">
        <f t="shared" ref="CC23:CC24" si="41">IF($Q23&lt;0.1,"",+IF(OR(J23="H340",J23="H341",J23="H350",J23="H351"),"Yes",IF(J23="H350i","(I)","")))</f>
        <v/>
      </c>
      <c r="CD23" s="256" t="str">
        <f t="shared" ref="CD23:CD24" si="42">IF($Q23&lt;0.1,"",+IF(OR(K23="H340",K23="H341",K23="H350",K23="H351"),"Yes",IF(K23="H350i","(I)","")))</f>
        <v/>
      </c>
      <c r="CE23" s="256" t="str">
        <f t="shared" ref="CE23:CE24" si="43">IF($Q23&lt;0.1,"",+IF(OR(L23="H340",L23="H341",L23="H350",L23="H351"),"Yes",IF(L23="H350i","(I)","")))</f>
        <v/>
      </c>
      <c r="CF23" s="256" t="str">
        <f t="shared" ref="CF23:CF24" si="44">IF($Q23&lt;0.1,"",+IF(OR(M23="H340",M23="H341",M23="H350",M23="H351"),"Yes",IF(M23="H350i","(I)","")))</f>
        <v/>
      </c>
      <c r="CG23" s="256" t="str">
        <f t="shared" ref="CG23:CG24" si="45">IF($Q23&lt;0.1,"",+IF(OR(N23="H340",N23="H341",N23="H350",N23="H351"),"Yes",IF(N23="H350i","(I)","")))</f>
        <v/>
      </c>
      <c r="CH23" s="256" t="str">
        <f t="shared" ref="CH23:CH24" si="46">IF($Q23&lt;0.1,"",+IF(OR(O23="H340",O23="H341",O23="H350",O23="H351"),"Yes",IF(O23="H350i","(I)","")))</f>
        <v/>
      </c>
      <c r="CI23" s="420" t="str">
        <f t="shared" si="13"/>
        <v/>
      </c>
      <c r="CJ23" s="420" t="str">
        <f t="shared" si="13"/>
        <v/>
      </c>
      <c r="CK23" s="420" t="str">
        <f t="shared" si="13"/>
        <v/>
      </c>
      <c r="CL23" s="593" t="str">
        <f t="shared" ref="CL23:CL60" si="47">+IF(ISBLANK(B23),"",+IF($D$17="yes",+IF(OR(BJ23="(I)",BK23="(I)",BL23="(I)",BM23="(I)",BN23="(I)",BO23="(I)",BP23="(I)",BQ23="(I)",BR23="(I)",BS23="(I)",BT23="(I)",BU23="(I)",BV23="(I)",BW23="(I)"),1,0),+IF(OR(BX23="(I)",BY23="(I)",BZ23="(I)",CA23="(I)",CB23="(I)",CC23="(I)",CD23="(I)",CE23="(I)",CF23="(I)",CG23="(I)",CH23="(I)",CI23="(I)",CJ23="(I)",CK23="(I)",CL23="(I)"),1,0)))</f>
        <v/>
      </c>
      <c r="CM23" s="376" t="str">
        <f>IF(AND(ISNUMBER(CL23),ISNUMBER(CN23)),+IF(AND(CL23&gt;0,CN23=CL23,HD23=0),+$BD23&amp;" (I)",IF(AND(CN23&gt;0,OR(HR23=0,IF23=0)),+$BD23,"")),"")</f>
        <v/>
      </c>
      <c r="CN23" s="376" t="str">
        <f t="shared" ref="CN23:CN60" si="48">IF(ISBLANK(B23),"",IF($D$17="Yes",+CL23+COUNTIF(BJ23:BT23,"yes"),+CL23+COUNTIF(BX23:CH23,"yes")))</f>
        <v/>
      </c>
      <c r="CO23" s="545" t="str">
        <f t="shared" ref="CO23:CO60" si="49">+IF(AND(CN23="x",OR(ISNUMBER(S23),ISNUMBER(T23),ISNUMBER(U23))),"x","")</f>
        <v/>
      </c>
      <c r="CP23" s="258" t="str">
        <f t="shared" si="14"/>
        <v/>
      </c>
      <c r="CQ23" s="541">
        <f t="shared" ref="CQ23:CQ60" si="50">+IF(ISBLANK(B23),0,IF(AND(CP23=1,OR(ISBLANK(AD23),ISTEXT(AD23))),1,0))</f>
        <v>0</v>
      </c>
      <c r="CR23" s="667"/>
      <c r="CS23" s="671" t="str">
        <f>IF(ISBLANK(E23),"",IF(SCL!Y23&lt;$Q23,1,0))</f>
        <v/>
      </c>
      <c r="CT23" s="672" t="str">
        <f>IF(ISBLANK(F23),"",+IF(SCL!Z23&lt;$Q23,1,0))</f>
        <v/>
      </c>
      <c r="CU23" s="672" t="str">
        <f>IF(ISBLANK(G23),"",IF(SCL!AA23&lt;$Q23,1,0))</f>
        <v/>
      </c>
      <c r="CV23" s="672" t="str">
        <f>IF(ISBLANK(H23),"",IF(SCL!AB23&lt;$Q23,1,0))</f>
        <v/>
      </c>
      <c r="CW23" s="672" t="str">
        <f>IF(ISBLANK(I23),"",IF(SCL!AC23&lt;$Q23,1,0))</f>
        <v/>
      </c>
      <c r="CX23" s="672" t="str">
        <f>IF(ISBLANK(J23),"",IF(SCL!AD23&lt;$Q23,1,0))</f>
        <v/>
      </c>
      <c r="CY23" s="672" t="str">
        <f>IF(ISBLANK(K23),"",IF(SCL!AE23&lt;$Q23,1,0))</f>
        <v/>
      </c>
      <c r="CZ23" s="672" t="str">
        <f>IF(ISBLANK(L23),"",IF(SCL!AF23&lt;$Q23,1,0))</f>
        <v/>
      </c>
      <c r="DA23" s="672" t="str">
        <f>IF(ISBLANK(M23),"",IF(SCL!AG23&lt;$Q23,1,0))</f>
        <v/>
      </c>
      <c r="DB23" s="672" t="str">
        <f>IF(ISBLANK(N23),"",IF(SCL!AH23&lt;$Q23,1,0))</f>
        <v/>
      </c>
      <c r="DC23" s="673" t="str">
        <f>IF(ISBLANK(O23),"",IF(SCL!AI23&lt;$Q23,1,0))</f>
        <v/>
      </c>
      <c r="DD23" s="478">
        <f t="shared" ref="DD23:DD60" si="51">+COUNTIF(CS23:DC23,1)</f>
        <v>0</v>
      </c>
      <c r="DE23" s="541" t="str">
        <f t="shared" ref="DE23:DE60" si="52">IF(ISBLANK(B23),"",+IF(AND($D$18="yes",HB23&gt;0,ISBLANK(AB23)),"x",""))</f>
        <v/>
      </c>
      <c r="DF23" s="665">
        <f>+DF22+1</f>
        <v>5</v>
      </c>
      <c r="DG23" s="10">
        <f t="shared" si="15"/>
        <v>0</v>
      </c>
      <c r="DH23" s="240">
        <f t="shared" ref="DH23:DH28" si="53">+DG23/0.01</f>
        <v>0</v>
      </c>
      <c r="DI23" s="10" t="e">
        <f t="shared" ref="DI23:DI28" si="54">+LOG10(DO23)</f>
        <v>#DIV/0!</v>
      </c>
      <c r="DJ23" s="10" t="e">
        <f t="shared" ref="DJ23:DJ28" si="55">+LN($DO23)</f>
        <v>#DIV/0!</v>
      </c>
      <c r="DK23" s="10" t="e">
        <f t="shared" ref="DK23:DK28" si="56">(1.7^+LN($DO23))/10</f>
        <v>#DIV/0!</v>
      </c>
      <c r="DL23" s="10" t="e">
        <f t="shared" ref="DL23:DL28" si="57">(1.8^+LN($DO23))/4</f>
        <v>#DIV/0!</v>
      </c>
      <c r="DM23" s="10" t="e">
        <f t="shared" ref="DM23:DM28" si="58">(1.7^+LN($DO23))/5</f>
        <v>#DIV/0!</v>
      </c>
      <c r="DO23" s="10" t="e">
        <f t="shared" ref="DO23:DO28" si="59">+DG23/DG$22</f>
        <v>#DIV/0!</v>
      </c>
      <c r="DP23" s="637" t="str">
        <f>+IF(ISBLANK($B$22),"",IF(OR(E23=Cutoff!$A$18,E23=Cutoff!$A$18,F23=Cutoff!$A$18,G23=Cutoff!$A$18,H23=Cutoff!$A$18,I23=Cutoff!$A$18,J23=Cutoff!$A$18,K23=Cutoff!$A$18,L23=Cutoff!$A$18,M23=Cutoff!$A$18,N23=Cutoff!$A$18,O23=Cutoff!$A$18),1,0))</f>
        <v/>
      </c>
      <c r="DQ23" s="622" t="str">
        <f t="shared" ref="DQ23:DQ60" si="60">+IF(DP23=1,IF(ISNUMBER(S23),IF($D$18="no",Q23/S23,AL23*Q23/S23),""),"")</f>
        <v/>
      </c>
      <c r="DR23" s="622" t="str">
        <f t="shared" ref="DR23:DR60" si="61">+IF(DP23=1,IF(ISNUMBER(T23),Q23/T23,""),"")</f>
        <v/>
      </c>
      <c r="DS23" s="622">
        <f t="shared" ref="DS23:DS60" si="62">+B23</f>
        <v>0</v>
      </c>
      <c r="DT23" s="622" t="str">
        <f t="shared" ref="DT23:DT60" si="63">IF(AND(DP23=1,ISNUMBER(S23)),+Q23/S23*VLOOKUP(DQ$64,$B$22:$U$60,18,FALSE),IF(AND(DP23=1,ISBLANK(S23)),+Q23,""))</f>
        <v/>
      </c>
      <c r="DU23" s="636" t="str">
        <f t="shared" ref="DU23:DU60" si="64">IF(AND(DP23=1,ISNUMBER(T23)),+Q23/T23*VLOOKUP(DR$64,$B$22:$U$60,19,FALSE),+IF(AND(DP23=1,ISBLANK(T23)),Q23,""))</f>
        <v/>
      </c>
      <c r="DV23" s="381" t="str">
        <f>+IF(OR($E23=Cutoff!A$13,$E23=Cutoff!A$14,$E23=Cutoff!A$15,$F23=Cutoff!A$13,$F23=Cutoff!A$14,$F23=Cutoff!A$15,$G23=Cutoff!A$13,$G23=Cutoff!A$14,$G23=Cutoff!A$15,H23=Cutoff!A$13,$H23=Cutoff!A$14,$H23=Cutoff!A$15,I23=Cutoff!A$13,$I23=Cutoff!A$14,$I23=Cutoff!A$15,$J23=Cutoff!A$13,$J23=Cutoff!A$14,$J23=Cutoff!A$15,$K23=Cutoff!A$13,$K23=Cutoff!A$14,$K23=Cutoff!A$15,$L23=Cutoff!A$13,$L23=Cutoff!A$14,$L23=Cutoff!A$15,$M23=Cutoff!A$13,$M23=Cutoff!A$14,$M23=Cutoff!A$15,$N23=Cutoff!A$13,$N23=Cutoff!A$14,$N23=Cutoff!A$15,$O23=Cutoff!A$13,$O23=Cutoff!A$14,$O23=Cutoff!A$15),"x","")</f>
        <v/>
      </c>
      <c r="DW23" s="275" t="str">
        <f t="shared" ref="DW23:DW60" si="65">+IF(DV23="x",IF(ISNUMBER(S23),IF($D$18="no",Q23/S23,AL23*Q23/S23),""),"")</f>
        <v/>
      </c>
      <c r="DX23" s="244" t="str">
        <f t="shared" si="16"/>
        <v/>
      </c>
      <c r="DY23" s="381" t="str">
        <f>+IF(OR($E23=Cutoff!$A$5,$E23=Cutoff!$A$6,$E23=Cutoff!$A$7,$F23=Cutoff!$A$5,$F23=Cutoff!$A$6,$F23=Cutoff!$A$7,$G23=Cutoff!$A$5,$G23=Cutoff!$A$6,$G23=Cutoff!$A$7,$H23=Cutoff!$A$5,$H23=Cutoff!$A$6,$H23=Cutoff!$A$7,$I23=Cutoff!$A$5,$I23=Cutoff!$A$6,$I23=Cutoff!$A$7,$J23=Cutoff!$A$5,$J23=Cutoff!$A$6,$J23=Cutoff!$A$7,$K23=Cutoff!$A$5,$K23=Cutoff!$A$6,$K23=Cutoff!$A$7,$L23=Cutoff!$A$5,$L23=Cutoff!$A$6,$L23=Cutoff!$A$7,$M23=Cutoff!$A$5,$M23=Cutoff!$A$6,$M23=Cutoff!$A$7,$N23=Cutoff!$A$5,$N23=Cutoff!$A$6,$N23=Cutoff!$A$7,$O23=Cutoff!$A$5,$O23=Cutoff!$A$6,$O23=Cutoff!$A$7),"x","")</f>
        <v/>
      </c>
      <c r="DZ23" s="275" t="str">
        <f t="shared" ref="DZ23:DZ60" si="66">+IF(DY23="x",IF(ISNUMBER(T23),Q23/T23,""),"")</f>
        <v/>
      </c>
      <c r="EA23" s="244" t="str">
        <f t="shared" si="17"/>
        <v/>
      </c>
      <c r="EB23" s="381" t="str">
        <f>+IF(OR($E23=Cutoff!$A$2,$E23=Cutoff!$A$3,$E23=Cutoff!$A$4,$F23=Cutoff!$A$2,$F23=Cutoff!$A$3,$F23=Cutoff!$A$4,$G23=Cutoff!$A$2,$G23=Cutoff!$A$3,$G23=Cutoff!$A$4,$H23=Cutoff!$A$2,$H23=Cutoff!$A$3,$H23=Cutoff!$A$4,$I23=Cutoff!$A$2,$I23=Cutoff!$A$3,$I23=Cutoff!$A$4,$J23=Cutoff!$A$2,$J23=Cutoff!$A$3,$J23=Cutoff!$A$4,$K23=Cutoff!$A$2,$K23=Cutoff!$A$3,$K23=Cutoff!$A$4,$L23=Cutoff!$A$2,$L23=Cutoff!$A$3,$L23=Cutoff!$A$4,$M23=Cutoff!$A$2,$M23=Cutoff!$A$3,$M23=Cutoff!$A$4,$N23=Cutoff!$A$2,$N23=Cutoff!$A$3,$N23=Cutoff!$A$4,$O23=Cutoff!$A$2,$O23=Cutoff!$A$3,$O23=Cutoff!$A$4),"x","")</f>
        <v/>
      </c>
      <c r="EC23" s="275" t="str">
        <f t="shared" ref="EC23:EC60" si="67">+IF(EB23="x",IF(ISNUMBER(U23),Q23/U23,""),"")</f>
        <v/>
      </c>
      <c r="ED23" s="244" t="str">
        <f t="shared" si="18"/>
        <v/>
      </c>
      <c r="EE23" s="293" t="str">
        <f>+IF(AJ23="yes",IF(Q23&gt;0.1,+Q23+EK23/10000,""),"")</f>
        <v/>
      </c>
      <c r="EF23" s="382" t="str">
        <f>+IF(OR($E23=Cutoff!$A$8,$E23=Cutoff!$A$11,$E23=Cutoff!$A$12,$F23=Cutoff!$A$8,$F23=Cutoff!$A$11,$F23=Cutoff!$A$12,$G23=Cutoff!$A$8,$G23=Cutoff!$A$11,$G23=Cutoff!$A$12,$H23=Cutoff!$A$8,$H23=Cutoff!$A$11,$H23=Cutoff!$A$12,$I23=Cutoff!$A$8,$I23=Cutoff!$A$11,$I23=Cutoff!$A$12,$J23=Cutoff!$A$8,$J23=Cutoff!$A$11,$J23=Cutoff!$A$12,$K23=Cutoff!$A$8,$K23=Cutoff!$A$11,$K23=Cutoff!$A$12,$L23=Cutoff!$A$8,$L23=Cutoff!$A$11,$L23=Cutoff!$A$12,$M23=Cutoff!$A$8,$M23=Cutoff!$A$11,$M23=Cutoff!$A$12,$N23=Cutoff!$A$8,$N23=Cutoff!$A$11,$N23=Cutoff!$A$12,$O23=Cutoff!$A$8,$O23=Cutoff!$A$11,$O23=Cutoff!$A$12),"x","")</f>
        <v/>
      </c>
      <c r="EG23" s="293" t="str">
        <f>+IF(EF23="x",+Q23+EK23/10000,"")</f>
        <v/>
      </c>
      <c r="EH23" s="482" t="str">
        <f t="shared" ref="EH23:EH60" si="68">IF(AND(DV23="x",ISNUMBER(S23)),+Q23/S23*VLOOKUP(DW$64,$B$22:$U$60,18,FALSE),IF(AND(DV23="x",ISBLANK(S23)),Q23,""))</f>
        <v/>
      </c>
      <c r="EI23" s="482" t="str">
        <f t="shared" ref="EI23:EI60" si="69">IF(AND(DY23="x",ISNUMBER(T23)),+Q23/T23*VLOOKUP(DZ$64,$B$22:$U$60,19,FALSE),IF(AND(DY23="x",ISBLANK(T23)),Q23,""))</f>
        <v/>
      </c>
      <c r="EJ23" s="478" t="str">
        <f t="shared" ref="EJ23:EJ60" si="70">IF(AND(EB23="x",ISNUMBER(U23)),+Q23/U23*VLOOKUP(EC$65,$B$22:$U$60,20,FALSE),IF(AND(EB23="x",ISBLANK(U23)),Q23,""))</f>
        <v/>
      </c>
      <c r="EK23" s="244">
        <f>+EK22-1</f>
        <v>37</v>
      </c>
      <c r="EL23" s="482" t="str">
        <f t="shared" ref="EL23:EL60" si="71">IF(ISNUMBER(S23),IF($D$18="no",Q23/S23,AB23*Q23/S23),"")</f>
        <v/>
      </c>
      <c r="EM23" s="482" t="str">
        <f t="shared" ref="EM23:EM60" si="72">IF(ISNUMBER(T23),Q23/T23,"")</f>
        <v/>
      </c>
      <c r="EN23" s="482" t="str">
        <f t="shared" ref="EN23:EN60" si="73">IF(ISNUMBER(U23),S23/U23,"")</f>
        <v/>
      </c>
      <c r="EO23" s="293" t="str">
        <f t="shared" si="19"/>
        <v/>
      </c>
      <c r="EP23" s="539" t="str">
        <f>+IF(ISBLANK(B23),"",IF(OR($E23=Cutoff!$P$2,$E23=Cutoff!$P$3,$E23=Cutoff!$P$4,$E23=Cutoff!$P$5,$E23=Cutoff!$P$6,$E23=Cutoff!$P$7,$E23=Cutoff!$P$8,$F23=Cutoff!$P$2,$F23=Cutoff!$P$3,$F23=Cutoff!$P$4,$F23=Cutoff!$P$5,$F23=Cutoff!$P$6,$F23=Cutoff!$P$7,$F23=Cutoff!$P$8,$G23=Cutoff!$P$2,$G23=Cutoff!$P$3,$G23=Cutoff!$P$4,$G23=Cutoff!$P$5,$G23=Cutoff!$P$6,$G23=Cutoff!$P$7,$G23=Cutoff!$P$8,$H23=Cutoff!$P$2,$H23=Cutoff!$P$3,$H23=Cutoff!$P$4,$H23=Cutoff!$P$5,$H23=Cutoff!$P$6,$H23=Cutoff!$P$7,$H23=Cutoff!$P$8,$I23=Cutoff!$P$2,$I23=Cutoff!$P$3,$I23=Cutoff!$P$4,$I23=Cutoff!$P$5,$I23=Cutoff!$P$6,$I23=Cutoff!$P$7,$I23=Cutoff!$P$8,$J23=Cutoff!$P$2,$J23=Cutoff!$P$3,$J23=Cutoff!$P$4,$J23=Cutoff!$P$5,$J23=Cutoff!$P$6,$J23=Cutoff!$P$7,$J23=Cutoff!$P$8,$K23=Cutoff!$P$2,$K23=Cutoff!$P$3,$K23=Cutoff!$P$4,$K23=Cutoff!$P$5,$K23=Cutoff!$P$6,$K23=Cutoff!$P$7,$K23=Cutoff!$P$8,$L23=Cutoff!$P$2,$L23=Cutoff!$P$3,$L23=Cutoff!$P$4,$L23=Cutoff!$P$5,$L23=Cutoff!$P$6,$L23=Cutoff!$P$7,$L23=Cutoff!$P$8,$M23=Cutoff!$P$2,$M23=Cutoff!$P$3,$M23=Cutoff!$P$4,$M23=Cutoff!$P$5,$M23=Cutoff!$P$6,$M23=Cutoff!$P$7,$M23=Cutoff!$P$8,$N23=Cutoff!$P$2,$N23=Cutoff!$P$3,$N23=Cutoff!$P$4,$N23=Cutoff!$P$5,$N23=Cutoff!$P$6,$N23=Cutoff!$P$7,$N23=Cutoff!$P$8,$O23=Cutoff!$P$2,$O23=Cutoff!$P$3,$O23=Cutoff!$P$4,$O23=Cutoff!$P$5,$O23=Cutoff!$P$6,$O23=Cutoff!$P$7,$O23=Cutoff!$P$8),1,""))</f>
        <v/>
      </c>
      <c r="EQ23" s="490" t="str">
        <f>+IF(ISBLANK(B23),"",IF(OR($E23=Cutoff!$R$2,$E23=Cutoff!$R$3,$E23=Cutoff!$R$4,$E23=Cutoff!$R$6,$E23=Cutoff!$R$7,$E23=Cutoff!$R$8,$E23=Cutoff!$R$10,$F23=Cutoff!$R$2,$F23=Cutoff!$R$3,$F23=Cutoff!$R$4,$F23=Cutoff!$R$6,$F23=Cutoff!$R$7,$F23=Cutoff!$R$8,$F23=Cutoff!$R$10,$G23=Cutoff!$R$2,$G23=Cutoff!$R$3,$G23=Cutoff!$R$4,$G23=Cutoff!$R$6,$G23=Cutoff!$R$7,$G23=Cutoff!$R$8,$G23=Cutoff!$R$10,$H23=Cutoff!$R$2,$H23=Cutoff!$R$3,$H23=Cutoff!$R$4,$H23=Cutoff!$R$6,$H23=Cutoff!$R$7,$H23=Cutoff!$R$8,$H23=Cutoff!$R$10,$I23=Cutoff!$R$2,$I23=Cutoff!$R$3,$I23=Cutoff!$R$4,$I23=Cutoff!$R$6,$I23=Cutoff!$R$7,$I23=Cutoff!$R$8,$I23=Cutoff!$R$10,$J23=Cutoff!$R$2,$J23=Cutoff!$R$3,$J23=Cutoff!$R$4,$J23=Cutoff!$R$6,$J23=Cutoff!$R$7,$J23=Cutoff!$R$8,$J23=Cutoff!$R$10,$K23=Cutoff!$R$2,$K23=Cutoff!$R$3,$K23=Cutoff!$R$4,$K23=Cutoff!$R$6,$K23=Cutoff!$R$7,$K23=Cutoff!$R$8,$K23=Cutoff!$R$10,$L23=Cutoff!$R$2,$L23=Cutoff!$R$3,$L23=Cutoff!$R$4,$L23=Cutoff!$R$6,$L23=Cutoff!$R$7,$L23=Cutoff!$R$8,$L23=Cutoff!$R$10,$M23=Cutoff!$R$2,$M23=Cutoff!$R$3,$M23=Cutoff!$R$4,$M23=Cutoff!$R$6,$M23=Cutoff!$R$7,$M23=Cutoff!$R$8,$M23=Cutoff!$R$10,$N23=Cutoff!$R$2,$N23=Cutoff!$R$3,$N23=Cutoff!$R$4,$N23=Cutoff!$R$6,$N23=Cutoff!$R$7,$N23=Cutoff!$R$8,$N23=Cutoff!$R$10,$O23=Cutoff!$R$2,$O23=Cutoff!$R$3,$O23=Cutoff!$R$4,$O23=Cutoff!$R$6,$O23=Cutoff!$R$7,$O23=Cutoff!$R$8,$O23=Cutoff!$R$10),1,""))</f>
        <v/>
      </c>
      <c r="ER23" s="490" t="str">
        <f>+IF(ISBLANK(B23),"",IF(OR($E23=Cutoff!$T$2,$E23=Cutoff!$T$3,$E23=Cutoff!$T$4,$E23=Cutoff!$T$5,$E23=Cutoff!$T$6,$E23=Cutoff!$T$7,$E23=Cutoff!$T$8,$F23=Cutoff!$T$2,$F23=Cutoff!$T$3,$F23=Cutoff!$T$4,$F23=Cutoff!$T$5,$F23=Cutoff!$T$6,$F23=Cutoff!$T$7,$F23=Cutoff!$T$8,$G23=Cutoff!$T$2,$G23=Cutoff!$T$3,$G23=Cutoff!$T$4,$G23=Cutoff!$T$5,$G23=Cutoff!$T$6,$G23=Cutoff!$T$7,$G23=Cutoff!$T$8,$H23=Cutoff!$T$2,$H23=Cutoff!$T$3,$H23=Cutoff!$T$4,$H23=Cutoff!$T$5,$H23=Cutoff!$T$6,$H23=Cutoff!$T$7,$H23=Cutoff!$T$8,$I23=Cutoff!$T$2,$I23=Cutoff!$T$3,$I23=Cutoff!$T$4,$I23=Cutoff!$T$5,$I23=Cutoff!$T$6,$I23=Cutoff!$T$7,$I23=Cutoff!$T$8,$J23=Cutoff!$T$2,$J23=Cutoff!$T$3,$J23=Cutoff!$T$4,$J23=Cutoff!$T$5,$J23=Cutoff!$T$6,$J23=Cutoff!$T$7,$J23=Cutoff!$T$8,$K23=Cutoff!$T$2,$K23=Cutoff!$T$3,$K23=Cutoff!$T$4,$K23=Cutoff!$T$5,$K23=Cutoff!$T$6,$K23=Cutoff!$T$7,$K23=Cutoff!$T$8,$L23=Cutoff!$T$2,$L23=Cutoff!$T$3,$L23=Cutoff!$T$4,$L23=Cutoff!$T$5,$L23=Cutoff!$T$6,$L23=Cutoff!$T$7,$L23=Cutoff!$T$8,$M23=Cutoff!$T$2,$M23=Cutoff!$T$3,$M23=Cutoff!$T$4,$M23=Cutoff!$T$5,$M23=Cutoff!$T$6,$M23=Cutoff!$T$7,$M23=Cutoff!$T$8,$N23=Cutoff!$T$2,$N23=Cutoff!$T$3,$N23=Cutoff!$T$4,$N23=Cutoff!$T$5,$N23=Cutoff!$T$6,$N23=Cutoff!$T$7,$N23=Cutoff!$T$8,$O23=Cutoff!$T$2,$O23=Cutoff!$T$3,$O23=Cutoff!$T$4,$O23=Cutoff!$T$5,$O23=Cutoff!$T$6,$O23=Cutoff!$T$7,$O23=Cutoff!$T$8),1,""))</f>
        <v/>
      </c>
      <c r="ET23" s="480">
        <f t="shared" ref="ET23:ET27" si="74">+SUM(EP23:ER23)</f>
        <v>0</v>
      </c>
      <c r="EU23" s="545">
        <f t="shared" ref="EU23:EU60" si="75">+IF(AND(DX23&gt;0,GM23&gt;0,ISBLANK(S23)),1,0)</f>
        <v>0</v>
      </c>
      <c r="EV23" s="545">
        <f t="shared" ref="EV23:EV60" si="76">+IF(AND(DD23&gt;0,ISBLANK(T23)),1,0)</f>
        <v>0</v>
      </c>
      <c r="EW23" s="545">
        <f t="shared" ref="EW23:EW60" si="77">+IF(AND(DD23&gt;0,ISBLANK(U23)),1,0)</f>
        <v>0</v>
      </c>
      <c r="EY23" s="689" t="str">
        <f>IF(ISBLANK(E23),"0",+IF(OR(AND(E23=Cutoff!$AC$2,$Q23&gt;VLOOKUP(E23,Cutoff!$A$2:$D$56,4,FALSE)&gt;LCID!$Q23),AND(E23=Cutoff!$AC$3,$Q23&gt;VLOOKUP(E23,Cutoff!$A$2:$D$56,4,FALSE)&gt;LCID!$Q23),AND(E23=Cutoff!$AC$4,$RC23&gt;VLOOKUP(E23,Cutoff!$A$2:$D$56,4,FALSE)&gt;LCID!$Q23),AND(E23=Cutoff!$AC$5,$Q23&gt;VLOOKUP(E23,Cutoff!$A$2:$D$56,4,FALSE)&gt;LCID!$Q23),AND(E23=Cutoff!$AC$6,$Q23&gt;VLOOKUP(E23,Cutoff!$A$2:$D$56,4,FALSE)&gt;LCID!$Q23),AND(E23=Cutoff!$AC$7,$Q23&gt;VLOOKUP(E23,Cutoff!$A$2:$D$56,4,FALSE)&gt;LCID!$Q23),AND(E23=Cutoff!$AC$8,$Q23&gt;VLOOKUP(E23,Cutoff!$A$2:$D$56,4,FALSE)&gt;LCID!$Q23),AND(E23=Cutoff!$AC$9,$Q23&gt;VLOOKUP(E23,Cutoff!$A$2:$D$56,4,FALSE)&gt;LCID!$Q23)),"1","0"))</f>
        <v>0</v>
      </c>
      <c r="EZ23" s="690" t="str">
        <f>IF(ISBLANK(F23),"0",+IF(OR(AND(F23=Cutoff!$AC$2,SCL!Z23&lt;$Q23),AND(F23=Cutoff!$AC$3,SCL!Z23&lt;$Q23),AND(F23=Cutoff!$AC$4,SCL!Z23&lt;$Q23),AND(F23=Cutoff!$AC$5,SCL!Z23&lt;$Q23),AND(F23=Cutoff!$AC$6,SCL!Z23&lt;$Q23),AND(F23=Cutoff!$AC$7,SCL!Z23&lt;$Q23),AND(F23=Cutoff!$AC$8,SCL!Z23&lt;$Q23),AND(F23=Cutoff!$AC$9,SCL!Z23&lt;$Q23)),"1","0"))</f>
        <v>0</v>
      </c>
      <c r="FA23" s="690" t="str">
        <f>IF(ISBLANK(G23),"0",+IF(OR(AND(G23=Cutoff!$AC$2,SCL!AA23&lt;$Q23),AND(G23=Cutoff!$AC$3,SCL!AA23&lt;$Q23),AND(G23=Cutoff!$AC$4,SCL!AA23&lt;$Q23),AND(G23=Cutoff!$AC$5,SCL!AA23&lt;$Q23),AND(G23=Cutoff!$AC$6,SCL!AA23&lt;$Q23),AND(G23=Cutoff!$AC$7,SCL!AA23&lt;$Q23),AND(G23=Cutoff!$AC$8,SCL!AA23&lt;$Q23),AND(G23=Cutoff!$AC$9,SCL!AA23&lt;$Q23)),"1","0"))</f>
        <v>0</v>
      </c>
      <c r="FB23" s="690" t="str">
        <f>IF(ISBLANK(H23),"0",+IF(OR(AND(H23=Cutoff!$AC$2,SCL!AB23&lt;$Q23),AND(H23=Cutoff!$AC$3,SCL!AB23&lt;$Q23),AND(H23=Cutoff!$AC$4,SCL!AB23&lt;$Q23),AND(H23=Cutoff!$AC$5,SCL!AB23&lt;$Q23),AND(H23=Cutoff!$AC$6,SCL!AB23&lt;$Q23),AND(H23=Cutoff!$AC$7,SCL!AB23&lt;$Q23),AND(H23=Cutoff!$AC$8,SCL!AB23&lt;$Q23),AND(H23=Cutoff!$AC$9,SCL!AB23&lt;$Q23)),"1","0"))</f>
        <v>0</v>
      </c>
      <c r="FC23" s="690" t="str">
        <f>IF(ISBLANK(I23),"0",+IF(OR(AND(I23=Cutoff!$AC$2,$Q23&gt;VLOOKUP(I23,Cutoff!$A$2:$D$56,4,FALSE)&gt;LCID!$Q23),AND(I23=Cutoff!$AC$3,$Q23&gt;VLOOKUP(I23,Cutoff!$A$2:$D$56,4,FALSE)&gt;LCID!$Q23),AND(I23=Cutoff!$AC$4,$RC23&gt;VLOOKUP(I23,Cutoff!$A$2:$D$56,4,FALSE)&gt;LCID!$Q23),AND(I23=Cutoff!$AC$5,$Q23&gt;VLOOKUP(I23,Cutoff!$A$2:$D$56,4,FALSE)&gt;LCID!$Q23),AND(I23=Cutoff!$AC$6,$Q23&gt;VLOOKUP(I23,Cutoff!$A$2:$D$56,4,FALSE)&gt;LCID!$Q23),AND(I23=Cutoff!$AC$7,$Q23&gt;VLOOKUP(I23,Cutoff!$A$2:$D$56,4,FALSE)&gt;LCID!$Q23),AND(I23=Cutoff!$AC$8,$Q23&gt;VLOOKUP(I23,Cutoff!$A$2:$D$56,4,FALSE)&gt;LCID!$Q23),AND(I23=Cutoff!$AC$9,$Q23&gt;VLOOKUP(I23,Cutoff!$A$2:$D$56,4,FALSE)&gt;LCID!$Q23)),"1","0"))</f>
        <v>0</v>
      </c>
      <c r="FD23" s="690" t="str">
        <f>IF(ISBLANK(J23),"0",+IF(OR(AND(J23=Cutoff!$AC$2,$Q23&gt;VLOOKUP(J23,Cutoff!$A$2:$D$56,4,FALSE)&gt;LCID!$Q23),AND(J23=Cutoff!$AC$3,$Q23&gt;VLOOKUP(J23,Cutoff!$A$2:$D$56,4,FALSE)&gt;LCID!$Q23),AND(J23=Cutoff!$AC$4,$RC23&gt;VLOOKUP(J23,Cutoff!$A$2:$D$56,4,FALSE)&gt;LCID!$Q23),AND(J23=Cutoff!$AC$5,$Q23&gt;VLOOKUP(J23,Cutoff!$A$2:$D$56,4,FALSE)&gt;LCID!$Q23),AND(J23=Cutoff!$AC$6,$Q23&gt;VLOOKUP(J23,Cutoff!$A$2:$D$56,4,FALSE)&gt;LCID!$Q23),AND(J23=Cutoff!$AC$7,$Q23&gt;VLOOKUP(J23,Cutoff!$A$2:$D$56,4,FALSE)&gt;LCID!$Q23),AND(J23=Cutoff!$AC$8,$Q23&gt;VLOOKUP(J23,Cutoff!$A$2:$D$56,4,FALSE)&gt;LCID!$Q23),AND(J23=Cutoff!$AC$9,$Q23&gt;VLOOKUP(J23,Cutoff!$A$2:$D$56,4,FALSE)&gt;LCID!$Q23)),"1","0"))</f>
        <v>0</v>
      </c>
      <c r="FE23" s="690" t="str">
        <f>IF(ISBLANK(K23),"0",+IF(OR(AND(K23=Cutoff!$AC$2,$Q23&gt;VLOOKUP(K23,Cutoff!$A$2:$D$56,4,FALSE)&gt;LCID!$Q23),AND(K23=Cutoff!$AC$3,$Q23&gt;VLOOKUP(K23,Cutoff!$A$2:$D$56,4,FALSE)&gt;LCID!$Q23),AND(K23=Cutoff!$AC$4,$RC23&gt;VLOOKUP(K23,Cutoff!$A$2:$D$56,4,FALSE)&gt;LCID!$Q23),AND(K23=Cutoff!$AC$5,$Q23&gt;VLOOKUP(K23,Cutoff!$A$2:$D$56,4,FALSE)&gt;LCID!$Q23),AND(K23=Cutoff!$AC$6,$Q23&gt;VLOOKUP(K23,Cutoff!$A$2:$D$56,4,FALSE)&gt;LCID!$Q23),AND(K23=Cutoff!$AC$7,$Q23&gt;VLOOKUP(K23,Cutoff!$A$2:$D$56,4,FALSE)&gt;LCID!$Q23),AND(K23=Cutoff!$AC$8,$Q23&gt;VLOOKUP(K23,Cutoff!$A$2:$D$56,4,FALSE)&gt;LCID!$Q23),AND(K23=Cutoff!$AC$9,$Q23&gt;VLOOKUP(K23,Cutoff!$A$2:$D$56,4,FALSE)&gt;LCID!$Q23)),"1","0"))</f>
        <v>0</v>
      </c>
      <c r="FF23" s="690" t="str">
        <f>IF(ISBLANK(L23),"0",+IF(OR(AND(L23=Cutoff!$AC$2,$Q23&gt;VLOOKUP(L23,Cutoff!$A$2:$D$56,4,FALSE)&gt;LCID!$Q23),AND(L23=Cutoff!$AC$3,$Q23&gt;VLOOKUP(L23,Cutoff!$A$2:$D$56,4,FALSE)&gt;LCID!$Q23),AND(L23=Cutoff!$AC$4,$RC23&gt;VLOOKUP(L23,Cutoff!$A$2:$D$56,4,FALSE)&gt;LCID!$Q23),AND(L23=Cutoff!$AC$5,$Q23&gt;VLOOKUP(L23,Cutoff!$A$2:$D$56,4,FALSE)&gt;LCID!$Q23),AND(L23=Cutoff!$AC$6,$Q23&gt;VLOOKUP(L23,Cutoff!$A$2:$D$56,4,FALSE)&gt;LCID!$Q23),AND(L23=Cutoff!$AC$7,$Q23&gt;VLOOKUP(L23,Cutoff!$A$2:$D$56,4,FALSE)&gt;LCID!$Q23),AND(L23=Cutoff!$AC$8,$Q23&gt;VLOOKUP(L23,Cutoff!$A$2:$D$56,4,FALSE)&gt;LCID!$Q23),AND(L23=Cutoff!$AC$9,$Q23&gt;VLOOKUP(L23,Cutoff!$A$2:$D$56,4,FALSE)&gt;LCID!$Q23)),"1","0"))</f>
        <v>0</v>
      </c>
      <c r="FG23" s="690" t="str">
        <f>IF(ISBLANK(M23),"0",+IF(OR(AND(M23=Cutoff!$AC$2,$Q23&gt;VLOOKUP(M23,Cutoff!$A$2:$D$56,4,FALSE)&gt;LCID!$Q23),AND(M23=Cutoff!$AC$3,$Q23&gt;VLOOKUP(M23,Cutoff!$A$2:$D$56,4,FALSE)&gt;LCID!$Q23),AND(M23=Cutoff!$AC$4,$RC23&gt;VLOOKUP(M23,Cutoff!$A$2:$D$56,4,FALSE)&gt;LCID!$Q23),AND(M23=Cutoff!$AC$5,$Q23&gt;VLOOKUP(M23,Cutoff!$A$2:$D$56,4,FALSE)&gt;LCID!$Q23),AND(M23=Cutoff!$AC$6,$Q23&gt;VLOOKUP(M23,Cutoff!$A$2:$D$56,4,FALSE)&gt;LCID!$Q23),AND(M23=Cutoff!$AC$7,$Q23&gt;VLOOKUP(M23,Cutoff!$A$2:$D$56,4,FALSE)&gt;LCID!$Q23),AND(M23=Cutoff!$AC$8,$Q23&gt;VLOOKUP(M23,Cutoff!$A$2:$D$56,4,FALSE)&gt;LCID!$Q23),AND(M23=Cutoff!$AC$9,$Q23&gt;VLOOKUP(M23,Cutoff!$A$2:$D$56,4,FALSE)&gt;LCID!$Q23)),"1","0"))</f>
        <v>0</v>
      </c>
      <c r="FH23" s="690" t="str">
        <f>IF(ISBLANK(N23),"0",+IF(OR(AND(N23=Cutoff!$AC$2,$Q23&gt;VLOOKUP(N23,Cutoff!$A$2:$D$56,4,FALSE)&gt;LCID!$Q23),AND(N23=Cutoff!$AC$3,$Q23&gt;VLOOKUP(N23,Cutoff!$A$2:$D$56,4,FALSE)&gt;LCID!$Q23),AND(N23=Cutoff!$AC$4,$RC23&gt;VLOOKUP(N23,Cutoff!$A$2:$D$56,4,FALSE)&gt;LCID!$Q23),AND(N23=Cutoff!$AC$5,$Q23&gt;VLOOKUP(N23,Cutoff!$A$2:$D$56,4,FALSE)&gt;LCID!$Q23),AND(N23=Cutoff!$AC$6,$Q23&gt;VLOOKUP(N23,Cutoff!$A$2:$D$56,4,FALSE)&gt;LCID!$Q23),AND(N23=Cutoff!$AC$7,$Q23&gt;VLOOKUP(N23,Cutoff!$A$2:$D$56,4,FALSE)&gt;LCID!$Q23),AND(N23=Cutoff!$AC$8,$Q23&gt;VLOOKUP(N23,Cutoff!$A$2:$D$56,4,FALSE)&gt;LCID!$Q23),AND(N23=Cutoff!$AC$9,$Q23&gt;VLOOKUP(N23,Cutoff!$A$2:$D$56,4,FALSE)&gt;LCID!$Q23)),"1","0"))</f>
        <v>0</v>
      </c>
      <c r="FI23" s="691" t="str">
        <f>IF(ISBLANK(O23),"0",+IF(OR(AND(O23=Cutoff!$AC$2,$Q23&gt;VLOOKUP(O23,Cutoff!$A$2:$D$56,4,FALSE)&gt;LCID!$Q23),AND(O23=Cutoff!$AC$3,$Q23&gt;VLOOKUP(O23,Cutoff!$A$2:$D$56,4,FALSE)&gt;LCID!$Q23),AND(O23=Cutoff!$AC$4,$RC23&gt;VLOOKUP(O23,Cutoff!$A$2:$D$56,4,FALSE)&gt;LCID!$Q23),AND(O23=Cutoff!$AC$5,$Q23&gt;VLOOKUP(O23,Cutoff!$A$2:$D$56,4,FALSE)&gt;LCID!$Q23),AND(O23=Cutoff!$AC$6,$Q23&gt;VLOOKUP(O23,Cutoff!$A$2:$D$56,4,FALSE)&gt;LCID!$Q23),AND(O23=Cutoff!$AC$7,$Q23&gt;VLOOKUP(O23,Cutoff!$A$2:$D$56,4,FALSE)&gt;LCID!$Q23),AND(O23=Cutoff!$AC$8,$Q23&gt;VLOOKUP(O23,Cutoff!$A$2:$D$56,4,FALSE)&gt;LCID!$Q23),AND(O23=Cutoff!$AC$9,$Q23&gt;VLOOKUP(O23,Cutoff!$A$2:$D$56,4,FALSE)&gt;LCID!$Q23)),"1","0"))</f>
        <v>0</v>
      </c>
      <c r="FJ23" s="688">
        <f t="shared" ref="FJ23:FJ27" si="78">+COUNTIF(EY23:FI23,1)</f>
        <v>0</v>
      </c>
      <c r="FK23" s="11"/>
      <c r="FM23" s="480">
        <f t="shared" ref="FM23:FM27" si="79">+IF(AND(DV23="x",DW$19&gt;0),1,0)</f>
        <v>0</v>
      </c>
      <c r="FN23" s="480">
        <f t="shared" si="20"/>
        <v>0</v>
      </c>
      <c r="FO23" s="480">
        <f t="shared" si="21"/>
        <v>0</v>
      </c>
      <c r="FQ23" s="239" t="str">
        <f>IF(ISBLANK(B23),"",+IF(OR($E23=Cutoff!$W$2,$E23=Cutoff!$W$3,$E23=Cutoff!$W$4,$E23=Cutoff!$W$5,$E23=Cutoff!$W$6,$E23=Cutoff!$W$7,$E23=Cutoff!$W$8,$E23=Cutoff!$W$9,$E23=Cutoff!$W$10,$E23=Cutoff!$W$11,$E23=Cutoff!$W$12,$F23=Cutoff!$W$2,$F23=Cutoff!$W$3,$F23=Cutoff!$W$4,$F23=Cutoff!$W$5,$F23=Cutoff!$W$6,$F23=Cutoff!$W$7,$F23=Cutoff!$W$8,$F23=Cutoff!$W$9,$F23=Cutoff!$W$10,$F23=Cutoff!$W$11,$F23=Cutoff!$W$12,$G23=Cutoff!$W$2,$G23=Cutoff!$W$3,$G23=Cutoff!$W$4,$G23=Cutoff!$W$5,$G23=Cutoff!$W$6,$G23=Cutoff!$W$7,$G23=Cutoff!$W$8,$G23=Cutoff!$W$9,$G23=Cutoff!$W$10,$G23=Cutoff!$W$11,$G23=Cutoff!$W$12,$H23=Cutoff!$W$2,$H23=Cutoff!$W$3,$H23=Cutoff!$W$4,$H23=Cutoff!$W$5,$H23=Cutoff!$W$6,$H23=Cutoff!$W$7,$H23=Cutoff!$W$8,$H23=Cutoff!$W$9,$H23=Cutoff!$W$10,$H23=Cutoff!$W$11,$H23=Cutoff!$W$12,$I23=Cutoff!$W$2,$I23=Cutoff!$W$3,$I23=Cutoff!$W$4,$I23=Cutoff!$W$5,$I23=Cutoff!$W$6,$I23=Cutoff!$W$7,$I23=Cutoff!$W$8,$I23=Cutoff!$W$9,$I23=Cutoff!$W$10,$I23=Cutoff!$W$11,$I23=Cutoff!$W$12,$J23=Cutoff!$W$2,$J23=Cutoff!$W$3,$J23=Cutoff!$W$4,$J23=Cutoff!$W$5,$J23=Cutoff!$W$6,$J23=Cutoff!$W$7,$J23=Cutoff!$W$8,$J23=Cutoff!$W$9,$J23=Cutoff!$W$10,$J23=Cutoff!$W$11,$J23=Cutoff!$W$12,$K23=Cutoff!$W$2,$K23=Cutoff!$W$3,$K23=Cutoff!$W$4,$K23=Cutoff!$W$5,$K23=Cutoff!$W$6,$K23=Cutoff!$W$7,$K23=Cutoff!$W$8,$K23=Cutoff!$W$9,$K23=Cutoff!$W$10,$K23=Cutoff!$W$11,$K23=Cutoff!$W$12,$L23=Cutoff!$W$2,$L23=Cutoff!$W$3,$L23=Cutoff!$W$4,$L23=Cutoff!$W$5,$L23=Cutoff!$W$6,$L23=Cutoff!$W$7,$L23=Cutoff!$W$8,$L23=Cutoff!$W$9,$L23=Cutoff!$W$10,$L23=Cutoff!$W$11,$L23=Cutoff!$W$12,$M23=Cutoff!$W$2,$M23=Cutoff!$W$3,$M23=Cutoff!$W$4,$M23=Cutoff!$W$5,$M23=Cutoff!$W$6,$M23=Cutoff!$W$7,$M23=Cutoff!$W$8,$M23=Cutoff!$W$9,$M23=Cutoff!$W$10,$N23=Cutoff!$W$2,$N23=Cutoff!$W$3,$N23=Cutoff!$W$4,$M23=Cutoff!$W$11,$M23=Cutoff!$W$12,$N23=Cutoff!$W$5,$N23=Cutoff!$W$6,$N23=Cutoff!$W$7,$N23=Cutoff!$W$8,$N23=Cutoff!$W$9,$N23=Cutoff!$W$10,$N23=Cutoff!$W$11,$N23=Cutoff!$W$12,$O23=Cutoff!$W$2,$O23=Cutoff!$W$3,$O23=Cutoff!$W$4,$O23=Cutoff!$W$5,$O23=Cutoff!$W$6,$O23=Cutoff!$W$7,$O23=Cutoff!$W$8,$O23=Cutoff!$W$9,$O23=Cutoff!$W$10,$O23=Cutoff!$W$11,$O23=Cutoff!$W$12),1,""))</f>
        <v/>
      </c>
      <c r="FR23" s="239">
        <f t="shared" ref="FR23:FR60" si="80">11-+COUNTIF(E23:O23,"")</f>
        <v>0</v>
      </c>
      <c r="FU23" s="480" t="str">
        <f>IF(ISBLANK(B23),"",+IF(AND(CN23&gt;0,HD23=0,HR23=0,IF23=0),"Priority Substance HH",+IF(AND(CN23&gt;0,OR(HD23&gt;0,HR23&gt;0,IF23&gt;0)),"CM compound with DNEL",IF(AND(HB23=0,HP23=0,ID23=0),"Compound not relevant for inh/derm/oral LCI",IF(IS23=1,"Only local effects relevant - no LCI HH calculated",IF(OR(FM23&gt;0,FN23&gt;0,FO23&gt;0),"LCI for acute HH effects relevant",IF(OR(AND(HB23&gt;0,HC23=0),AND(HP23&gt;0,HQ23=0),AND(ID23&gt;0,IE23=0)),"LCIs HH calculated","No LCI for HH"))))))&amp;IF(ISBLANK(B23),"",IF(AND(OR(HB23&gt;0,HD23&gt;0),HC23=0,IS23=0),", LCI inhalation","")&amp;IF(AND(OR(HP23&gt;0,HR23&gt;0),HQ23=0,IS23=0),", LCI dermal","")&amp;IF(AND(OR(ID23&gt;0,IF23&gt;0),IE23=0,IS23=0),", LCI oral","")&amp;IF(ISBLANK(B23),"",IF(EF23="x","; Effects on eyes","")&amp;+IF(ISBLANK(B23),"",IF($D$16="No","; Compound not classified for ENV",+IF(BI23=1,"; Priority compound ENV",IF(AND(BI23=0,CP23=0,AJ23="Yes"),"; Compound ony hazardous to Ozone layer",IF(AND(BI23=0,CP23=0,AJ23="No"),"; Compound not relevant for ENV",IF(AND(CP23=1,CQ23=1),"; PNEC missing - LC based on classification","; LCI ENV calculated")))))))))</f>
        <v/>
      </c>
      <c r="GB23" s="528" t="str">
        <f t="shared" ref="GB23:GB60" si="81">+IF(ISBLANK($B$22),"",IF(ISBLANK(E23),"",IF(OR(E23=$D$19,E23=$E$19,E23=$F$19,E23=$G$19,E23=$H$19,E23=$I$19,E23=$J$19,E23=$K$19,E23=$L$19,E23=$M$19,E23=$N$19),1,0)))</f>
        <v/>
      </c>
      <c r="GC23" s="529" t="str">
        <f t="shared" ref="GC23:GC60" si="82">+IF(ISBLANK($B$22),"",IF(ISBLANK(F23),"",IF(OR(F23=$D$19,F23=$E$19,F23=$F$19,F23=$G$19,F23=$H$19,F23=$I$19,F23=$J$19,F23=$K$19,F23=$L$19,F23=$M$19,F23=$N$19),1,0)))</f>
        <v/>
      </c>
      <c r="GD23" s="529" t="str">
        <f t="shared" ref="GD23:GD60" si="83">+IF(ISBLANK($B$22),"",IF(ISBLANK(G23),"",IF(OR(G23=$D$19,G23=$E$19,G23=$F$19,G23=$G$19,G23=$H$19,G23=$I$19,G23=$J$19,G23=$K$19,G23=$L$19,G23=$M$19,G23=$N$19),1,0)))</f>
        <v/>
      </c>
      <c r="GE23" s="529" t="str">
        <f t="shared" ref="GE23:GE60" si="84">+IF(ISBLANK($B$22),"",IF(ISBLANK(H23),"",IF(OR(H23=$D$19,H23=$E$19,H23=$F$19,H23=$G$19,H23=$H$19,H23=$I$19,H23=$J$19,H23=$K$19,H23=$L$19,H23=$M$19,H23=$N$19),1,0)))</f>
        <v/>
      </c>
      <c r="GF23" s="529" t="str">
        <f t="shared" ref="GF23:GF60" si="85">+IF(ISBLANK($B$22),"",IF(ISBLANK(I23),"",IF(OR(I23=$D$19,I23=$E$19,I23=$F$19,I23=$G$19,I23=$H$19,I23=$I$19,I23=$J$19,I23=$K$19,I23=$L$19,I23=$M$19,I23=$N$19),1,0)))</f>
        <v/>
      </c>
      <c r="GG23" s="529" t="str">
        <f t="shared" ref="GG23:GG60" si="86">+IF(ISBLANK($B$22),"",IF(ISBLANK(J23),"",IF(OR(J23=$D$19,J23=$E$19,J23=$F$19,J23=$G$19,J23=$H$19,J23=$I$19,J23=$J$19,J23=$K$19,J23=$L$19,J23=$M$19,J23=$N$19),1,0)))</f>
        <v/>
      </c>
      <c r="GH23" s="529" t="str">
        <f t="shared" ref="GH23:GH60" si="87">+IF(ISBLANK($B$22),"",IF(ISBLANK(K23),"",IF(OR(K23=$D$19,K23=$E$19,K23=$F$19,K23=$G$19,K23=$H$19,K23=$I$19,K23=$J$19,K23=$K$19,K23=$L$19,K23=$M$19,K23=$N$19),1,0)))</f>
        <v/>
      </c>
      <c r="GI23" s="529" t="str">
        <f t="shared" ref="GI23:GI60" si="88">+IF(ISBLANK($B$22),"",IF(ISBLANK(L23),"",IF(OR(L23=$D$19,L23=$E$19,L23=$F$19,L23=$G$19,L23=$H$19,L23=$I$19,L23=$J$19,L23=$K$19,L23=$L$19,L23=$M$19,L23=$N$19),1,0)))</f>
        <v/>
      </c>
      <c r="GJ23" s="529" t="str">
        <f t="shared" ref="GJ23:GJ60" si="89">+IF(ISBLANK($B$22),"",IF(ISBLANK(M23),"",IF(OR(M23=$D$19,M23=$E$19,M23=$F$19,M23=$G$19,M23=$H$19,M23=$I$19,M23=$J$19,M23=$K$19,M23=$L$19,M23=$M$19,M23=$N$19),1,0)))</f>
        <v/>
      </c>
      <c r="GK23" s="529" t="str">
        <f t="shared" ref="GK23:GK60" si="90">+IF(ISBLANK($B$22),"",IF(ISBLANK(N23),"",IF(OR(N23=$D$19,N23=$E$19,N23=$F$19,N23=$G$19,N23=$H$19,N23=$I$19,N23=$J$19,N23=$K$19,N23=$L$19,N23=$M$19,N23=$N$19),1,0)))</f>
        <v/>
      </c>
      <c r="GL23" s="530" t="str">
        <f t="shared" ref="GL23:GL60" si="91">+IF(ISBLANK($B$22),"",IF(ISBLANK(O23),"",IF(OR(O23=$D$19,O23=$E$19,O23=$F$19,O23=$G$19,O23=$H$19,O23=$I$19,O23=$J$19,O23=$K$19,O23=$L$19,O23=$M$19,O23=$N$19),1,0)))</f>
        <v/>
      </c>
      <c r="GM23" s="530">
        <f t="shared" ref="GM23:GM60" si="92">+COUNTIF(GB23:GL23,"1")</f>
        <v>0</v>
      </c>
      <c r="GN23" s="574">
        <f t="shared" ref="GN23:GN60" si="93">+DD23</f>
        <v>0</v>
      </c>
      <c r="GQ23" s="528" t="str">
        <f>+IF(ISBLANK($B23),"",IF(ISBLANK(E23),"",IF(OR(E23=Cutoff!$P$34,E23=Cutoff!$P$35,E23=Cutoff!$P$36,E23=Cutoff!$P$37,E23=Cutoff!$P$38,E23=Cutoff!$P$39,E23=Cutoff!$P$40,E23=Cutoff!$P$41,E23=Cutoff!$P$42,E23=Cutoff!$P$43,E23=Cutoff!$P$44,E23=Cutoff!$P$45,$Q23&lt;SCL!Y23),"0","i")))</f>
        <v/>
      </c>
      <c r="GR23" s="529" t="str">
        <f>+IF(ISBLANK($B23),"",IF(ISBLANK(F23),"",IF(OR(F23=Cutoff!$P$34,F23=Cutoff!$P$35,F23=Cutoff!$P$36,F23=Cutoff!$P$37,F23=Cutoff!$P$38,F23=Cutoff!$P$39,F23=Cutoff!$P$40,F23=Cutoff!$P$41,F23=Cutoff!$P$42,F23=Cutoff!$P$43,F23=Cutoff!$P$44,F23=Cutoff!$P$45,$Q23&lt;SCL!Z23),"0","i")))</f>
        <v/>
      </c>
      <c r="GS23" s="529" t="str">
        <f>+IF(ISBLANK($B23),"",IF(ISBLANK(G23),"",IF(OR(G23=Cutoff!$P$34,G23=Cutoff!$P$35,G23=Cutoff!$P$36,G23=Cutoff!$P$37,G23=Cutoff!$P$38,G23=Cutoff!$P$39,G23=Cutoff!$P$40,G23=Cutoff!$P$41,G23=Cutoff!$P$42,G23=Cutoff!$P$43,G23=Cutoff!$P$44,G23=Cutoff!$P$45,$Q23&lt;SCL!AA23),"0","i")))</f>
        <v/>
      </c>
      <c r="GT23" s="529" t="str">
        <f>+IF(ISBLANK($B23),"",IF(ISBLANK(H23),"",IF(OR(H23=Cutoff!$P$34,H23=Cutoff!$P$35,H23=Cutoff!$P$36,H23=Cutoff!$P$37,H23=Cutoff!$P$38,H23=Cutoff!$P$39,H23=Cutoff!$P$40,H23=Cutoff!$P$41,H23=Cutoff!$P$42,H23=Cutoff!$P$43,H23=Cutoff!$P$44,H23=Cutoff!$P$45,$Q23&lt;SCL!AB23),"0","i")))</f>
        <v/>
      </c>
      <c r="GU23" s="529" t="str">
        <f>+IF(ISBLANK($B23),"",IF(ISBLANK(I23),"",IF(OR(I23=Cutoff!$P$34,I23=Cutoff!$P$35,I23=Cutoff!$P$36,I23=Cutoff!$P$37,I23=Cutoff!$P$38,I23=Cutoff!$P$39,I23=Cutoff!$P$40,I23=Cutoff!$P$41,I23=Cutoff!$P$42,I23=Cutoff!$P$43,I23=Cutoff!$P$44,I23=Cutoff!$P$45,$Q23&lt;SCL!AC23),"0","i")))</f>
        <v/>
      </c>
      <c r="GV23" s="529" t="str">
        <f>+IF(ISBLANK($B23),"",IF(ISBLANK(J23),"",IF(OR(J23=Cutoff!$P$34,J23=Cutoff!$P$35,J23=Cutoff!$P$36,J23=Cutoff!$P$37,J23=Cutoff!$P$38,J23=Cutoff!$P$39,J23=Cutoff!$P$40,J23=Cutoff!$P$41,J23=Cutoff!$P$42,J23=Cutoff!$P$43,J23=Cutoff!$P$44,J23=Cutoff!$P$45,$Q23&lt;SCL!AD23),"0","i")))</f>
        <v/>
      </c>
      <c r="GW23" s="529" t="str">
        <f>+IF(ISBLANK($B23),"",IF(ISBLANK(K23),"",IF(OR(K23=Cutoff!$P$34,K23=Cutoff!$P$35,K23=Cutoff!$P$36,K23=Cutoff!$P$37,K23=Cutoff!$P$38,K23=Cutoff!$P$39,K23=Cutoff!$P$40,K23=Cutoff!$P$41,K23=Cutoff!$P$42,K23=Cutoff!$P$43,K23=Cutoff!$P$44,K23=Cutoff!$P$45,$Q23&lt;SCL!AE23),"0","i")))</f>
        <v/>
      </c>
      <c r="GX23" s="529" t="str">
        <f>+IF(ISBLANK($B23),"",IF(ISBLANK(L23),"",IF(OR(L23=Cutoff!$P$34,L23=Cutoff!$P$35,L23=Cutoff!$P$36,L23=Cutoff!$P$37,L23=Cutoff!$P$38,L23=Cutoff!$P$39,L23=Cutoff!$P$40,L23=Cutoff!$P$41,L23=Cutoff!$P$42,L23=Cutoff!$P$43,L23=Cutoff!$P$44,L23=Cutoff!$P$45,$Q23&lt;SCL!AF23),"0","i")))</f>
        <v/>
      </c>
      <c r="GY23" s="529" t="str">
        <f>+IF(ISBLANK($B23),"",IF(ISBLANK(M23),"",IF(OR(M23=Cutoff!$P$34,M23=Cutoff!$P$35,M23=Cutoff!$P$36,M23=Cutoff!$P$37,M23=Cutoff!$P$38,M23=Cutoff!$P$39,M23=Cutoff!$P$40,M23=Cutoff!$P$41,M23=Cutoff!$P$42,M23=Cutoff!$P$43,M23=Cutoff!$P$44,M23=Cutoff!$P$45,$Q23&lt;SCL!AG23),"0","i")))</f>
        <v/>
      </c>
      <c r="GZ23" s="529" t="str">
        <f>+IF(ISBLANK($B23),"",IF(ISBLANK(N23),"",IF(OR(N23=Cutoff!$P$34,N23=Cutoff!$P$35,N23=Cutoff!$P$36,N23=Cutoff!$P$37,N23=Cutoff!$P$38,N23=Cutoff!$P$39,N23=Cutoff!$P$40,N23=Cutoff!$P$41,N23=Cutoff!$P$42,N23=Cutoff!$P$43,N23=Cutoff!$P$44,N23=Cutoff!$P$45,$Q23&lt;SCL!AH23),"0","i")))</f>
        <v/>
      </c>
      <c r="HA23" s="530" t="str">
        <f>+IF(ISBLANK($B23),"",IF(ISBLANK(O23),"",IF(OR(O23=Cutoff!$P$34,O23=Cutoff!$P$35,O23=Cutoff!$P$36,O23=Cutoff!$P$37,O23=Cutoff!$P$38,O23=Cutoff!$P$39,O23=Cutoff!$P$40,O23=Cutoff!$P$41,O23=Cutoff!$P$42,O23=Cutoff!$P$43,O23=Cutoff!$P$44,O23=Cutoff!$P$45,$Q23&lt;SCL!AI23),"0","i")))</f>
        <v/>
      </c>
      <c r="HB23" s="530" t="str">
        <f t="shared" ref="HB23:HB60" si="94">IF(ISBLANK(B23),"",IF(+COUNTIF(GQ23:HA23,"i")&gt;0,1,0))</f>
        <v/>
      </c>
      <c r="HC23" s="541" t="str">
        <f t="shared" ref="HC23:HC60" si="95">+IF(ISBLANK(B23),"",IF(AND(HB23&gt;0,ISBLANK(S23)),1,0))</f>
        <v/>
      </c>
      <c r="HD23" s="678" t="str">
        <f t="shared" ref="HD23:HD60" si="96">+IF(ISBLANK(B23),"",+IF(AND(CN23&gt;0,ISNUMBER(S23)),1,0))</f>
        <v/>
      </c>
      <c r="HE23" s="528" t="str">
        <f>+IF(ISBLANK($B23),"",IF(ISBLANK(E23),"",IF(OR(E23=Cutoff!$R$34,E23=Cutoff!$R$35,E23=Cutoff!$R$36,E23=Cutoff!$R$37,E23=Cutoff!$R$38,E23=Cutoff!$R$39,E23=Cutoff!$R$40,E23=Cutoff!$R$41,E23=Cutoff!$R$42,E23=Cutoff!$R$43,E23=Cutoff!$R$44,E23=Cutoff!$R$45,$Q23&lt;SCL!Y23),"0","d")))</f>
        <v/>
      </c>
      <c r="HF23" s="529" t="str">
        <f>+IF(ISBLANK($B23),"",IF(ISBLANK(F23),"",IF(OR(F23=Cutoff!$R$34,F23=Cutoff!$R$35,F23=Cutoff!$R$36,F23=Cutoff!$R$37,F23=Cutoff!$R$38,F23=Cutoff!$R$39,F23=Cutoff!$R$40,F23=Cutoff!$R$41,F23=Cutoff!$R$42,F23=Cutoff!$R$43,F23=Cutoff!$R$44,F23=Cutoff!$R$45,$Q23&lt;SCL!Z23),"0","d")))</f>
        <v/>
      </c>
      <c r="HG23" s="529" t="str">
        <f>+IF(ISBLANK($B23),"",IF(ISBLANK(G23),"",IF(OR(G23=Cutoff!$R$34,G23=Cutoff!$R$35,G23=Cutoff!$R$36,G23=Cutoff!$R$37,G23=Cutoff!$R$38,G23=Cutoff!$R$39,G23=Cutoff!$R$40,G23=Cutoff!$R$41,G23=Cutoff!$R$42,G23=Cutoff!$R$43,G23=Cutoff!$R$44,G23=Cutoff!$R$45,$Q23&lt;SCL!AA23),"0","d")))</f>
        <v/>
      </c>
      <c r="HH23" s="529" t="str">
        <f>+IF(ISBLANK($B23),"",IF(ISBLANK(H23),"",IF(OR(H23=Cutoff!$R$34,H23=Cutoff!$R$35,H23=Cutoff!$R$36,H23=Cutoff!$R$37,H23=Cutoff!$R$38,H23=Cutoff!$R$39,H23=Cutoff!$R$40,H23=Cutoff!$R$41,H23=Cutoff!$R$42,H23=Cutoff!$R$43,H23=Cutoff!$R$44,H23=Cutoff!$R$45,$Q23&lt;SCL!AB23),"0","d")))</f>
        <v/>
      </c>
      <c r="HI23" s="529" t="str">
        <f>+IF(ISBLANK($B23),"",IF(ISBLANK(I23),"",IF(OR(I23=Cutoff!$R$34,I23=Cutoff!$R$35,I23=Cutoff!$R$36,I23=Cutoff!$R$37,I23=Cutoff!$R$38,I23=Cutoff!$R$39,I23=Cutoff!$R$40,I23=Cutoff!$R$41,I23=Cutoff!$R$42,I23=Cutoff!$R$43,I23=Cutoff!$R$44,I23=Cutoff!$R$45,$Q23&lt;SCL!AC23),"0","d")))</f>
        <v/>
      </c>
      <c r="HJ23" s="529" t="str">
        <f>+IF(ISBLANK($B23),"",IF(ISBLANK(J23),"",IF(OR(J23=Cutoff!$R$34,J23=Cutoff!$R$35,J23=Cutoff!$R$36,J23=Cutoff!$R$37,J23=Cutoff!$R$38,J23=Cutoff!$R$39,J23=Cutoff!$R$40,J23=Cutoff!$R$41,J23=Cutoff!$R$42,J23=Cutoff!$R$43,J23=Cutoff!$R$44,J23=Cutoff!$R$45,$Q23&lt;SCL!AD23),"0","d")))</f>
        <v/>
      </c>
      <c r="HK23" s="529" t="str">
        <f>+IF(ISBLANK($B23),"",IF(ISBLANK(K23),"",IF(OR(K23=Cutoff!$R$34,K23=Cutoff!$R$35,K23=Cutoff!$R$36,K23=Cutoff!$R$37,K23=Cutoff!$R$38,K23=Cutoff!$R$39,K23=Cutoff!$R$40,K23=Cutoff!$R$41,K23=Cutoff!$R$42,K23=Cutoff!$R$43,K23=Cutoff!$R$44,K23=Cutoff!$R$45,$Q23&lt;SCL!AE23),"0","d")))</f>
        <v/>
      </c>
      <c r="HL23" s="529" t="str">
        <f>+IF(ISBLANK($B23),"",IF(ISBLANK(L23),"",IF(OR(L23=Cutoff!$R$34,L23=Cutoff!$R$35,L23=Cutoff!$R$36,L23=Cutoff!$R$37,L23=Cutoff!$R$38,L23=Cutoff!$R$39,L23=Cutoff!$R$40,L23=Cutoff!$R$41,L23=Cutoff!$R$42,L23=Cutoff!$R$43,L23=Cutoff!$R$44,L23=Cutoff!$R$45,$Q23&lt;SCL!AF23),"0","d")))</f>
        <v/>
      </c>
      <c r="HM23" s="529" t="str">
        <f>+IF(ISBLANK($B23),"",IF(ISBLANK(M23),"",IF(OR(M23=Cutoff!$R$34,M23=Cutoff!$R$35,M23=Cutoff!$R$36,M23=Cutoff!$R$37,M23=Cutoff!$R$38,M23=Cutoff!$R$39,M23=Cutoff!$R$40,M23=Cutoff!$R$41,M23=Cutoff!$R$42,M23=Cutoff!$R$43,M23=Cutoff!$R$44,M23=Cutoff!$R$45,$Q23&lt;SCL!AG23),"0","d")))</f>
        <v/>
      </c>
      <c r="HN23" s="529" t="str">
        <f>+IF(ISBLANK($B23),"",IF(ISBLANK(N23),"",IF(OR(N23=Cutoff!$R$34,N23=Cutoff!$R$35,N23=Cutoff!$R$36,N23=Cutoff!$R$37,N23=Cutoff!$R$38,N23=Cutoff!$R$39,N23=Cutoff!$R$40,N23=Cutoff!$R$41,N23=Cutoff!$R$42,N23=Cutoff!$R$43,N23=Cutoff!$R$44,N23=Cutoff!$R$45,$Q23&lt;SCL!AH23),"0","d")))</f>
        <v/>
      </c>
      <c r="HO23" s="530" t="str">
        <f>+IF(ISBLANK($B23),"",IF(ISBLANK(O23),"",IF(OR(O23=Cutoff!$R$34,O23=Cutoff!$R$35,O23=Cutoff!$R$36,O23=Cutoff!$R$37,O23=Cutoff!$R$38,O23=Cutoff!$R$39,O23=Cutoff!$R$40,O23=Cutoff!$R$41,O23=Cutoff!$R$42,O23=Cutoff!$R$43,O23=Cutoff!$R$44,O23=Cutoff!$R$45,$Q23&lt;SCL!AI23),"0","d")))</f>
        <v/>
      </c>
      <c r="HP23" s="530" t="str">
        <f t="shared" ref="HP23:HP60" si="97">IF(ISBLANK(B23),"",IF(+COUNTIF(HE23:HO23,"d")&gt;0,1,0))</f>
        <v/>
      </c>
      <c r="HQ23" s="541" t="str">
        <f t="shared" ref="HQ23:HQ60" si="98">+IF(ISBLANK(B23),"",IF(AND(HP23&gt;0,ISBLANK(T23)),1,0))</f>
        <v/>
      </c>
      <c r="HR23" s="678" t="str">
        <f t="shared" ref="HR23:HR60" si="99">+IF(ISBLANK(B23),"",+IF(AND(CN23&gt;0,ISNUMBER(T23)),1,0))</f>
        <v/>
      </c>
      <c r="HS23" s="528" t="str">
        <f>+IF(ISBLANK($B23),"",IF(ISBLANK(E23),"",IF(OR(E23=Cutoff!$T$34,E23=Cutoff!$T$35,E23=Cutoff!$T$36,E23=Cutoff!$T$37,E23=Cutoff!$T$38,E23=Cutoff!$T$39,E23=Cutoff!$T$40,E23=Cutoff!$T$41,E23=Cutoff!$T$42,E23=Cutoff!$T$43,E23=Cutoff!$T$44,E23=Cutoff!$T$45,$Q23&lt;SCL!Y23),"0","oral")))</f>
        <v/>
      </c>
      <c r="HT23" s="529" t="str">
        <f>+IF(ISBLANK($B23),"",IF(ISBLANK(F23),"",IF(OR(F23=Cutoff!$T$34,F23=Cutoff!$T$35,F23=Cutoff!$T$36,F23=Cutoff!$T$37,F23=Cutoff!$T$38,F23=Cutoff!$T$39,F23=Cutoff!$T$40,F23=Cutoff!$T$41,F23=Cutoff!$T$42,F23=Cutoff!$T$43,F23=Cutoff!$T$44,F23=Cutoff!$T$45,$Q23&lt;SCL!Z23),"0","oral")))</f>
        <v/>
      </c>
      <c r="HU23" s="529" t="str">
        <f>+IF(ISBLANK($B23),"",IF(ISBLANK(G23),"",IF(OR(G23=Cutoff!$T$34,G23=Cutoff!$T$35,G23=Cutoff!$T$36,G23=Cutoff!$T$37,G23=Cutoff!$T$38,G23=Cutoff!$T$39,G23=Cutoff!$T$40,G23=Cutoff!$T$41,G23=Cutoff!$T$42,G23=Cutoff!$T$43,G23=Cutoff!$T$44,G23=Cutoff!$T$45,$Q23&lt;SCL!AA23),"0","oral")))</f>
        <v/>
      </c>
      <c r="HV23" s="529" t="str">
        <f>+IF(ISBLANK($B23),"",IF(ISBLANK(H23),"",IF(OR(H23=Cutoff!$T$34,H23=Cutoff!$T$35,H23=Cutoff!$T$36,H23=Cutoff!$T$37,H23=Cutoff!$T$38,H23=Cutoff!$T$39,H23=Cutoff!$T$40,H23=Cutoff!$T$41,H23=Cutoff!$T$42,H23=Cutoff!$T$43,H23=Cutoff!$T$44,H23=Cutoff!$T$45,$Q23&lt;SCL!AB23),"0","oral")))</f>
        <v/>
      </c>
      <c r="HW23" s="529" t="str">
        <f>+IF(ISBLANK($B23),"",IF(ISBLANK(I23),"",IF(OR(I23=Cutoff!$T$34,I23=Cutoff!$T$35,I23=Cutoff!$T$36,I23=Cutoff!$T$37,I23=Cutoff!$T$38,I23=Cutoff!$T$39,I23=Cutoff!$T$40,I23=Cutoff!$T$41,I23=Cutoff!$T$42,I23=Cutoff!$T$43,I23=Cutoff!$T$44,I23=Cutoff!$T$45,$Q23&lt;SCL!AC23),"0","oral")))</f>
        <v/>
      </c>
      <c r="HX23" s="529" t="str">
        <f>+IF(ISBLANK($B23),"",IF(ISBLANK(J23),"",IF(OR(J23=Cutoff!$T$34,J23=Cutoff!$T$35,J23=Cutoff!$T$36,J23=Cutoff!$T$37,J23=Cutoff!$T$38,J23=Cutoff!$T$39,J23=Cutoff!$T$40,J23=Cutoff!$T$41,J23=Cutoff!$T$42,J23=Cutoff!$T$43,J23=Cutoff!$T$44,J23=Cutoff!$T$45,$Q23&lt;SCL!AD23),"0","oral")))</f>
        <v/>
      </c>
      <c r="HY23" s="529" t="str">
        <f>+IF(ISBLANK($B23),"",IF(ISBLANK(K23),"",IF(OR(K23=Cutoff!$T$34,K23=Cutoff!$T$35,K23=Cutoff!$T$36,K23=Cutoff!$T$37,K23=Cutoff!$T$38,K23=Cutoff!$T$39,K23=Cutoff!$T$40,K23=Cutoff!$T$41,K23=Cutoff!$T$42,K23=Cutoff!$T$43,K23=Cutoff!$T$44,K23=Cutoff!$T$45,$Q23&lt;SCL!AE23),"0","oral")))</f>
        <v/>
      </c>
      <c r="HZ23" s="529" t="str">
        <f>+IF(ISBLANK($B23),"",IF(ISBLANK(L23),"",IF(OR(L23=Cutoff!$T$34,L23=Cutoff!$T$35,L23=Cutoff!$T$36,L23=Cutoff!$T$37,L23=Cutoff!$T$38,L23=Cutoff!$T$39,L23=Cutoff!$T$40,L23=Cutoff!$T$41,L23=Cutoff!$T$42,L23=Cutoff!$T$43,L23=Cutoff!$T$44,L23=Cutoff!$T$45,$Q23&lt;SCL!AF23),"0","oral")))</f>
        <v/>
      </c>
      <c r="IA23" s="529" t="str">
        <f>+IF(ISBLANK($B23),"",IF(ISBLANK(M23),"",IF(OR(M23=Cutoff!$T$34,M23=Cutoff!$T$35,M23=Cutoff!$T$36,M23=Cutoff!$T$37,M23=Cutoff!$T$38,M23=Cutoff!$T$39,M23=Cutoff!$T$40,M23=Cutoff!$T$41,M23=Cutoff!$T$42,M23=Cutoff!$T$43,M23=Cutoff!$T$44,M23=Cutoff!$T$45,$Q23&lt;SCL!AG23),"0","oral")))</f>
        <v/>
      </c>
      <c r="IB23" s="529" t="str">
        <f>+IF(ISBLANK($B23),"",IF(ISBLANK(N23),"",IF(OR(N23=Cutoff!$T$34,N23=Cutoff!$T$35,N23=Cutoff!$T$36,N23=Cutoff!$T$37,N23=Cutoff!$T$38,N23=Cutoff!$T$39,N23=Cutoff!$T$40,N23=Cutoff!$T$41,N23=Cutoff!$T$42,N23=Cutoff!$T$43,N23=Cutoff!$T$44,N23=Cutoff!$T$45,$Q23&lt;SCL!AH23),"0","oral")))</f>
        <v/>
      </c>
      <c r="IC23" s="530" t="str">
        <f>+IF(ISBLANK($B23),"",IF(ISBLANK(O23),"",IF(OR(O23=Cutoff!$T$34,O23=Cutoff!$T$35,O23=Cutoff!$T$36,O23=Cutoff!$T$37,O23=Cutoff!$T$38,O23=Cutoff!$T$39,O23=Cutoff!$T$40,O23=Cutoff!$T$41,O23=Cutoff!$T$42,O23=Cutoff!$T$43,O23=Cutoff!$T$44,O23=Cutoff!$T$45,$Q23&lt;SCL!AI23),"0","oral")))</f>
        <v/>
      </c>
      <c r="ID23" s="530" t="str">
        <f t="shared" ref="ID23:ID60" si="100">IF(ISBLANK(B23),"",IF(+COUNTIF(HS23:IC23,"oral")&gt;0,1,0))</f>
        <v/>
      </c>
      <c r="IE23" s="541" t="str">
        <f t="shared" ref="IE23:IE60" si="101">+IF(ISBLANK(B23),"",IF(AND(ID23&gt;0,ISBLANK(U23)),1,""))</f>
        <v/>
      </c>
      <c r="IF23" s="678" t="str">
        <f t="shared" ref="IF23:IF60" si="102">+IF(ISBLANK(B23),"",+IF(AND(CN23&gt;0,ISNUMBER(U23)),1,0))</f>
        <v/>
      </c>
      <c r="IG23" s="528" t="str">
        <f>IF(ISBLANK($B23),"",+IF(OR(E23=Cutoff!$W$2,E23=Cutoff!$W$3,E23=Cutoff!$W$4,E23=Cutoff!$W$5,E23=Cutoff!$W$6,E23=Cutoff!$W$7,E23=Cutoff!$W$8,E23=Cutoff!$W$9,E23=Cutoff!$W$10,E23=Cutoff!$W$11,E23=Cutoff!$W$12),1,0))</f>
        <v/>
      </c>
      <c r="IH23" s="529" t="str">
        <f>IF(ISBLANK($B23),"",+IF(OR(F23=Cutoff!$W$2,F23=Cutoff!$W$3,F23=Cutoff!$W$4,F23=Cutoff!$W$5,F23=Cutoff!$W$6,F23=Cutoff!$W$7,F23=Cutoff!$W$8,F23=Cutoff!$W$9,F23=Cutoff!$W$10,F23=Cutoff!$W$11,F23=Cutoff!$W$12),1,0))</f>
        <v/>
      </c>
      <c r="II23" s="529" t="str">
        <f>IF(ISBLANK($B23),"",+IF(OR(G23=Cutoff!$W$2,G23=Cutoff!$W$3,G23=Cutoff!$W$4,G23=Cutoff!$W$5,G23=Cutoff!$W$6,G23=Cutoff!$W$7,G23=Cutoff!$W$8,G23=Cutoff!$W$9,G23=Cutoff!$W$10,G23=Cutoff!$W$11,G23=Cutoff!$W$12),1,0))</f>
        <v/>
      </c>
      <c r="IJ23" s="529" t="str">
        <f>IF(ISBLANK($B23),"",+IF(OR(H23=Cutoff!$W$2,H23=Cutoff!$W$3,H23=Cutoff!$W$4,H23=Cutoff!$W$5,H23=Cutoff!$W$6,H23=Cutoff!$W$7,H23=Cutoff!$W$8,H23=Cutoff!$W$9,H23=Cutoff!$W$10,H23=Cutoff!$W$11,H23=Cutoff!$W$12),1,0))</f>
        <v/>
      </c>
      <c r="IK23" s="529" t="str">
        <f>IF(ISBLANK($B23),"",+IF(OR(I23=Cutoff!$W$2,I23=Cutoff!$W$3,I23=Cutoff!$W$4,I23=Cutoff!$W$5,I23=Cutoff!$W$6,I23=Cutoff!$W$7,I23=Cutoff!$W$8,I23=Cutoff!$W$9,I23=Cutoff!$W$10,I23=Cutoff!$W$11,I23=Cutoff!$W$12),1,0))</f>
        <v/>
      </c>
      <c r="IL23" s="529" t="str">
        <f>IF(ISBLANK($B23),"",+IF(OR(J23=Cutoff!$W$2,J23=Cutoff!$W$3,J23=Cutoff!$W$4,J23=Cutoff!$W$5,J23=Cutoff!$W$6,J23=Cutoff!$W$7,J23=Cutoff!$W$8,J23=Cutoff!$W$9,J23=Cutoff!$W$10,J23=Cutoff!$W$11,J23=Cutoff!$W$12),1,0))</f>
        <v/>
      </c>
      <c r="IM23" s="529" t="str">
        <f>IF(ISBLANK($B23),"",+IF(OR(K23=Cutoff!$W$2,K23=Cutoff!$W$3,K23=Cutoff!$W$4,K23=Cutoff!$W$5,K23=Cutoff!$W$6,K23=Cutoff!$W$7,K23=Cutoff!$W$8,K23=Cutoff!$W$9,K23=Cutoff!$W$10,K23=Cutoff!$W$11,K23=Cutoff!$W$12),1,0))</f>
        <v/>
      </c>
      <c r="IN23" s="529" t="str">
        <f>IF(ISBLANK($B23),"",+IF(OR(L23=Cutoff!$W$2,L23=Cutoff!$W$3,L23=Cutoff!$W$4,L23=Cutoff!$W$5,L23=Cutoff!$W$6,L23=Cutoff!$W$7,L23=Cutoff!$W$8,L23=Cutoff!$W$9,L23=Cutoff!$W$10,L23=Cutoff!$W$11,L23=Cutoff!$W$12),1,0))</f>
        <v/>
      </c>
      <c r="IO23" s="529" t="str">
        <f>IF(ISBLANK($B23),"",+IF(OR(M23=Cutoff!$W$2,M23=Cutoff!$W$3,M23=Cutoff!$W$4,M23=Cutoff!$W$5,M23=Cutoff!$W$6,M23=Cutoff!$W$7,M23=Cutoff!$W$8,M23=Cutoff!$W$9,M23=Cutoff!$W$10,M23=Cutoff!$W$11,M23=Cutoff!$W$12),1,0))</f>
        <v/>
      </c>
      <c r="IP23" s="529" t="str">
        <f>IF(ISBLANK($B23),"",+IF(OR(N23=Cutoff!$W$2,N23=Cutoff!$W$3,N23=Cutoff!$W$4,N23=Cutoff!$W$5,N23=Cutoff!$W$6,N23=Cutoff!$W$7,N23=Cutoff!$W$8,N23=Cutoff!$W$9,N23=Cutoff!$W$10,N23=Cutoff!$W$11,N23=Cutoff!$W$12),1,0))</f>
        <v/>
      </c>
      <c r="IQ23" s="530" t="str">
        <f>IF(ISBLANK($B23),"",+IF(OR(O23=Cutoff!$W$2,O23=Cutoff!$W$3,O23=Cutoff!$W$4,O23=Cutoff!$W$5,O23=Cutoff!$W$6,O23=Cutoff!$W$7,O23=Cutoff!$W$8,O23=Cutoff!$W$9,O23=Cutoff!$W$10,O23=Cutoff!$W$11,O23=Cutoff!$W$12),1,0))</f>
        <v/>
      </c>
      <c r="IR23" s="541" t="str">
        <f t="shared" ref="IR23:IR60" si="103">IF(ISBLANK(B23),"",+COUNTIF(IG23:IQ23,1))</f>
        <v/>
      </c>
      <c r="IS23" s="541" t="str">
        <f t="shared" ref="IS23:IS60" si="104">IF(ISBLANK($B23),"",+IF(IR23=FR23,1,0))</f>
        <v/>
      </c>
      <c r="IV23" s="720" t="str">
        <f>IF(ISBLANK($B23),"",+IF(AND(OR(E23=Cutoff!$W$8,E23=Cutoff!$W$9,E23=Cutoff!$W$12),OR(E23=$D$19,E23=$E$19,E23=$F$19,E23=$G$19,E23=$H$19,E23=$I$19,E23=$J$19,E23=$K$19,E23=$L$19,E23=$M$19),GQ23="i"),E23,""))</f>
        <v/>
      </c>
      <c r="IW23" s="720" t="str">
        <f>IF(ISBLANK($B23),"",+IF(AND(OR(F23=Cutoff!$W$8,F23=Cutoff!$W$9,F23=Cutoff!$W$12),OR(F23=$D$19,F23=$E$19,F23=$F$19,F23=$G$19,F23=$H$19,F23=$I$19,F23=$J$19,F23=$K$19,F23=$L$19,F23=$M$19),GR23="i"),F23,""))</f>
        <v/>
      </c>
      <c r="IX23" s="720" t="str">
        <f>IF(ISBLANK($B23),"",+IF(AND(OR(G23=Cutoff!$W$8,G23=Cutoff!$W$9,G23=Cutoff!$W$12),OR(G23=$D$19,G23=$E$19,G23=$F$19,G23=$G$19,G23=$H$19,G23=$I$19,G23=$J$19,G23=$K$19,G23=$L$19,G23=$M$19),GS23="i"),G23,""))</f>
        <v/>
      </c>
      <c r="IY23" s="720" t="str">
        <f>IF(ISBLANK($B23),"",+IF(AND(OR(H23=Cutoff!$W$8,H23=Cutoff!$W$9,H23=Cutoff!$W$12),OR(H23=$D$19,H23=$E$19,H23=$F$19,H23=$G$19,H23=$H$19,H23=$I$19,H23=$J$19,H23=$K$19,H23=$L$19,H23=$M$19),GT23="i"),H23,""))</f>
        <v/>
      </c>
      <c r="IZ23" s="720" t="str">
        <f>IF(ISBLANK($B23),"",+IF(AND(OR(I23=Cutoff!$W$8,I23=Cutoff!$W$9,I23=Cutoff!$W$12),OR(I23=$D$19,I23=$E$19,I23=$F$19,I23=$G$19,I23=$H$19,I23=$I$19,I23=$J$19,I23=$K$19,I23=$L$19,I23=$M$19),GU23="i"),I23,""))</f>
        <v/>
      </c>
      <c r="JA23" s="720" t="str">
        <f>IF(ISBLANK($B23),"",+IF(AND(OR(J23=Cutoff!$W$8,J23=Cutoff!$W$9,J23=Cutoff!$W$12),OR(J23=$D$19,J23=$E$19,J23=$F$19,J23=$G$19,J23=$H$19,J23=$I$19,J23=$J$19,J23=$K$19,J23=$L$19,J23=$M$19),GV23="i"),J23,""))</f>
        <v/>
      </c>
      <c r="JB23" s="720" t="str">
        <f>IF(ISBLANK($B23),"",+IF(AND(OR(K23=Cutoff!$W$8,K23=Cutoff!$W$9,K23=Cutoff!$W$12),OR(K23=$D$19,K23=$E$19,K23=$F$19,K23=$G$19,K23=$H$19,K23=$I$19,K23=$J$19,K23=$K$19,K23=$L$19,K23=$M$19),GW23="i"),K23,""))</f>
        <v/>
      </c>
      <c r="JC23" s="720" t="str">
        <f>IF(ISBLANK($B23),"",+IF(AND(OR(L23=Cutoff!$W$8,L23=Cutoff!$W$9,L23=Cutoff!$W$12),OR(L23=$D$19,L23=$E$19,L23=$F$19,L23=$G$19,L23=$H$19,L23=$I$19,L23=$J$19,L23=$K$19,L23=$L$19,L23=$M$19),GX23="i"),L23,""))</f>
        <v/>
      </c>
      <c r="JD23" s="720" t="str">
        <f>IF(ISBLANK($B23),"",+IF(AND(OR(M23=Cutoff!$W$8,M23=Cutoff!$W$9,M23=Cutoff!$W$12),OR(M23=$D$19,M23=$E$19,M23=$F$19,M23=$G$19,M23=$H$19,M23=$I$19,M23=$J$19,M23=$K$19,M23=$L$19,M23=$M$19),GY23="i"),M23,""))</f>
        <v/>
      </c>
      <c r="JE23" s="720" t="str">
        <f>IF(ISBLANK($B23),"",+IF(AND(OR(N23=Cutoff!$W$8,N23=Cutoff!$W$9,N23=Cutoff!$W$12),OR(N23=$D$19,N23=$E$19,N23=$F$19,N23=$G$19,N23=$H$19,N23=$I$19,N23=$J$19,N23=$K$19,N23=$L$19,N23=$M$19),GZ23="i"),N23,""))</f>
        <v/>
      </c>
      <c r="JF23" s="720" t="str">
        <f>IF(ISBLANK($B23),"",+IF(AND(OR(O23=Cutoff!$W$8,O23=Cutoff!$W$9,O23=Cutoff!$W$12),OR(O23=$D$19,O23=$E$19,O23=$F$19,O23=$G$19,O23=$H$19,O23=$I$19,O23=$J$19,O23=$K$19,O23=$L$19,O23=$M$19),HA23="i"),O23,""))</f>
        <v/>
      </c>
      <c r="JG23" s="720">
        <f t="shared" ref="JG23:JG60" si="105">11-COUNTBLANK(IV23:JF23)</f>
        <v>0</v>
      </c>
      <c r="JH23" s="720" t="str">
        <f t="shared" ref="JH23:JH60" si="106">+IF(JG23&gt;0,B23&amp;"("&amp;CONCATENATE(IV23,IW23,IX23,IY23,IZ23,JA23,JB23,JC23,JD23,JE23,JF23)&amp;")","")</f>
        <v/>
      </c>
      <c r="JK23" s="720" t="str">
        <f>IF(ISBLANK($B23),"",+IF(AND(OR(E23=Cutoff!$W$2,E23=Cutoff!$W$3,E23=Cutoff!$W$4,E23=Cutoff!$W$11),OR(E23=$D$19,E23=$E$19,E23=$F$19,E23=$G$19,E23=$H$19,E23=$I$19,E23=$J$19,E23=$K$19,E23=$L$19,E23=$M$19),HE23="d"),E23,""))</f>
        <v/>
      </c>
      <c r="JL23" s="720" t="str">
        <f>IF(ISBLANK($B23),"",+IF(AND(OR(F23=Cutoff!$W$2,F23=Cutoff!$W$3,F23=Cutoff!$W$4,F23=Cutoff!$W$11),OR(F23=$D$19,F23=$E$19,F23=$F$19,F23=$G$19,F23=$H$19,F23=$I$19,F23=$J$19,F23=$K$19,F23=$L$19,F23=$M$19),HF23="d"),F23,""))</f>
        <v/>
      </c>
      <c r="JM23" s="720" t="str">
        <f>IF(ISBLANK($B23),"",+IF(AND(OR(G23=Cutoff!$W$2,G23=Cutoff!$W$3,G23=Cutoff!$W$4,G23=Cutoff!$W$11),OR(G23=$D$19,G23=$E$19,G23=$F$19,G23=$G$19,G23=$H$19,G23=$I$19,G23=$J$19,G23=$K$19,G23=$L$19,G23=$M$19),HG23="d"),G23,""))</f>
        <v/>
      </c>
      <c r="JN23" s="720" t="str">
        <f>IF(ISBLANK($B23),"",+IF(AND(OR(H23=Cutoff!$W$2,H23=Cutoff!$W$3,H23=Cutoff!$W$4,H23=Cutoff!$W$11),OR(H23=$D$19,H23=$E$19,H23=$F$19,H23=$G$19,H23=$H$19,H23=$I$19,H23=$J$19,H23=$K$19,H23=$L$19,H23=$M$19),HH23="d"),H23,""))</f>
        <v/>
      </c>
      <c r="JO23" s="720" t="str">
        <f>IF(ISBLANK($B23),"",+IF(AND(OR(I23=Cutoff!$W$2,I23=Cutoff!$W$3,I23=Cutoff!$W$4,I23=Cutoff!$W$11),OR(I23=$D$19,I23=$E$19,I23=$F$19,I23=$G$19,I23=$H$19,I23=$I$19,I23=$J$19,I23=$K$19,I23=$L$19,I23=$M$19),HI23="d"),I23,""))</f>
        <v/>
      </c>
      <c r="JP23" s="720" t="str">
        <f>IF(ISBLANK($B23),"",+IF(AND(OR(J23=Cutoff!$W$2,J23=Cutoff!$W$3,J23=Cutoff!$W$4,J23=Cutoff!$W$11),OR(J23=$D$19,J23=$E$19,J23=$F$19,J23=$G$19,J23=$H$19,J23=$I$19,J23=$J$19,J23=$K$19,J23=$L$19,J23=$M$19),HJ23="d"),J23,""))</f>
        <v/>
      </c>
      <c r="JQ23" s="720" t="str">
        <f>IF(ISBLANK($B23),"",+IF(AND(OR(K23=Cutoff!$W$2,K23=Cutoff!$W$3,K23=Cutoff!$W$4,K23=Cutoff!$W$11),OR(K23=$D$19,K23=$E$19,K23=$F$19,K23=$G$19,K23=$H$19,K23=$I$19,K23=$J$19,K23=$K$19,K23=$L$19,K23=$M$19),HK23="d"),K23,""))</f>
        <v/>
      </c>
      <c r="JR23" s="720" t="str">
        <f>IF(ISBLANK($B23),"",+IF(AND(OR(L23=Cutoff!$W$2,L23=Cutoff!$W$3,L23=Cutoff!$W$4,L23=Cutoff!$W$11),OR(L23=$D$19,L23=$E$19,L23=$F$19,L23=$G$19,L23=$H$19,L23=$I$19,L23=$J$19,L23=$K$19,L23=$L$19,L23=$M$19),HL23="d"),L23,""))</f>
        <v/>
      </c>
      <c r="JS23" s="720" t="str">
        <f>IF(ISBLANK($B23),"",+IF(AND(OR(M23=Cutoff!$W$2,M23=Cutoff!$W$3,M23=Cutoff!$W$4,M23=Cutoff!$W$11),OR(M23=$D$19,M23=$E$19,M23=$F$19,M23=$G$19,M23=$H$19,M23=$I$19,M23=$J$19,M23=$K$19,M23=$L$19,M23=$M$19),HM23="d"),M23,""))</f>
        <v/>
      </c>
      <c r="JT23" s="720" t="str">
        <f>IF(ISBLANK($B23),"",+IF(AND(OR(N23=Cutoff!$W$2,N23=Cutoff!$W$3,N23=Cutoff!$W$4,N23=Cutoff!$W$11),OR(N23=$D$19,N23=$E$19,N23=$F$19,N23=$G$19,N23=$H$19,N23=$I$19,N23=$J$19,N23=$K$19,N23=$L$19,N23=$M$19),HN23="d"),N23,""))</f>
        <v/>
      </c>
      <c r="JU23" s="720" t="str">
        <f>IF(ISBLANK($B23),"",+IF(AND(OR(O23=Cutoff!$W$2,O23=Cutoff!$W$3,O23=Cutoff!$W$4,O23=Cutoff!$W$11),OR(O23=$D$19,O23=$E$19,O23=$F$19,O23=$G$19,O23=$H$19,O23=$I$19,O23=$J$19,O23=$K$19,O23=$L$19,O23=$M$19),HO23="d"),O23,""))</f>
        <v/>
      </c>
      <c r="JV23" s="720">
        <f>11-COUNTBLANK(JK23:JU23)</f>
        <v>0</v>
      </c>
      <c r="JW23" s="720" t="str">
        <f t="shared" si="23"/>
        <v/>
      </c>
      <c r="JZ23" s="11"/>
      <c r="KA23" s="11"/>
      <c r="KB23" s="11"/>
      <c r="KC23" s="11"/>
      <c r="KD23" s="11"/>
      <c r="KE23" s="11"/>
      <c r="KF23" s="11"/>
      <c r="KG23" s="11"/>
      <c r="KH23" s="11"/>
      <c r="KI23" s="11"/>
      <c r="KJ23" s="11"/>
      <c r="KK23" s="11"/>
      <c r="KL23" s="11"/>
    </row>
    <row r="24" spans="1:298" ht="39" customHeight="1" x14ac:dyDescent="0.3">
      <c r="A24" s="732"/>
      <c r="B24" s="750"/>
      <c r="C24" s="749"/>
      <c r="D24" s="500" t="str">
        <f t="shared" si="1"/>
        <v/>
      </c>
      <c r="E24" s="737"/>
      <c r="F24" s="766"/>
      <c r="G24" s="766"/>
      <c r="H24" s="766"/>
      <c r="I24" s="766"/>
      <c r="J24" s="766"/>
      <c r="K24" s="766"/>
      <c r="L24" s="766"/>
      <c r="M24" s="766"/>
      <c r="N24" s="766"/>
      <c r="O24" s="766"/>
      <c r="P24" s="763"/>
      <c r="Q24" s="756"/>
      <c r="R24" s="779"/>
      <c r="S24" s="752"/>
      <c r="T24" s="753"/>
      <c r="U24" s="754"/>
      <c r="V24" s="764"/>
      <c r="W24" s="760"/>
      <c r="X24" s="765"/>
      <c r="Y24" s="764"/>
      <c r="Z24" s="760"/>
      <c r="AA24" s="765"/>
      <c r="AB24" s="767"/>
      <c r="AC24" s="762"/>
      <c r="AD24" s="761"/>
      <c r="AE24" s="762"/>
      <c r="AF24" s="737"/>
      <c r="AG24" s="766"/>
      <c r="AH24" s="734"/>
      <c r="AI24" s="734"/>
      <c r="AJ24" s="763"/>
      <c r="AK24" s="725">
        <v>0</v>
      </c>
      <c r="AL24" s="63" t="str">
        <f t="shared" si="2"/>
        <v/>
      </c>
      <c r="AM24" s="64" t="str">
        <f t="shared" si="3"/>
        <v/>
      </c>
      <c r="AN24" s="786" t="str">
        <f t="shared" si="24"/>
        <v/>
      </c>
      <c r="AO24" s="786" t="str">
        <f t="shared" si="25"/>
        <v/>
      </c>
      <c r="AP24" s="786" t="str">
        <f t="shared" si="26"/>
        <v/>
      </c>
      <c r="AQ24" s="786" t="str">
        <f t="shared" si="27"/>
        <v/>
      </c>
      <c r="AR24" s="787" t="str">
        <f t="shared" si="28"/>
        <v/>
      </c>
      <c r="AS24" s="788" t="str">
        <f t="shared" si="29"/>
        <v/>
      </c>
      <c r="AT24" s="788" t="str">
        <f t="shared" si="30"/>
        <v/>
      </c>
      <c r="AU24" s="789" t="str">
        <f t="shared" si="31"/>
        <v/>
      </c>
      <c r="AV24" s="786" t="str">
        <f t="shared" si="32"/>
        <v/>
      </c>
      <c r="AW24" s="66" t="str">
        <f t="shared" si="33"/>
        <v/>
      </c>
      <c r="AX24" s="67" t="str">
        <f t="shared" si="4"/>
        <v/>
      </c>
      <c r="AY24" s="787" t="str">
        <f t="shared" si="34"/>
        <v/>
      </c>
      <c r="AZ24" s="790" t="str">
        <f t="shared" si="35"/>
        <v/>
      </c>
      <c r="BA24" s="378" t="str">
        <f t="shared" si="5"/>
        <v/>
      </c>
      <c r="BB24" s="379" t="str">
        <f t="shared" si="6"/>
        <v/>
      </c>
      <c r="BC24" s="376" t="str">
        <f>+IF(AND(ISNUMBER(BA24),ISNUMBER(BB24)),+BA24+BB24,IF(ISNUMBER(BA24),BA24,BB24))</f>
        <v/>
      </c>
      <c r="BD24" s="263" t="str">
        <f t="shared" si="7"/>
        <v/>
      </c>
      <c r="BE24" s="263" t="str">
        <f t="shared" si="8"/>
        <v/>
      </c>
      <c r="BF24" s="258" t="b">
        <f t="shared" si="9"/>
        <v>0</v>
      </c>
      <c r="BG24" s="266" t="str">
        <f t="shared" si="10"/>
        <v/>
      </c>
      <c r="BH24" s="376" t="str">
        <f t="shared" si="11"/>
        <v xml:space="preserve"> </v>
      </c>
      <c r="BI24" s="376" t="str">
        <f t="shared" si="36"/>
        <v/>
      </c>
      <c r="BJ24" s="256" t="b">
        <f>+IF(E24="H340",IF(SCL!Y24&lt;$Q24,"Yes",""),IF(E24="H341",IF(SCL!Y24&lt;$Q24,"Yes",""),IF(E24="H350",IF(SCL!Y24&lt;$Q24,"Yes",""),IF(E24="H350i",IF(SCL!Y24&lt;$Q24,"(I)",""),IF(E24="H351",IF(SCL!Y24&lt;$Q24,"Yes",""))))))</f>
        <v>0</v>
      </c>
      <c r="BK24" s="256" t="b">
        <f>+IF(F24="H340",IF(SCL!Z24&lt;$Q24,"Yes",""),IF(F24="H341",IF(SCL!Z24&lt;$Q24,"Yes",""),IF(F24="H350",IF(SCL!Z24&lt;$Q24,"Yes",""),IF(F24="H350i",IF(SCL!Z24&lt;$Q24,"(I)",""),IF(F24="H351",IF(SCL!Z24&lt;$Q24,"Yes",""))))))</f>
        <v>0</v>
      </c>
      <c r="BL24" s="256" t="b">
        <f>+IF(G24="H340",IF(SCL!AA24&lt;$Q24,"Yes",""),IF(G24="H341",IF(SCL!AA24&lt;$Q24,"Yes",""),IF(G24="H350",IF(SCL!AA24&lt;$Q24,"Yes",""),IF(G24="H350i",IF(SCL!AA24&lt;$Q24,"(I)",""),IF(G24="H351",IF(SCL!AA24&lt;$Q24,"Yes",""))))))</f>
        <v>0</v>
      </c>
      <c r="BM24" s="256" t="b">
        <f>+IF(H24="H340",IF(SCL!AB24&lt;$Q24,"Yes",""),IF(H24="H341",IF(SCL!AB24&lt;$Q24,"Yes",""),IF(H24="H350",IF(SCL!AB24&lt;$Q24,"Yes",""),IF(H24="H350i",IF(SCL!AB24&lt;$Q24,"(I)",""),IF(H24="H351",IF(SCL!AB24&lt;$Q24,"Yes",""))))))</f>
        <v>0</v>
      </c>
      <c r="BN24" s="256" t="b">
        <f>+IF(I24="H340",IF(SCL!AC24&lt;$Q24,"Yes",""),IF(I24="H341",IF(SCL!AC24&lt;$Q24,"Yes",""),IF(I24="H350",IF(SCL!AC24&lt;$Q24,"Yes",""),IF(I24="H350i",IF(SCL!AC24&lt;$Q24,"(I)",""),IF(I24="H351",IF(SCL!AC24&lt;$Q24,"Yes",""))))))</f>
        <v>0</v>
      </c>
      <c r="BO24" s="256" t="b">
        <f>+IF(J24="H340",IF(SCL!AD24&lt;$Q24,"Yes",""),IF(J24="H341",IF(SCL!AD24&lt;$Q24,"Yes",""),IF(J24="H350",IF(SCL!AD24&lt;$Q24,"Yes",""),IF(J24="H350i",IF(SCL!AD24&lt;$Q24,"(I)",""),IF(J24="H351",IF(SCL!AD24&lt;$Q24,"Yes",""))))))</f>
        <v>0</v>
      </c>
      <c r="BP24" s="256" t="b">
        <f>+IF(K24="H340",IF(SCL!AE24&lt;$Q24,"Yes",""),IF(K24="H341",IF(SCL!AE24&lt;$Q24,"Yes",""),IF(K24="H350",IF(SCL!AE24&lt;$Q24,"Yes",""),IF(K24="H350i",IF(SCL!AE24&lt;$Q24,"(I)",""),IF(K24="H351",IF(SCL!AE24&lt;$Q24,"Yes",""))))))</f>
        <v>0</v>
      </c>
      <c r="BQ24" s="256" t="b">
        <f>+IF(L24="H340",IF(SCL!AF24&lt;$Q24,"Yes",""),IF(L24="H341",IF(SCL!AF24&lt;$Q24,"Yes",""),IF(L24="H350",IF(SCL!AF24&lt;$Q24,"Yes",""),IF(L24="H350i",IF(SCL!AF24&lt;$Q24,"(I)",""),IF(L24="H351",IF(SCL!AF24&lt;$Q24,"Yes",""))))))</f>
        <v>0</v>
      </c>
      <c r="BR24" s="256" t="b">
        <f>+IF(M24="H340",IF(SCL!AG24&lt;$Q24,"Yes",""),IF(M24="H341",IF(SCL!AG24&lt;$Q24,"Yes",""),IF(M24="H350",IF(SCL!AG24&lt;$Q24,"Yes",""),IF(M24="H350i",IF(SCL!AG24&lt;$Q24,"(I)",""),IF(M24="H351",IF(SCL!AG24&lt;$Q24,"Yes",""))))))</f>
        <v>0</v>
      </c>
      <c r="BS24" s="256" t="b">
        <f>+IF(N24="H340",IF(SCL!AH24&lt;$Q24,"Yes",""),IF(N24="H341",IF(SCL!AH24&lt;$Q24,"Yes",""),IF(N24="H350",IF(SCL!AH24&lt;$Q24,"Yes",""),IF(N24="H350i",IF(SCL!AH24&lt;$Q24,"(I)",""),IF(N24="H351",IF(SCL!AH24&lt;$Q24,"Yes",""))))))</f>
        <v>0</v>
      </c>
      <c r="BT24" s="492" t="b">
        <f>+IF(O24="H340",IF(SCL!AI24&lt;$Q24,"Yes",""),IF(O24="H341",IF(SCL!AI24&lt;$Q24,"Yes",""),IF(O24="H350",IF(SCL!AI24&lt;$Q24,"Yes",""),IF(O24="H350i",IF(SCL!AI24&lt;$Q24,"(I)",""),IF(O24="H351",IF(SCL!AI24&lt;$Q24,"Yes",""))))))</f>
        <v>0</v>
      </c>
      <c r="BU24" s="420"/>
      <c r="BV24" s="420"/>
      <c r="BW24" s="421"/>
      <c r="BX24" s="255" t="str">
        <f t="shared" ref="BX24:BX60" si="107">IF($Q24&lt;0.1,"",+IF(OR(E24="H340",E24="H341",E24="H350",E24="H351"),"Yes",IF(E24="H350i","(I)","")))</f>
        <v/>
      </c>
      <c r="BY24" s="256" t="str">
        <f t="shared" si="37"/>
        <v/>
      </c>
      <c r="BZ24" s="256" t="str">
        <f t="shared" si="38"/>
        <v/>
      </c>
      <c r="CA24" s="256" t="str">
        <f t="shared" si="39"/>
        <v/>
      </c>
      <c r="CB24" s="256" t="str">
        <f t="shared" si="40"/>
        <v/>
      </c>
      <c r="CC24" s="256" t="str">
        <f t="shared" si="41"/>
        <v/>
      </c>
      <c r="CD24" s="256" t="str">
        <f t="shared" si="42"/>
        <v/>
      </c>
      <c r="CE24" s="256" t="str">
        <f t="shared" si="43"/>
        <v/>
      </c>
      <c r="CF24" s="256" t="str">
        <f t="shared" si="44"/>
        <v/>
      </c>
      <c r="CG24" s="256" t="str">
        <f t="shared" si="45"/>
        <v/>
      </c>
      <c r="CH24" s="256" t="str">
        <f t="shared" si="46"/>
        <v/>
      </c>
      <c r="CI24" s="420" t="str">
        <f t="shared" si="13"/>
        <v/>
      </c>
      <c r="CJ24" s="420" t="str">
        <f t="shared" si="13"/>
        <v/>
      </c>
      <c r="CK24" s="420" t="str">
        <f t="shared" si="13"/>
        <v/>
      </c>
      <c r="CL24" s="593" t="str">
        <f t="shared" si="47"/>
        <v/>
      </c>
      <c r="CM24" s="376" t="str">
        <f t="shared" ref="CM24:CM60" si="108">IF(AND(ISNUMBER(CL24),ISNUMBER(CN24)),+IF(AND(CL24&gt;0,CN24=CL24),+$BD24&amp;" (I)",IF(OR(CL24&gt;0,CN24&gt;0),+$BD24,"")),"")</f>
        <v/>
      </c>
      <c r="CN24" s="376" t="str">
        <f t="shared" si="48"/>
        <v/>
      </c>
      <c r="CO24" s="545" t="str">
        <f t="shared" si="49"/>
        <v/>
      </c>
      <c r="CP24" s="258" t="str">
        <f t="shared" si="14"/>
        <v/>
      </c>
      <c r="CQ24" s="541">
        <f t="shared" si="50"/>
        <v>0</v>
      </c>
      <c r="CS24" s="671" t="str">
        <f>IF(ISBLANK(E24),"",IF(SCL!Y24&lt;$Q24,1,0))</f>
        <v/>
      </c>
      <c r="CT24" s="672" t="str">
        <f>IF(ISBLANK(F24),"",IF(SCL!Z24&lt;$Q24,1,0))</f>
        <v/>
      </c>
      <c r="CU24" s="672" t="str">
        <f>IF(ISBLANK(G24),"",IF(SCL!AA24&lt;$Q24,1,0))</f>
        <v/>
      </c>
      <c r="CV24" s="672" t="str">
        <f>IF(ISBLANK(H24),"",IF(SCL!AB24&lt;$Q24,1,0))</f>
        <v/>
      </c>
      <c r="CW24" s="672" t="str">
        <f>IF(ISBLANK(I24),"",IF(SCL!AC24&lt;$Q24,1,0))</f>
        <v/>
      </c>
      <c r="CX24" s="672" t="str">
        <f>IF(ISBLANK(J24),"",IF(SCL!AD24&lt;$Q24,1,0))</f>
        <v/>
      </c>
      <c r="CY24" s="672" t="str">
        <f>IF(ISBLANK(K24),"",IF(SCL!AE24&lt;$Q24,1,0))</f>
        <v/>
      </c>
      <c r="CZ24" s="672" t="str">
        <f>IF(ISBLANK(L24),"",IF(SCL!AF24&lt;$Q24,1,0))</f>
        <v/>
      </c>
      <c r="DA24" s="672" t="str">
        <f>IF(ISBLANK(M24),"",IF(SCL!AG24&lt;$Q24,1,0))</f>
        <v/>
      </c>
      <c r="DB24" s="672" t="str">
        <f>IF(ISBLANK(N24),"",IF(SCL!AH24&lt;$Q24,1,0))</f>
        <v/>
      </c>
      <c r="DC24" s="673" t="str">
        <f>IF(ISBLANK(O24),"",IF(SCL!AI24&lt;$Q24,1,0))</f>
        <v/>
      </c>
      <c r="DD24" s="478">
        <f t="shared" si="51"/>
        <v>0</v>
      </c>
      <c r="DE24" s="541" t="str">
        <f t="shared" si="52"/>
        <v/>
      </c>
      <c r="DF24" s="665">
        <f t="shared" ref="DF24:DF60" si="109">+DF23+1</f>
        <v>6</v>
      </c>
      <c r="DG24" s="10">
        <f t="shared" si="15"/>
        <v>0</v>
      </c>
      <c r="DH24" s="240">
        <f t="shared" si="53"/>
        <v>0</v>
      </c>
      <c r="DI24" s="10" t="e">
        <f t="shared" si="54"/>
        <v>#DIV/0!</v>
      </c>
      <c r="DJ24" s="10" t="e">
        <f t="shared" si="55"/>
        <v>#DIV/0!</v>
      </c>
      <c r="DK24" s="10" t="e">
        <f t="shared" si="56"/>
        <v>#DIV/0!</v>
      </c>
      <c r="DL24" s="10" t="e">
        <f t="shared" si="57"/>
        <v>#DIV/0!</v>
      </c>
      <c r="DM24" s="10" t="e">
        <f t="shared" si="58"/>
        <v>#DIV/0!</v>
      </c>
      <c r="DO24" s="10" t="e">
        <f t="shared" si="59"/>
        <v>#DIV/0!</v>
      </c>
      <c r="DP24" s="637" t="str">
        <f>+IF(ISBLANK($B$22),"",IF(OR(E24=Cutoff!$A$18,E24=Cutoff!$A$18,F24=Cutoff!$A$18,G24=Cutoff!$A$18,H24=Cutoff!$A$18,I24=Cutoff!$A$18,J24=Cutoff!$A$18,K24=Cutoff!$A$18,L24=Cutoff!$A$18,M24=Cutoff!$A$18,N24=Cutoff!$A$18,O24=Cutoff!$A$18),1,0))</f>
        <v/>
      </c>
      <c r="DQ24" s="622" t="str">
        <f t="shared" si="60"/>
        <v/>
      </c>
      <c r="DR24" s="622" t="str">
        <f t="shared" si="61"/>
        <v/>
      </c>
      <c r="DS24" s="622">
        <f t="shared" si="62"/>
        <v>0</v>
      </c>
      <c r="DT24" s="622" t="str">
        <f t="shared" si="63"/>
        <v/>
      </c>
      <c r="DU24" s="636" t="str">
        <f t="shared" si="64"/>
        <v/>
      </c>
      <c r="DV24" s="381" t="str">
        <f>+IF(OR($E24=Cutoff!A$13,$E24=Cutoff!A$14,$E24=Cutoff!A$15,$F24=Cutoff!A$13,$F24=Cutoff!A$14,$F24=Cutoff!A$15,$G24=Cutoff!A$13,$G24=Cutoff!A$14,$G24=Cutoff!A$15,H24=Cutoff!A$13,$H24=Cutoff!A$14,$H24=Cutoff!A$15,I24=Cutoff!A$13,$I24=Cutoff!A$14,$I24=Cutoff!A$15,$J24=Cutoff!A$13,$J24=Cutoff!A$14,$J24=Cutoff!A$15,$K24=Cutoff!A$13,$K24=Cutoff!A$14,$K24=Cutoff!A$15,$L24=Cutoff!A$13,$L24=Cutoff!A$14,$L24=Cutoff!A$15,$M24=Cutoff!A$13,$M24=Cutoff!A$14,$M24=Cutoff!A$15,$N24=Cutoff!A$13,$N24=Cutoff!A$14,$N24=Cutoff!A$15,$O24=Cutoff!A$13,$O24=Cutoff!A$14,$O24=Cutoff!A$15),"x","")</f>
        <v/>
      </c>
      <c r="DW24" s="275" t="str">
        <f t="shared" si="65"/>
        <v/>
      </c>
      <c r="DX24" s="244" t="str">
        <f t="shared" si="16"/>
        <v/>
      </c>
      <c r="DY24" s="381" t="str">
        <f>+IF(OR($E24=Cutoff!$A$5,$E24=Cutoff!$A$6,$E24=Cutoff!$A$7,$F24=Cutoff!$A$5,$F24=Cutoff!$A$6,$F24=Cutoff!$A$7,$G24=Cutoff!$A$5,$G24=Cutoff!$A$6,$G24=Cutoff!$A$7,$H24=Cutoff!$A$5,$H24=Cutoff!$A$6,$H24=Cutoff!$A$7,$I24=Cutoff!$A$5,$I24=Cutoff!$A$6,$I24=Cutoff!$A$7,$J24=Cutoff!$A$5,$J24=Cutoff!$A$6,$J24=Cutoff!$A$7,$K24=Cutoff!$A$5,$K24=Cutoff!$A$6,$K24=Cutoff!$A$7,$L24=Cutoff!$A$5,$L24=Cutoff!$A$6,$L24=Cutoff!$A$7,$M24=Cutoff!$A$5,$M24=Cutoff!$A$6,$M24=Cutoff!$A$7,$N24=Cutoff!$A$5,$N24=Cutoff!$A$6,$N24=Cutoff!$A$7,$O24=Cutoff!$A$5,$O24=Cutoff!$A$6,$O24=Cutoff!$A$7),"x","")</f>
        <v/>
      </c>
      <c r="DZ24" s="275" t="str">
        <f t="shared" si="66"/>
        <v/>
      </c>
      <c r="EA24" s="244" t="str">
        <f t="shared" si="17"/>
        <v/>
      </c>
      <c r="EB24" s="381" t="str">
        <f>+IF(OR($E24=Cutoff!$A$2,$E24=Cutoff!$A$3,$E24=Cutoff!$A$4,$F24=Cutoff!$A$2,$F24=Cutoff!$A$3,$F24=Cutoff!$A$4,$G24=Cutoff!$A$2,$G24=Cutoff!$A$3,$G24=Cutoff!$A$4,$H24=Cutoff!$A$2,$H24=Cutoff!$A$3,$H24=Cutoff!$A$4,$I24=Cutoff!$A$2,$I24=Cutoff!$A$3,$I24=Cutoff!$A$4,$J24=Cutoff!$A$2,$J24=Cutoff!$A$3,$J24=Cutoff!$A$4,$K24=Cutoff!$A$2,$K24=Cutoff!$A$3,$K24=Cutoff!$A$4,$L24=Cutoff!$A$2,$L24=Cutoff!$A$3,$L24=Cutoff!$A$4,$M24=Cutoff!$A$2,$M24=Cutoff!$A$3,$M24=Cutoff!$A$4,$N24=Cutoff!$A$2,$N24=Cutoff!$A$3,$N24=Cutoff!$A$4,$O24=Cutoff!$A$2,$O24=Cutoff!$A$3,$O24=Cutoff!$A$4),"x","")</f>
        <v/>
      </c>
      <c r="EC24" s="275" t="str">
        <f t="shared" si="67"/>
        <v/>
      </c>
      <c r="ED24" s="244" t="str">
        <f t="shared" si="18"/>
        <v/>
      </c>
      <c r="EE24" s="293" t="str">
        <f>+IF(AJ24="yes",IF(Q24&gt;0.1,+Q24+EK24/10000,""),"")</f>
        <v/>
      </c>
      <c r="EF24" s="382" t="str">
        <f>+IF(OR($E24=Cutoff!$A$8,$E24=Cutoff!$A$11,$E24=Cutoff!$A$12,$F24=Cutoff!$A$8,$F24=Cutoff!$A$11,$F24=Cutoff!$A$12,$G24=Cutoff!$A$8,$G24=Cutoff!$A$11,$G24=Cutoff!$A$12,$H24=Cutoff!$A$8,$H24=Cutoff!$A$11,$H24=Cutoff!$A$12,$I24=Cutoff!$A$8,$I24=Cutoff!$A$11,$I24=Cutoff!$A$12,$J24=Cutoff!$A$8,$J24=Cutoff!$A$11,$J24=Cutoff!$A$12,$K24=Cutoff!$A$8,$K24=Cutoff!$A$11,$K24=Cutoff!$A$12,$L24=Cutoff!$A$8,$L24=Cutoff!$A$11,$L24=Cutoff!$A$12,$M24=Cutoff!$A$8,$M24=Cutoff!$A$11,$M24=Cutoff!$A$12,$N24=Cutoff!$A$8,$N24=Cutoff!$A$11,$N24=Cutoff!$A$12,$O24=Cutoff!$A$8,$O24=Cutoff!$A$11,$O24=Cutoff!$A$12),"x","")</f>
        <v/>
      </c>
      <c r="EG24" s="293" t="str">
        <f>+IF(EF24="x",+Q24+EK24/10000,"")</f>
        <v/>
      </c>
      <c r="EH24" s="482" t="str">
        <f t="shared" si="68"/>
        <v/>
      </c>
      <c r="EI24" s="482" t="str">
        <f t="shared" si="69"/>
        <v/>
      </c>
      <c r="EJ24" s="478" t="str">
        <f t="shared" si="70"/>
        <v/>
      </c>
      <c r="EK24" s="244">
        <f t="shared" ref="EK24:EK60" si="110">+EK23-1</f>
        <v>36</v>
      </c>
      <c r="EL24" s="482" t="str">
        <f t="shared" si="71"/>
        <v/>
      </c>
      <c r="EM24" s="482" t="str">
        <f t="shared" si="72"/>
        <v/>
      </c>
      <c r="EN24" s="482" t="str">
        <f t="shared" si="73"/>
        <v/>
      </c>
      <c r="EO24" s="293" t="str">
        <f t="shared" si="19"/>
        <v/>
      </c>
      <c r="EP24" s="539" t="str">
        <f>+IF(ISBLANK(B24),"",IF(OR($E24=Cutoff!$P$2,$E24=Cutoff!$P$3,$E24=Cutoff!$P$4,$E24=Cutoff!$P$5,$E24=Cutoff!$P$6,$E24=Cutoff!$P$7,$E24=Cutoff!$P$8,$F24=Cutoff!$P$2,$F24=Cutoff!$P$3,$F24=Cutoff!$P$4,$F24=Cutoff!$P$5,$F24=Cutoff!$P$6,$F24=Cutoff!$P$7,$F24=Cutoff!$P$8,$G24=Cutoff!$P$2,$G24=Cutoff!$P$3,$G24=Cutoff!$P$4,$G24=Cutoff!$P$5,$G24=Cutoff!$P$6,$G24=Cutoff!$P$7,$G24=Cutoff!$P$8,$H24=Cutoff!$P$2,$H24=Cutoff!$P$3,$H24=Cutoff!$P$4,$H24=Cutoff!$P$5,$H24=Cutoff!$P$6,$H24=Cutoff!$P$7,$H24=Cutoff!$P$8,$I24=Cutoff!$P$2,$I24=Cutoff!$P$3,$I24=Cutoff!$P$4,$I24=Cutoff!$P$5,$I24=Cutoff!$P$6,$I24=Cutoff!$P$7,$I24=Cutoff!$P$8,$J24=Cutoff!$P$2,$J24=Cutoff!$P$3,$J24=Cutoff!$P$4,$J24=Cutoff!$P$5,$J24=Cutoff!$P$6,$J24=Cutoff!$P$7,$J24=Cutoff!$P$8,$K24=Cutoff!$P$2,$K24=Cutoff!$P$3,$K24=Cutoff!$P$4,$K24=Cutoff!$P$5,$K24=Cutoff!$P$6,$K24=Cutoff!$P$7,$K24=Cutoff!$P$8,$L24=Cutoff!$P$2,$L24=Cutoff!$P$3,$L24=Cutoff!$P$4,$L24=Cutoff!$P$5,$L24=Cutoff!$P$6,$L24=Cutoff!$P$7,$L24=Cutoff!$P$8,$M24=Cutoff!$P$2,$M24=Cutoff!$P$3,$M24=Cutoff!$P$4,$M24=Cutoff!$P$5,$M24=Cutoff!$P$6,$M24=Cutoff!$P$7,$M24=Cutoff!$P$8,$N24=Cutoff!$P$2,$N24=Cutoff!$P$3,$N24=Cutoff!$P$4,$N24=Cutoff!$P$5,$N24=Cutoff!$P$6,$N24=Cutoff!$P$7,$N24=Cutoff!$P$8,$O24=Cutoff!$P$2,$O24=Cutoff!$P$3,$O24=Cutoff!$P$4,$O24=Cutoff!$P$5,$O24=Cutoff!$P$6,$O24=Cutoff!$P$7,$O24=Cutoff!$P$8),1,""))</f>
        <v/>
      </c>
      <c r="EQ24" s="490" t="str">
        <f>+IF(ISBLANK(B24),"",IF(OR($E24=Cutoff!$R$2,$E24=Cutoff!$R$3,$E24=Cutoff!$R$4,$E24=Cutoff!$R$6,$E24=Cutoff!$R$7,$E24=Cutoff!$R$8,$E24=Cutoff!$R$10,$F24=Cutoff!$R$2,$F24=Cutoff!$R$3,$F24=Cutoff!$R$4,$F24=Cutoff!$R$6,$F24=Cutoff!$R$7,$F24=Cutoff!$R$8,$F24=Cutoff!$R$10,$G24=Cutoff!$R$2,$G24=Cutoff!$R$3,$G24=Cutoff!$R$4,$G24=Cutoff!$R$6,$G24=Cutoff!$R$7,$G24=Cutoff!$R$8,$G24=Cutoff!$R$10,$H24=Cutoff!$R$2,$H24=Cutoff!$R$3,$H24=Cutoff!$R$4,$H24=Cutoff!$R$6,$H24=Cutoff!$R$7,$H24=Cutoff!$R$8,$H24=Cutoff!$R$10,$I24=Cutoff!$R$2,$I24=Cutoff!$R$3,$I24=Cutoff!$R$4,$I24=Cutoff!$R$6,$I24=Cutoff!$R$7,$I24=Cutoff!$R$8,$I24=Cutoff!$R$10,$J24=Cutoff!$R$2,$J24=Cutoff!$R$3,$J24=Cutoff!$R$4,$J24=Cutoff!$R$6,$J24=Cutoff!$R$7,$J24=Cutoff!$R$8,$J24=Cutoff!$R$10,$K24=Cutoff!$R$2,$K24=Cutoff!$R$3,$K24=Cutoff!$R$4,$K24=Cutoff!$R$6,$K24=Cutoff!$R$7,$K24=Cutoff!$R$8,$K24=Cutoff!$R$10,$L24=Cutoff!$R$2,$L24=Cutoff!$R$3,$L24=Cutoff!$R$4,$L24=Cutoff!$R$6,$L24=Cutoff!$R$7,$L24=Cutoff!$R$8,$L24=Cutoff!$R$10,$M24=Cutoff!$R$2,$M24=Cutoff!$R$3,$M24=Cutoff!$R$4,$M24=Cutoff!$R$6,$M24=Cutoff!$R$7,$M24=Cutoff!$R$8,$M24=Cutoff!$R$10,$N24=Cutoff!$R$2,$N24=Cutoff!$R$3,$N24=Cutoff!$R$4,$N24=Cutoff!$R$6,$N24=Cutoff!$R$7,$N24=Cutoff!$R$8,$N24=Cutoff!$R$10,$O24=Cutoff!$R$2,$O24=Cutoff!$R$3,$O24=Cutoff!$R$4,$O24=Cutoff!$R$6,$O24=Cutoff!$R$7,$O24=Cutoff!$R$8,$O24=Cutoff!$R$10),1,""))</f>
        <v/>
      </c>
      <c r="ER24" s="490" t="str">
        <f>+IF(ISBLANK(B24),"",IF(OR($E24=Cutoff!$T$2,$E24=Cutoff!$T$3,$E24=Cutoff!$T$4,$E24=Cutoff!$T$5,$E24=Cutoff!$T$6,$E24=Cutoff!$T$7,$E24=Cutoff!$T$8,$F24=Cutoff!$T$2,$F24=Cutoff!$T$3,$F24=Cutoff!$T$4,$F24=Cutoff!$T$5,$F24=Cutoff!$T$6,$F24=Cutoff!$T$7,$F24=Cutoff!$T$8,$G24=Cutoff!$T$2,$G24=Cutoff!$T$3,$G24=Cutoff!$T$4,$G24=Cutoff!$T$5,$G24=Cutoff!$T$6,$G24=Cutoff!$T$7,$G24=Cutoff!$T$8,$H24=Cutoff!$T$2,$H24=Cutoff!$T$3,$H24=Cutoff!$T$4,$H24=Cutoff!$T$5,$H24=Cutoff!$T$6,$H24=Cutoff!$T$7,$H24=Cutoff!$T$8,$I24=Cutoff!$T$2,$I24=Cutoff!$T$3,$I24=Cutoff!$T$4,$I24=Cutoff!$T$5,$I24=Cutoff!$T$6,$I24=Cutoff!$T$7,$I24=Cutoff!$T$8,$J24=Cutoff!$T$2,$J24=Cutoff!$T$3,$J24=Cutoff!$T$4,$J24=Cutoff!$T$5,$J24=Cutoff!$T$6,$J24=Cutoff!$T$7,$J24=Cutoff!$T$8,$K24=Cutoff!$T$2,$K24=Cutoff!$T$3,$K24=Cutoff!$T$4,$K24=Cutoff!$T$5,$K24=Cutoff!$T$6,$K24=Cutoff!$T$7,$K24=Cutoff!$T$8,$L24=Cutoff!$T$2,$L24=Cutoff!$T$3,$L24=Cutoff!$T$4,$L24=Cutoff!$T$5,$L24=Cutoff!$T$6,$L24=Cutoff!$T$7,$L24=Cutoff!$T$8,$M24=Cutoff!$T$2,$M24=Cutoff!$T$3,$M24=Cutoff!$T$4,$M24=Cutoff!$T$5,$M24=Cutoff!$T$6,$M24=Cutoff!$T$7,$M24=Cutoff!$T$8,$N24=Cutoff!$T$2,$N24=Cutoff!$T$3,$N24=Cutoff!$T$4,$N24=Cutoff!$T$5,$N24=Cutoff!$T$6,$N24=Cutoff!$T$7,$N24=Cutoff!$T$8,$O24=Cutoff!$T$2,$O24=Cutoff!$T$3,$O24=Cutoff!$T$4,$O24=Cutoff!$T$5,$O24=Cutoff!$T$6,$O24=Cutoff!$T$7,$O24=Cutoff!$T$8),1,""))</f>
        <v/>
      </c>
      <c r="ET24" s="480">
        <f t="shared" si="74"/>
        <v>0</v>
      </c>
      <c r="EU24" s="545">
        <f t="shared" si="75"/>
        <v>0</v>
      </c>
      <c r="EV24" s="545">
        <f t="shared" si="76"/>
        <v>0</v>
      </c>
      <c r="EW24" s="545">
        <f t="shared" si="77"/>
        <v>0</v>
      </c>
      <c r="EY24" s="689" t="str">
        <f>IF(ISBLANK(E24),"0",+IF(OR(AND(E24=Cutoff!$AC$2,$Q24&gt;VLOOKUP(E24,Cutoff!$A$2:$D$56,4,FALSE)&gt;LCID!$Q24),AND(E24=Cutoff!$AC$3,$Q24&gt;VLOOKUP(E24,Cutoff!$A$2:$D$56,4,FALSE)&gt;LCID!$Q24),AND(E24=Cutoff!$AC$4,$RC24&gt;VLOOKUP(E24,Cutoff!$A$2:$D$56,4,FALSE)&gt;LCID!$Q24),AND(E24=Cutoff!$AC$5,$Q24&gt;VLOOKUP(E24,Cutoff!$A$2:$D$56,4,FALSE)&gt;LCID!$Q24),AND(E24=Cutoff!$AC$6,$Q24&gt;VLOOKUP(E24,Cutoff!$A$2:$D$56,4,FALSE)&gt;LCID!$Q24),AND(E24=Cutoff!$AC$7,$Q24&gt;VLOOKUP(E24,Cutoff!$A$2:$D$56,4,FALSE)&gt;LCID!$Q24),AND(E24=Cutoff!$AC$8,$Q24&gt;VLOOKUP(E24,Cutoff!$A$2:$D$56,4,FALSE)&gt;LCID!$Q24),AND(E24=Cutoff!$AC$9,$Q24&gt;VLOOKUP(E24,Cutoff!$A$2:$D$56,4,FALSE)&gt;LCID!$Q24)),"1","0"))</f>
        <v>0</v>
      </c>
      <c r="EZ24" s="690" t="str">
        <f>IF(ISBLANK(F24),"0",+IF(OR(AND(F24=Cutoff!$AC$2,$Q24&gt;VLOOKUP(F24,Cutoff!$A$2:$D$56,4,FALSE)&gt;LCID!$Q24),AND(F24=Cutoff!$AC$3,$Q24&gt;VLOOKUP(F24,Cutoff!$A$2:$D$56,4,FALSE)&gt;LCID!$Q24),AND(F24=Cutoff!$AC$4,$RC24&gt;VLOOKUP(F24,Cutoff!$A$2:$D$56,4,FALSE)&gt;LCID!$Q24),AND(F24=Cutoff!$AC$5,$Q24&gt;VLOOKUP(F24,Cutoff!$A$2:$D$56,4,FALSE)&gt;LCID!$Q24),AND(F24=Cutoff!$AC$6,$Q24&gt;VLOOKUP(F24,Cutoff!$A$2:$D$56,4,FALSE)&gt;LCID!$Q24),AND(F24=Cutoff!$AC$7,$Q24&gt;VLOOKUP(F24,Cutoff!$A$2:$D$56,4,FALSE)&gt;LCID!$Q24),AND(F24=Cutoff!$AC$8,$Q24&gt;VLOOKUP(F24,Cutoff!$A$2:$D$56,4,FALSE)&gt;LCID!$Q24),AND(F24=Cutoff!$AC$9,$Q24&gt;VLOOKUP(F24,Cutoff!$A$2:$D$56,4,FALSE)&gt;LCID!$Q24)),"1","0"))</f>
        <v>0</v>
      </c>
      <c r="FA24" s="690" t="str">
        <f>IF(ISBLANK(G24),"0",+IF(OR(AND(G24=Cutoff!$AC$2,$Q24&gt;VLOOKUP(G24,Cutoff!$A$2:$D$56,4,FALSE)&gt;LCID!$Q24),AND(G24=Cutoff!$AC$3,$Q24&gt;VLOOKUP(G24,Cutoff!$A$2:$D$56,4,FALSE)&gt;LCID!$Q24),AND(G24=Cutoff!$AC$4,$RC24&gt;VLOOKUP(G24,Cutoff!$A$2:$D$56,4,FALSE)&gt;LCID!$Q24),AND(G24=Cutoff!$AC$5,$Q24&gt;VLOOKUP(G24,Cutoff!$A$2:$D$56,4,FALSE)&gt;LCID!$Q24),AND(G24=Cutoff!$AC$6,$Q24&gt;VLOOKUP(G24,Cutoff!$A$2:$D$56,4,FALSE)&gt;LCID!$Q24),AND(G24=Cutoff!$AC$7,$Q24&gt;VLOOKUP(G24,Cutoff!$A$2:$D$56,4,FALSE)&gt;LCID!$Q24),AND(G24=Cutoff!$AC$8,$Q24&gt;VLOOKUP(G24,Cutoff!$A$2:$D$56,4,FALSE)&gt;LCID!$Q24),AND(G24=Cutoff!$AC$9,$Q24&gt;VLOOKUP(G24,Cutoff!$A$2:$D$56,4,FALSE)&gt;LCID!$Q24)),"1","0"))</f>
        <v>0</v>
      </c>
      <c r="FB24" s="690" t="str">
        <f>IF(ISBLANK(H24),"0",+IF(OR(AND(H24=Cutoff!$AC$2,$Q24&gt;VLOOKUP(H24,Cutoff!$A$2:$D$56,4,FALSE)&gt;LCID!$Q24),AND(H24=Cutoff!$AC$3,$Q24&gt;VLOOKUP(H24,Cutoff!$A$2:$D$56,4,FALSE)&gt;LCID!$Q24),AND(H24=Cutoff!$AC$4,$RC24&gt;VLOOKUP(H24,Cutoff!$A$2:$D$56,4,FALSE)&gt;LCID!$Q24),AND(H24=Cutoff!$AC$5,$Q24&gt;VLOOKUP(H24,Cutoff!$A$2:$D$56,4,FALSE)&gt;LCID!$Q24),AND(H24=Cutoff!$AC$6,$Q24&gt;VLOOKUP(H24,Cutoff!$A$2:$D$56,4,FALSE)&gt;LCID!$Q24),AND(H24=Cutoff!$AC$7,$Q24&gt;VLOOKUP(H24,Cutoff!$A$2:$D$56,4,FALSE)&gt;LCID!$Q24),AND(H24=Cutoff!$AC$8,$Q24&gt;VLOOKUP(H24,Cutoff!$A$2:$D$56,4,FALSE)&gt;LCID!$Q24),AND(H24=Cutoff!$AC$9,$Q24&gt;VLOOKUP(H24,Cutoff!$A$2:$D$56,4,FALSE)&gt;LCID!$Q24)),"1","0"))</f>
        <v>0</v>
      </c>
      <c r="FC24" s="690" t="str">
        <f>IF(ISBLANK(I24),"0",+IF(OR(AND(I24=Cutoff!$AC$2,$Q24&gt;VLOOKUP(I24,Cutoff!$A$2:$D$56,4,FALSE)&gt;LCID!$Q24),AND(I24=Cutoff!$AC$3,$Q24&gt;VLOOKUP(I24,Cutoff!$A$2:$D$56,4,FALSE)&gt;LCID!$Q24),AND(I24=Cutoff!$AC$4,$RC24&gt;VLOOKUP(I24,Cutoff!$A$2:$D$56,4,FALSE)&gt;LCID!$Q24),AND(I24=Cutoff!$AC$5,$Q24&gt;VLOOKUP(I24,Cutoff!$A$2:$D$56,4,FALSE)&gt;LCID!$Q24),AND(I24=Cutoff!$AC$6,$Q24&gt;VLOOKUP(I24,Cutoff!$A$2:$D$56,4,FALSE)&gt;LCID!$Q24),AND(I24=Cutoff!$AC$7,$Q24&gt;VLOOKUP(I24,Cutoff!$A$2:$D$56,4,FALSE)&gt;LCID!$Q24),AND(I24=Cutoff!$AC$8,$Q24&gt;VLOOKUP(I24,Cutoff!$A$2:$D$56,4,FALSE)&gt;LCID!$Q24),AND(I24=Cutoff!$AC$9,$Q24&gt;VLOOKUP(I24,Cutoff!$A$2:$D$56,4,FALSE)&gt;LCID!$Q24)),"1","0"))</f>
        <v>0</v>
      </c>
      <c r="FD24" s="690" t="str">
        <f>IF(ISBLANK(J24),"0",+IF(OR(AND(J24=Cutoff!$AC$2,$Q24&gt;VLOOKUP(J24,Cutoff!$A$2:$D$56,4,FALSE)&gt;LCID!$Q24),AND(J24=Cutoff!$AC$3,$Q24&gt;VLOOKUP(J24,Cutoff!$A$2:$D$56,4,FALSE)&gt;LCID!$Q24),AND(J24=Cutoff!$AC$4,$RC24&gt;VLOOKUP(J24,Cutoff!$A$2:$D$56,4,FALSE)&gt;LCID!$Q24),AND(J24=Cutoff!$AC$5,$Q24&gt;VLOOKUP(J24,Cutoff!$A$2:$D$56,4,FALSE)&gt;LCID!$Q24),AND(J24=Cutoff!$AC$6,$Q24&gt;VLOOKUP(J24,Cutoff!$A$2:$D$56,4,FALSE)&gt;LCID!$Q24),AND(J24=Cutoff!$AC$7,$Q24&gt;VLOOKUP(J24,Cutoff!$A$2:$D$56,4,FALSE)&gt;LCID!$Q24),AND(J24=Cutoff!$AC$8,$Q24&gt;VLOOKUP(J24,Cutoff!$A$2:$D$56,4,FALSE)&gt;LCID!$Q24),AND(J24=Cutoff!$AC$9,$Q24&gt;VLOOKUP(J24,Cutoff!$A$2:$D$56,4,FALSE)&gt;LCID!$Q24)),"1","0"))</f>
        <v>0</v>
      </c>
      <c r="FE24" s="690" t="str">
        <f>IF(ISBLANK(K24),"0",+IF(OR(AND(K24=Cutoff!$AC$2,$Q24&gt;VLOOKUP(K24,Cutoff!$A$2:$D$56,4,FALSE)&gt;LCID!$Q24),AND(K24=Cutoff!$AC$3,$Q24&gt;VLOOKUP(K24,Cutoff!$A$2:$D$56,4,FALSE)&gt;LCID!$Q24),AND(K24=Cutoff!$AC$4,$RC24&gt;VLOOKUP(K24,Cutoff!$A$2:$D$56,4,FALSE)&gt;LCID!$Q24),AND(K24=Cutoff!$AC$5,$Q24&gt;VLOOKUP(K24,Cutoff!$A$2:$D$56,4,FALSE)&gt;LCID!$Q24),AND(K24=Cutoff!$AC$6,$Q24&gt;VLOOKUP(K24,Cutoff!$A$2:$D$56,4,FALSE)&gt;LCID!$Q24),AND(K24=Cutoff!$AC$7,$Q24&gt;VLOOKUP(K24,Cutoff!$A$2:$D$56,4,FALSE)&gt;LCID!$Q24),AND(K24=Cutoff!$AC$8,$Q24&gt;VLOOKUP(K24,Cutoff!$A$2:$D$56,4,FALSE)&gt;LCID!$Q24),AND(K24=Cutoff!$AC$9,$Q24&gt;VLOOKUP(K24,Cutoff!$A$2:$D$56,4,FALSE)&gt;LCID!$Q24)),"1","0"))</f>
        <v>0</v>
      </c>
      <c r="FF24" s="690" t="str">
        <f>IF(ISBLANK(L24),"0",+IF(OR(AND(L24=Cutoff!$AC$2,$Q24&gt;VLOOKUP(L24,Cutoff!$A$2:$D$56,4,FALSE)&gt;LCID!$Q24),AND(L24=Cutoff!$AC$3,$Q24&gt;VLOOKUP(L24,Cutoff!$A$2:$D$56,4,FALSE)&gt;LCID!$Q24),AND(L24=Cutoff!$AC$4,$RC24&gt;VLOOKUP(L24,Cutoff!$A$2:$D$56,4,FALSE)&gt;LCID!$Q24),AND(L24=Cutoff!$AC$5,$Q24&gt;VLOOKUP(L24,Cutoff!$A$2:$D$56,4,FALSE)&gt;LCID!$Q24),AND(L24=Cutoff!$AC$6,$Q24&gt;VLOOKUP(L24,Cutoff!$A$2:$D$56,4,FALSE)&gt;LCID!$Q24),AND(L24=Cutoff!$AC$7,$Q24&gt;VLOOKUP(L24,Cutoff!$A$2:$D$56,4,FALSE)&gt;LCID!$Q24),AND(L24=Cutoff!$AC$8,$Q24&gt;VLOOKUP(L24,Cutoff!$A$2:$D$56,4,FALSE)&gt;LCID!$Q24),AND(L24=Cutoff!$AC$9,$Q24&gt;VLOOKUP(L24,Cutoff!$A$2:$D$56,4,FALSE)&gt;LCID!$Q24)),"1","0"))</f>
        <v>0</v>
      </c>
      <c r="FG24" s="690" t="str">
        <f>IF(ISBLANK(M24),"0",+IF(OR(AND(M24=Cutoff!$AC$2,$Q24&gt;VLOOKUP(M24,Cutoff!$A$2:$D$56,4,FALSE)&gt;LCID!$Q24),AND(M24=Cutoff!$AC$3,$Q24&gt;VLOOKUP(M24,Cutoff!$A$2:$D$56,4,FALSE)&gt;LCID!$Q24),AND(M24=Cutoff!$AC$4,$RC24&gt;VLOOKUP(M24,Cutoff!$A$2:$D$56,4,FALSE)&gt;LCID!$Q24),AND(M24=Cutoff!$AC$5,$Q24&gt;VLOOKUP(M24,Cutoff!$A$2:$D$56,4,FALSE)&gt;LCID!$Q24),AND(M24=Cutoff!$AC$6,$Q24&gt;VLOOKUP(M24,Cutoff!$A$2:$D$56,4,FALSE)&gt;LCID!$Q24),AND(M24=Cutoff!$AC$7,$Q24&gt;VLOOKUP(M24,Cutoff!$A$2:$D$56,4,FALSE)&gt;LCID!$Q24),AND(M24=Cutoff!$AC$8,$Q24&gt;VLOOKUP(M24,Cutoff!$A$2:$D$56,4,FALSE)&gt;LCID!$Q24),AND(M24=Cutoff!$AC$9,$Q24&gt;VLOOKUP(M24,Cutoff!$A$2:$D$56,4,FALSE)&gt;LCID!$Q24)),"1","0"))</f>
        <v>0</v>
      </c>
      <c r="FH24" s="690" t="str">
        <f>IF(ISBLANK(N24),"0",+IF(OR(AND(N24=Cutoff!$AC$2,$Q24&gt;VLOOKUP(N24,Cutoff!$A$2:$D$56,4,FALSE)&gt;LCID!$Q24),AND(N24=Cutoff!$AC$3,$Q24&gt;VLOOKUP(N24,Cutoff!$A$2:$D$56,4,FALSE)&gt;LCID!$Q24),AND(N24=Cutoff!$AC$4,$RC24&gt;VLOOKUP(N24,Cutoff!$A$2:$D$56,4,FALSE)&gt;LCID!$Q24),AND(N24=Cutoff!$AC$5,$Q24&gt;VLOOKUP(N24,Cutoff!$A$2:$D$56,4,FALSE)&gt;LCID!$Q24),AND(N24=Cutoff!$AC$6,$Q24&gt;VLOOKUP(N24,Cutoff!$A$2:$D$56,4,FALSE)&gt;LCID!$Q24),AND(N24=Cutoff!$AC$7,$Q24&gt;VLOOKUP(N24,Cutoff!$A$2:$D$56,4,FALSE)&gt;LCID!$Q24),AND(N24=Cutoff!$AC$8,$Q24&gt;VLOOKUP(N24,Cutoff!$A$2:$D$56,4,FALSE)&gt;LCID!$Q24),AND(N24=Cutoff!$AC$9,$Q24&gt;VLOOKUP(N24,Cutoff!$A$2:$D$56,4,FALSE)&gt;LCID!$Q24)),"1","0"))</f>
        <v>0</v>
      </c>
      <c r="FI24" s="691" t="str">
        <f>IF(ISBLANK(O24),"0",+IF(OR(AND(O24=Cutoff!$AC$2,$Q24&gt;VLOOKUP(O24,Cutoff!$A$2:$D$56,4,FALSE)&gt;LCID!$Q24),AND(O24=Cutoff!$AC$3,$Q24&gt;VLOOKUP(O24,Cutoff!$A$2:$D$56,4,FALSE)&gt;LCID!$Q24),AND(O24=Cutoff!$AC$4,$RC24&gt;VLOOKUP(O24,Cutoff!$A$2:$D$56,4,FALSE)&gt;LCID!$Q24),AND(O24=Cutoff!$AC$5,$Q24&gt;VLOOKUP(O24,Cutoff!$A$2:$D$56,4,FALSE)&gt;LCID!$Q24),AND(O24=Cutoff!$AC$6,$Q24&gt;VLOOKUP(O24,Cutoff!$A$2:$D$56,4,FALSE)&gt;LCID!$Q24),AND(O24=Cutoff!$AC$7,$Q24&gt;VLOOKUP(O24,Cutoff!$A$2:$D$56,4,FALSE)&gt;LCID!$Q24),AND(O24=Cutoff!$AC$8,$Q24&gt;VLOOKUP(O24,Cutoff!$A$2:$D$56,4,FALSE)&gt;LCID!$Q24),AND(O24=Cutoff!$AC$9,$Q24&gt;VLOOKUP(O24,Cutoff!$A$2:$D$56,4,FALSE)&gt;LCID!$Q24)),"1","0"))</f>
        <v>0</v>
      </c>
      <c r="FJ24" s="688">
        <f t="shared" si="78"/>
        <v>0</v>
      </c>
      <c r="FK24" s="11"/>
      <c r="FM24" s="480">
        <f t="shared" si="79"/>
        <v>0</v>
      </c>
      <c r="FN24" s="480">
        <f t="shared" si="20"/>
        <v>0</v>
      </c>
      <c r="FO24" s="480">
        <f t="shared" si="21"/>
        <v>0</v>
      </c>
      <c r="FQ24" s="239" t="str">
        <f>IF(ISBLANK(B24),"",+IF(OR($E24=Cutoff!$W$2,$E24=Cutoff!$W$3,$E24=Cutoff!$W$4,$E24=Cutoff!$W$5,$E24=Cutoff!$W$6,$E24=Cutoff!$W$7,$E24=Cutoff!$W$8,$E24=Cutoff!$W$9,$E24=Cutoff!$W$10,$E24=Cutoff!$W$11,$E24=Cutoff!$W$12,$F24=Cutoff!$W$2,$F24=Cutoff!$W$3,$F24=Cutoff!$W$4,$F24=Cutoff!$W$5,$F24=Cutoff!$W$6,$F24=Cutoff!$W$7,$F24=Cutoff!$W$8,$F24=Cutoff!$W$9,$F24=Cutoff!$W$10,$F24=Cutoff!$W$11,$F24=Cutoff!$W$12,$G24=Cutoff!$W$2,$G24=Cutoff!$W$3,$G24=Cutoff!$W$4,$G24=Cutoff!$W$5,$G24=Cutoff!$W$6,$G24=Cutoff!$W$7,$G24=Cutoff!$W$8,$G24=Cutoff!$W$9,$G24=Cutoff!$W$10,$G24=Cutoff!$W$11,$G24=Cutoff!$W$12,$H24=Cutoff!$W$2,$H24=Cutoff!$W$3,$H24=Cutoff!$W$4,$H24=Cutoff!$W$5,$H24=Cutoff!$W$6,$H24=Cutoff!$W$7,$H24=Cutoff!$W$8,$H24=Cutoff!$W$9,$H24=Cutoff!$W$10,$H24=Cutoff!$W$11,$H24=Cutoff!$W$12,$I24=Cutoff!$W$2,$I24=Cutoff!$W$3,$I24=Cutoff!$W$4,$I24=Cutoff!$W$5,$I24=Cutoff!$W$6,$I24=Cutoff!$W$7,$I24=Cutoff!$W$8,$I24=Cutoff!$W$9,$I24=Cutoff!$W$10,$I24=Cutoff!$W$11,$I24=Cutoff!$W$12,$J24=Cutoff!$W$2,$J24=Cutoff!$W$3,$J24=Cutoff!$W$4,$J24=Cutoff!$W$5,$J24=Cutoff!$W$6,$J24=Cutoff!$W$7,$J24=Cutoff!$W$8,$J24=Cutoff!$W$9,$J24=Cutoff!$W$10,$J24=Cutoff!$W$11,$J24=Cutoff!$W$12,$K24=Cutoff!$W$2,$K24=Cutoff!$W$3,$K24=Cutoff!$W$4,$K24=Cutoff!$W$5,$K24=Cutoff!$W$6,$K24=Cutoff!$W$7,$K24=Cutoff!$W$8,$K24=Cutoff!$W$9,$K24=Cutoff!$W$10,$K24=Cutoff!$W$11,$K24=Cutoff!$W$12,$L24=Cutoff!$W$2,$L24=Cutoff!$W$3,$L24=Cutoff!$W$4,$L24=Cutoff!$W$5,$L24=Cutoff!$W$6,$L24=Cutoff!$W$7,$L24=Cutoff!$W$8,$L24=Cutoff!$W$9,$L24=Cutoff!$W$10,$L24=Cutoff!$W$11,$L24=Cutoff!$W$12,$M24=Cutoff!$W$2,$M24=Cutoff!$W$3,$M24=Cutoff!$W$4,$M24=Cutoff!$W$5,$M24=Cutoff!$W$6,$M24=Cutoff!$W$7,$M24=Cutoff!$W$8,$M24=Cutoff!$W$9,$M24=Cutoff!$W$10,$N24=Cutoff!$W$2,$N24=Cutoff!$W$3,$N24=Cutoff!$W$4,$M24=Cutoff!$W$11,$M24=Cutoff!$W$12,$N24=Cutoff!$W$5,$N24=Cutoff!$W$6,$N24=Cutoff!$W$7,$N24=Cutoff!$W$8,$N24=Cutoff!$W$9,$N24=Cutoff!$W$10,$N24=Cutoff!$W$11,$N24=Cutoff!$W$12,$O24=Cutoff!$W$2,$O24=Cutoff!$W$3,$O24=Cutoff!$W$4,$O24=Cutoff!$W$5,$O24=Cutoff!$W$6,$O24=Cutoff!$W$7,$O24=Cutoff!$W$8,$O24=Cutoff!$W$9,$O24=Cutoff!$W$10,$O24=Cutoff!$W$11,$O24=Cutoff!$W$12),1,""))</f>
        <v/>
      </c>
      <c r="FR24" s="239">
        <f t="shared" si="80"/>
        <v>0</v>
      </c>
      <c r="FU24" s="480" t="str">
        <f>IF(ISBLANK(B24),"",+IF(AND(CN24&gt;0,HD24=0,HR24=0,IF24=0),"Priority Substance HH",+IF(AND(CN24&gt;0,OR(HD24&gt;0,HR24&gt;0,IF24&gt;0)),"CM compound with DNEL",IF(AND(HB24=0,HP24=0,ID24=0),"Compound not relevant for inh/derm/oral LCI",IF(IS24=1,"Only local effects relevant - no LCI HH calculated",IF(OR(FM24&gt;0,FN24&gt;0,FO24&gt;0),"LCI for acute HH effects relevant",IF(OR(AND(HB24&gt;0,HC24=0),AND(HP24&gt;0,HQ24=0),AND(ID24&gt;0,IE24=0)),"LCIs HH calculated","No LCI for HH"))))))&amp;IF(ISBLANK(B24),"",IF(AND(OR(HB24&gt;0,HD24&gt;0),HC24=0,IS24=0),", LCI inhalation","")&amp;IF(AND(OR(HP24&gt;0,HR24&gt;0),HQ24=0,IS24=0),", LCI dermal","")&amp;IF(AND(OR(ID24&gt;0,IF24&gt;0),IE24=0,IS24=0),", LCI oral","")&amp;IF(ISBLANK(B24),"",IF(EF24="x","; Effects on eyes","")&amp;+IF(ISBLANK(B24),"",IF($D$16="No","; Compound not classified for ENV",+IF(BI24=1,"; Priority compound ENV",IF(AND(BI24=0,CP24=0,AJ24="Yes"),"; Compound ony hazardous to Ozone layer",IF(AND(BI24=0,CP24=0,AJ24="No"),"; Compound not relevant for ENV",IF(AND(CP24=1,CQ24=1),"; PNEC missing - LC based on classification","; LCI ENV calculated")))))))))</f>
        <v/>
      </c>
      <c r="GB24" s="528" t="str">
        <f t="shared" si="81"/>
        <v/>
      </c>
      <c r="GC24" s="529" t="str">
        <f t="shared" si="82"/>
        <v/>
      </c>
      <c r="GD24" s="529" t="str">
        <f t="shared" si="83"/>
        <v/>
      </c>
      <c r="GE24" s="529" t="str">
        <f t="shared" si="84"/>
        <v/>
      </c>
      <c r="GF24" s="529" t="str">
        <f t="shared" si="85"/>
        <v/>
      </c>
      <c r="GG24" s="529" t="str">
        <f t="shared" si="86"/>
        <v/>
      </c>
      <c r="GH24" s="529" t="str">
        <f t="shared" si="87"/>
        <v/>
      </c>
      <c r="GI24" s="529" t="str">
        <f t="shared" si="88"/>
        <v/>
      </c>
      <c r="GJ24" s="529" t="str">
        <f t="shared" si="89"/>
        <v/>
      </c>
      <c r="GK24" s="529" t="str">
        <f t="shared" si="90"/>
        <v/>
      </c>
      <c r="GL24" s="530" t="str">
        <f t="shared" si="91"/>
        <v/>
      </c>
      <c r="GM24" s="530">
        <f t="shared" si="92"/>
        <v>0</v>
      </c>
      <c r="GN24" s="574">
        <f t="shared" si="93"/>
        <v>0</v>
      </c>
      <c r="GQ24" s="528" t="str">
        <f>+IF(ISBLANK($B24),"",IF(ISBLANK(E24),"",IF(OR(E24=Cutoff!$P$34,E24=Cutoff!$P$35,E24=Cutoff!$P$36,E24=Cutoff!$P$37,E24=Cutoff!$P$38,E24=Cutoff!$P$39,E24=Cutoff!$P$40,E24=Cutoff!$P$41,E24=Cutoff!$P$42,E24=Cutoff!$P$43,E24=Cutoff!$P$44,E24=Cutoff!$P$45,$Q24&lt;SCL!Y24),"0","i")))</f>
        <v/>
      </c>
      <c r="GR24" s="529" t="str">
        <f>+IF(ISBLANK($B24),"",IF(ISBLANK(F24),"",IF(OR(F24=Cutoff!$P$34,F24=Cutoff!$P$35,F24=Cutoff!$P$36,F24=Cutoff!$P$37,F24=Cutoff!$P$38,F24=Cutoff!$P$39,F24=Cutoff!$P$40,F24=Cutoff!$P$41,F24=Cutoff!$P$42,F24=Cutoff!$P$43,F24=Cutoff!$P$44,F24=Cutoff!$P$45,$Q24&lt;SCL!Z24),"0","i")))</f>
        <v/>
      </c>
      <c r="GS24" s="529" t="str">
        <f>+IF(ISBLANK($B24),"",IF(ISBLANK(G24),"",IF(OR(G24=Cutoff!$P$34,G24=Cutoff!$P$35,G24=Cutoff!$P$36,G24=Cutoff!$P$37,G24=Cutoff!$P$38,G24=Cutoff!$P$39,G24=Cutoff!$P$40,G24=Cutoff!$P$41,G24=Cutoff!$P$42,G24=Cutoff!$P$43,G24=Cutoff!$P$44,G24=Cutoff!$P$45,$Q24&lt;SCL!AA24),"0","i")))</f>
        <v/>
      </c>
      <c r="GT24" s="529" t="str">
        <f>+IF(ISBLANK($B24),"",IF(ISBLANK(H24),"",IF(OR(H24=Cutoff!$P$34,H24=Cutoff!$P$35,H24=Cutoff!$P$36,H24=Cutoff!$P$37,H24=Cutoff!$P$38,H24=Cutoff!$P$39,H24=Cutoff!$P$40,H24=Cutoff!$P$41,H24=Cutoff!$P$42,H24=Cutoff!$P$43,H24=Cutoff!$P$44,H24=Cutoff!$P$45,$Q24&lt;SCL!AB24),"0","i")))</f>
        <v/>
      </c>
      <c r="GU24" s="529" t="str">
        <f>+IF(ISBLANK($B24),"",IF(ISBLANK(I24),"",IF(OR(I24=Cutoff!$P$34,I24=Cutoff!$P$35,I24=Cutoff!$P$36,I24=Cutoff!$P$37,I24=Cutoff!$P$38,I24=Cutoff!$P$39,I24=Cutoff!$P$40,I24=Cutoff!$P$41,I24=Cutoff!$P$42,I24=Cutoff!$P$43,I24=Cutoff!$P$44,I24=Cutoff!$P$45,$Q24&lt;SCL!AC24),"0","i")))</f>
        <v/>
      </c>
      <c r="GV24" s="529" t="str">
        <f>+IF(ISBLANK($B24),"",IF(ISBLANK(J24),"",IF(OR(J24=Cutoff!$P$34,J24=Cutoff!$P$35,J24=Cutoff!$P$36,J24=Cutoff!$P$37,J24=Cutoff!$P$38,J24=Cutoff!$P$39,J24=Cutoff!$P$40,J24=Cutoff!$P$41,J24=Cutoff!$P$42,J24=Cutoff!$P$43,J24=Cutoff!$P$44,J24=Cutoff!$P$45,$Q24&lt;SCL!AD24),"0","i")))</f>
        <v/>
      </c>
      <c r="GW24" s="529" t="str">
        <f>+IF(ISBLANK($B24),"",IF(ISBLANK(K24),"",IF(OR(K24=Cutoff!$P$34,K24=Cutoff!$P$35,K24=Cutoff!$P$36,K24=Cutoff!$P$37,K24=Cutoff!$P$38,K24=Cutoff!$P$39,K24=Cutoff!$P$40,K24=Cutoff!$P$41,K24=Cutoff!$P$42,K24=Cutoff!$P$43,K24=Cutoff!$P$44,K24=Cutoff!$P$45,$Q24&lt;SCL!AE24),"0","i")))</f>
        <v/>
      </c>
      <c r="GX24" s="529" t="str">
        <f>+IF(ISBLANK($B24),"",IF(ISBLANK(L24),"",IF(OR(L24=Cutoff!$P$34,L24=Cutoff!$P$35,L24=Cutoff!$P$36,L24=Cutoff!$P$37,L24=Cutoff!$P$38,L24=Cutoff!$P$39,L24=Cutoff!$P$40,L24=Cutoff!$P$41,L24=Cutoff!$P$42,L24=Cutoff!$P$43,L24=Cutoff!$P$44,L24=Cutoff!$P$45,$Q24&lt;SCL!AF24),"0","i")))</f>
        <v/>
      </c>
      <c r="GY24" s="529" t="str">
        <f>+IF(ISBLANK($B24),"",IF(ISBLANK(M24),"",IF(OR(M24=Cutoff!$P$34,M24=Cutoff!$P$35,M24=Cutoff!$P$36,M24=Cutoff!$P$37,M24=Cutoff!$P$38,M24=Cutoff!$P$39,M24=Cutoff!$P$40,M24=Cutoff!$P$41,M24=Cutoff!$P$42,M24=Cutoff!$P$43,M24=Cutoff!$P$44,M24=Cutoff!$P$45,$Q24&lt;SCL!AG24),"0","i")))</f>
        <v/>
      </c>
      <c r="GZ24" s="529" t="str">
        <f>+IF(ISBLANK($B24),"",IF(ISBLANK(N24),"",IF(OR(N24=Cutoff!$P$34,N24=Cutoff!$P$35,N24=Cutoff!$P$36,N24=Cutoff!$P$37,N24=Cutoff!$P$38,N24=Cutoff!$P$39,N24=Cutoff!$P$40,N24=Cutoff!$P$41,N24=Cutoff!$P$42,N24=Cutoff!$P$43,N24=Cutoff!$P$44,N24=Cutoff!$P$45,$Q24&lt;SCL!AH24),"0","i")))</f>
        <v/>
      </c>
      <c r="HA24" s="530" t="str">
        <f>+IF(ISBLANK($B24),"",IF(ISBLANK(O24),"",IF(OR(O24=Cutoff!$P$34,O24=Cutoff!$P$35,O24=Cutoff!$P$36,O24=Cutoff!$P$37,O24=Cutoff!$P$38,O24=Cutoff!$P$39,O24=Cutoff!$P$40,O24=Cutoff!$P$41,O24=Cutoff!$P$42,O24=Cutoff!$P$43,O24=Cutoff!$P$44,O24=Cutoff!$P$45,$Q24&lt;SCL!AI24),"0","i")))</f>
        <v/>
      </c>
      <c r="HB24" s="530" t="str">
        <f t="shared" si="94"/>
        <v/>
      </c>
      <c r="HC24" s="541" t="str">
        <f t="shared" si="95"/>
        <v/>
      </c>
      <c r="HD24" s="678" t="str">
        <f t="shared" si="96"/>
        <v/>
      </c>
      <c r="HE24" s="528" t="str">
        <f>+IF(ISBLANK($B24),"",IF(ISBLANK(E24),"",IF(OR(E24=Cutoff!$R$34,E24=Cutoff!$R$35,E24=Cutoff!$R$36,E24=Cutoff!$R$37,E24=Cutoff!$R$38,E24=Cutoff!$R$39,E24=Cutoff!$R$40,E24=Cutoff!$R$41,E24=Cutoff!$R$42,E24=Cutoff!$R$43,E24=Cutoff!$R$44,E24=Cutoff!$R$45,$Q24&lt;SCL!Y24),"0","d")))</f>
        <v/>
      </c>
      <c r="HF24" s="529" t="str">
        <f>+IF(ISBLANK($B24),"",IF(ISBLANK(F24),"",IF(OR(F24=Cutoff!$R$34,F24=Cutoff!$R$35,F24=Cutoff!$R$36,F24=Cutoff!$R$37,F24=Cutoff!$R$38,F24=Cutoff!$R$39,F24=Cutoff!$R$40,F24=Cutoff!$R$41,F24=Cutoff!$R$42,F24=Cutoff!$R$43,F24=Cutoff!$R$44,F24=Cutoff!$R$45,$Q24&lt;SCL!Z24),"0","d")))</f>
        <v/>
      </c>
      <c r="HG24" s="529" t="str">
        <f>+IF(ISBLANK($B24),"",IF(ISBLANK(G24),"",IF(OR(G24=Cutoff!$R$34,G24=Cutoff!$R$35,G24=Cutoff!$R$36,G24=Cutoff!$R$37,G24=Cutoff!$R$38,G24=Cutoff!$R$39,G24=Cutoff!$R$40,G24=Cutoff!$R$41,G24=Cutoff!$R$42,G24=Cutoff!$R$43,G24=Cutoff!$R$44,G24=Cutoff!$R$45,$Q24&lt;SCL!AA24),"0","d")))</f>
        <v/>
      </c>
      <c r="HH24" s="529" t="str">
        <f>+IF(ISBLANK($B24),"",IF(ISBLANK(H24),"",IF(OR(H24=Cutoff!$R$34,H24=Cutoff!$R$35,H24=Cutoff!$R$36,H24=Cutoff!$R$37,H24=Cutoff!$R$38,H24=Cutoff!$R$39,H24=Cutoff!$R$40,H24=Cutoff!$R$41,H24=Cutoff!$R$42,H24=Cutoff!$R$43,H24=Cutoff!$R$44,H24=Cutoff!$R$45,$Q24&lt;SCL!AB24),"0","d")))</f>
        <v/>
      </c>
      <c r="HI24" s="529" t="str">
        <f>+IF(ISBLANK($B24),"",IF(ISBLANK(I24),"",IF(OR(I24=Cutoff!$R$34,I24=Cutoff!$R$35,I24=Cutoff!$R$36,I24=Cutoff!$R$37,I24=Cutoff!$R$38,I24=Cutoff!$R$39,I24=Cutoff!$R$40,I24=Cutoff!$R$41,I24=Cutoff!$R$42,I24=Cutoff!$R$43,I24=Cutoff!$R$44,I24=Cutoff!$R$45,$Q24&lt;SCL!AC24),"0","d")))</f>
        <v/>
      </c>
      <c r="HJ24" s="529" t="str">
        <f>+IF(ISBLANK($B24),"",IF(ISBLANK(J24),"",IF(OR(J24=Cutoff!$R$34,J24=Cutoff!$R$35,J24=Cutoff!$R$36,J24=Cutoff!$R$37,J24=Cutoff!$R$38,J24=Cutoff!$R$39,J24=Cutoff!$R$40,J24=Cutoff!$R$41,J24=Cutoff!$R$42,J24=Cutoff!$R$43,J24=Cutoff!$R$44,J24=Cutoff!$R$45,$Q24&lt;SCL!AD24),"0","d")))</f>
        <v/>
      </c>
      <c r="HK24" s="529" t="str">
        <f>+IF(ISBLANK($B24),"",IF(ISBLANK(K24),"",IF(OR(K24=Cutoff!$R$34,K24=Cutoff!$R$35,K24=Cutoff!$R$36,K24=Cutoff!$R$37,K24=Cutoff!$R$38,K24=Cutoff!$R$39,K24=Cutoff!$R$40,K24=Cutoff!$R$41,K24=Cutoff!$R$42,K24=Cutoff!$R$43,K24=Cutoff!$R$44,K24=Cutoff!$R$45,$Q24&lt;SCL!AE24),"0","d")))</f>
        <v/>
      </c>
      <c r="HL24" s="529" t="str">
        <f>+IF(ISBLANK($B24),"",IF(ISBLANK(L24),"",IF(OR(L24=Cutoff!$R$34,L24=Cutoff!$R$35,L24=Cutoff!$R$36,L24=Cutoff!$R$37,L24=Cutoff!$R$38,L24=Cutoff!$R$39,L24=Cutoff!$R$40,L24=Cutoff!$R$41,L24=Cutoff!$R$42,L24=Cutoff!$R$43,L24=Cutoff!$R$44,L24=Cutoff!$R$45,$Q24&lt;SCL!AF24),"0","d")))</f>
        <v/>
      </c>
      <c r="HM24" s="529" t="str">
        <f>+IF(ISBLANK($B24),"",IF(ISBLANK(M24),"",IF(OR(M24=Cutoff!$R$34,M24=Cutoff!$R$35,M24=Cutoff!$R$36,M24=Cutoff!$R$37,M24=Cutoff!$R$38,M24=Cutoff!$R$39,M24=Cutoff!$R$40,M24=Cutoff!$R$41,M24=Cutoff!$R$42,M24=Cutoff!$R$43,M24=Cutoff!$R$44,M24=Cutoff!$R$45,$Q24&lt;SCL!AG24),"0","d")))</f>
        <v/>
      </c>
      <c r="HN24" s="529" t="str">
        <f>+IF(ISBLANK($B24),"",IF(ISBLANK(N24),"",IF(OR(N24=Cutoff!$R$34,N24=Cutoff!$R$35,N24=Cutoff!$R$36,N24=Cutoff!$R$37,N24=Cutoff!$R$38,N24=Cutoff!$R$39,N24=Cutoff!$R$40,N24=Cutoff!$R$41,N24=Cutoff!$R$42,N24=Cutoff!$R$43,N24=Cutoff!$R$44,N24=Cutoff!$R$45,$Q24&lt;SCL!AH24),"0","d")))</f>
        <v/>
      </c>
      <c r="HO24" s="530" t="str">
        <f>+IF(ISBLANK($B24),"",IF(ISBLANK(O24),"",IF(OR(O24=Cutoff!$R$34,O24=Cutoff!$R$35,O24=Cutoff!$R$36,O24=Cutoff!$R$37,O24=Cutoff!$R$38,O24=Cutoff!$R$39,O24=Cutoff!$R$40,O24=Cutoff!$R$41,O24=Cutoff!$R$42,O24=Cutoff!$R$43,O24=Cutoff!$R$44,O24=Cutoff!$R$45,$Q24&lt;SCL!AI24),"0","d")))</f>
        <v/>
      </c>
      <c r="HP24" s="530" t="str">
        <f t="shared" si="97"/>
        <v/>
      </c>
      <c r="HQ24" s="541" t="str">
        <f t="shared" si="98"/>
        <v/>
      </c>
      <c r="HR24" s="678" t="str">
        <f t="shared" si="99"/>
        <v/>
      </c>
      <c r="HS24" s="528" t="str">
        <f>+IF(ISBLANK($B24),"",IF(ISBLANK(E24),"",IF(OR(E24=Cutoff!$T$34,E24=Cutoff!$T$35,E24=Cutoff!$T$36,E24=Cutoff!$T$37,E24=Cutoff!$T$38,E24=Cutoff!$T$39,E24=Cutoff!$T$40,E24=Cutoff!$T$41,E24=Cutoff!$T$42,E24=Cutoff!$T$43,E24=Cutoff!$T$44,E24=Cutoff!$T$45,$Q24&lt;SCL!Y24),"0","oral")))</f>
        <v/>
      </c>
      <c r="HT24" s="529" t="str">
        <f>+IF(ISBLANK($B24),"",IF(ISBLANK(F24),"",IF(OR(F24=Cutoff!$T$34,F24=Cutoff!$T$35,F24=Cutoff!$T$36,F24=Cutoff!$T$37,F24=Cutoff!$T$38,F24=Cutoff!$T$39,F24=Cutoff!$T$40,F24=Cutoff!$T$41,F24=Cutoff!$T$42,F24=Cutoff!$T$43,F24=Cutoff!$T$44,F24=Cutoff!$T$45,$Q24&lt;SCL!Z24),"0","oral")))</f>
        <v/>
      </c>
      <c r="HU24" s="529" t="str">
        <f>+IF(ISBLANK($B24),"",IF(ISBLANK(G24),"",IF(OR(G24=Cutoff!$T$34,G24=Cutoff!$T$35,G24=Cutoff!$T$36,G24=Cutoff!$T$37,G24=Cutoff!$T$38,G24=Cutoff!$T$39,G24=Cutoff!$T$40,G24=Cutoff!$T$41,G24=Cutoff!$T$42,G24=Cutoff!$T$43,G24=Cutoff!$T$44,G24=Cutoff!$T$45,$Q24&lt;SCL!AA24),"0","oral")))</f>
        <v/>
      </c>
      <c r="HV24" s="529" t="str">
        <f>+IF(ISBLANK($B24),"",IF(ISBLANK(H24),"",IF(OR(H24=Cutoff!$T$34,H24=Cutoff!$T$35,H24=Cutoff!$T$36,H24=Cutoff!$T$37,H24=Cutoff!$T$38,H24=Cutoff!$T$39,H24=Cutoff!$T$40,H24=Cutoff!$T$41,H24=Cutoff!$T$42,H24=Cutoff!$T$43,H24=Cutoff!$T$44,H24=Cutoff!$T$45,$Q24&lt;SCL!AB24),"0","oral")))</f>
        <v/>
      </c>
      <c r="HW24" s="529" t="str">
        <f>+IF(ISBLANK($B24),"",IF(ISBLANK(I24),"",IF(OR(I24=Cutoff!$T$34,I24=Cutoff!$T$35,I24=Cutoff!$T$36,I24=Cutoff!$T$37,I24=Cutoff!$T$38,I24=Cutoff!$T$39,I24=Cutoff!$T$40,I24=Cutoff!$T$41,I24=Cutoff!$T$42,I24=Cutoff!$T$43,I24=Cutoff!$T$44,I24=Cutoff!$T$45,$Q24&lt;SCL!AC24),"0","oral")))</f>
        <v/>
      </c>
      <c r="HX24" s="529" t="str">
        <f>+IF(ISBLANK($B24),"",IF(ISBLANK(J24),"",IF(OR(J24=Cutoff!$T$34,J24=Cutoff!$T$35,J24=Cutoff!$T$36,J24=Cutoff!$T$37,J24=Cutoff!$T$38,J24=Cutoff!$T$39,J24=Cutoff!$T$40,J24=Cutoff!$T$41,J24=Cutoff!$T$42,J24=Cutoff!$T$43,J24=Cutoff!$T$44,J24=Cutoff!$T$45,$Q24&lt;SCL!AD24),"0","oral")))</f>
        <v/>
      </c>
      <c r="HY24" s="529" t="str">
        <f>+IF(ISBLANK($B24),"",IF(ISBLANK(K24),"",IF(OR(K24=Cutoff!$T$34,K24=Cutoff!$T$35,K24=Cutoff!$T$36,K24=Cutoff!$T$37,K24=Cutoff!$T$38,K24=Cutoff!$T$39,K24=Cutoff!$T$40,K24=Cutoff!$T$41,K24=Cutoff!$T$42,K24=Cutoff!$T$43,K24=Cutoff!$T$44,K24=Cutoff!$T$45,$Q24&lt;SCL!AE24),"0","oral")))</f>
        <v/>
      </c>
      <c r="HZ24" s="529" t="str">
        <f>+IF(ISBLANK($B24),"",IF(ISBLANK(L24),"",IF(OR(L24=Cutoff!$T$34,L24=Cutoff!$T$35,L24=Cutoff!$T$36,L24=Cutoff!$T$37,L24=Cutoff!$T$38,L24=Cutoff!$T$39,L24=Cutoff!$T$40,L24=Cutoff!$T$41,L24=Cutoff!$T$42,L24=Cutoff!$T$43,L24=Cutoff!$T$44,L24=Cutoff!$T$45,$Q24&lt;SCL!AF24),"0","oral")))</f>
        <v/>
      </c>
      <c r="IA24" s="529" t="str">
        <f>+IF(ISBLANK($B24),"",IF(ISBLANK(M24),"",IF(OR(M24=Cutoff!$T$34,M24=Cutoff!$T$35,M24=Cutoff!$T$36,M24=Cutoff!$T$37,M24=Cutoff!$T$38,M24=Cutoff!$T$39,M24=Cutoff!$T$40,M24=Cutoff!$T$41,M24=Cutoff!$T$42,M24=Cutoff!$T$43,M24=Cutoff!$T$44,M24=Cutoff!$T$45,$Q24&lt;SCL!AG24),"0","oral")))</f>
        <v/>
      </c>
      <c r="IB24" s="529" t="str">
        <f>+IF(ISBLANK($B24),"",IF(ISBLANK(N24),"",IF(OR(N24=Cutoff!$T$34,N24=Cutoff!$T$35,N24=Cutoff!$T$36,N24=Cutoff!$T$37,N24=Cutoff!$T$38,N24=Cutoff!$T$39,N24=Cutoff!$T$40,N24=Cutoff!$T$41,N24=Cutoff!$T$42,N24=Cutoff!$T$43,N24=Cutoff!$T$44,N24=Cutoff!$T$45,$Q24&lt;SCL!AH24),"0","oral")))</f>
        <v/>
      </c>
      <c r="IC24" s="530" t="str">
        <f>+IF(ISBLANK($B24),"",IF(ISBLANK(O24),"",IF(OR(O24=Cutoff!$T$34,O24=Cutoff!$T$35,O24=Cutoff!$T$36,O24=Cutoff!$T$37,O24=Cutoff!$T$38,O24=Cutoff!$T$39,O24=Cutoff!$T$40,O24=Cutoff!$T$41,O24=Cutoff!$T$42,O24=Cutoff!$T$43,O24=Cutoff!$T$44,O24=Cutoff!$T$45,$Q24&lt;SCL!AI24),"0","oral")))</f>
        <v/>
      </c>
      <c r="ID24" s="530" t="str">
        <f t="shared" si="100"/>
        <v/>
      </c>
      <c r="IE24" s="541" t="str">
        <f t="shared" si="101"/>
        <v/>
      </c>
      <c r="IF24" s="678" t="str">
        <f t="shared" si="102"/>
        <v/>
      </c>
      <c r="IG24" s="528" t="str">
        <f>IF(ISBLANK($B24),"",+IF(OR(E24=Cutoff!$W$2,E24=Cutoff!$W$3,E24=Cutoff!$W$4,E24=Cutoff!$W$5,E24=Cutoff!$W$6,E24=Cutoff!$W$7,E24=Cutoff!$W$8,E24=Cutoff!$W$9,E24=Cutoff!$W$10,E24=Cutoff!$W$11,E24=Cutoff!$W$12),1,0))</f>
        <v/>
      </c>
      <c r="IH24" s="529" t="str">
        <f>IF(ISBLANK($B24),"",+IF(OR(F24=Cutoff!$W$2,F24=Cutoff!$W$3,F24=Cutoff!$W$4,F24=Cutoff!$W$5,F24=Cutoff!$W$6,F24=Cutoff!$W$7,F24=Cutoff!$W$8,F24=Cutoff!$W$9,F24=Cutoff!$W$10,F24=Cutoff!$W$11,F24=Cutoff!$W$12),1,0))</f>
        <v/>
      </c>
      <c r="II24" s="529" t="str">
        <f>IF(ISBLANK($B24),"",+IF(OR(G24=Cutoff!$W$2,G24=Cutoff!$W$3,G24=Cutoff!$W$4,G24=Cutoff!$W$5,G24=Cutoff!$W$6,G24=Cutoff!$W$7,G24=Cutoff!$W$8,G24=Cutoff!$W$9,G24=Cutoff!$W$10,G24=Cutoff!$W$11,G24=Cutoff!$W$12),1,0))</f>
        <v/>
      </c>
      <c r="IJ24" s="529" t="str">
        <f>IF(ISBLANK($B24),"",+IF(OR(H24=Cutoff!$W$2,H24=Cutoff!$W$3,H24=Cutoff!$W$4,H24=Cutoff!$W$5,H24=Cutoff!$W$6,H24=Cutoff!$W$7,H24=Cutoff!$W$8,H24=Cutoff!$W$9,H24=Cutoff!$W$10,H24=Cutoff!$W$11,H24=Cutoff!$W$12),1,0))</f>
        <v/>
      </c>
      <c r="IK24" s="529" t="str">
        <f>IF(ISBLANK($B24),"",+IF(OR(I24=Cutoff!$W$2,I24=Cutoff!$W$3,I24=Cutoff!$W$4,I24=Cutoff!$W$5,I24=Cutoff!$W$6,I24=Cutoff!$W$7,I24=Cutoff!$W$8,I24=Cutoff!$W$9,I24=Cutoff!$W$10,I24=Cutoff!$W$11,I24=Cutoff!$W$12),1,0))</f>
        <v/>
      </c>
      <c r="IL24" s="529" t="str">
        <f>IF(ISBLANK($B24),"",+IF(OR(J24=Cutoff!$W$2,J24=Cutoff!$W$3,J24=Cutoff!$W$4,J24=Cutoff!$W$5,J24=Cutoff!$W$6,J24=Cutoff!$W$7,J24=Cutoff!$W$8,J24=Cutoff!$W$9,J24=Cutoff!$W$10,J24=Cutoff!$W$11,J24=Cutoff!$W$12),1,0))</f>
        <v/>
      </c>
      <c r="IM24" s="529" t="str">
        <f>IF(ISBLANK($B24),"",+IF(OR(K24=Cutoff!$W$2,K24=Cutoff!$W$3,K24=Cutoff!$W$4,K24=Cutoff!$W$5,K24=Cutoff!$W$6,K24=Cutoff!$W$7,K24=Cutoff!$W$8,K24=Cutoff!$W$9,K24=Cutoff!$W$10,K24=Cutoff!$W$11,K24=Cutoff!$W$12),1,0))</f>
        <v/>
      </c>
      <c r="IN24" s="529" t="str">
        <f>IF(ISBLANK($B24),"",+IF(OR(L24=Cutoff!$W$2,L24=Cutoff!$W$3,L24=Cutoff!$W$4,L24=Cutoff!$W$5,L24=Cutoff!$W$6,L24=Cutoff!$W$7,L24=Cutoff!$W$8,L24=Cutoff!$W$9,L24=Cutoff!$W$10,L24=Cutoff!$W$11,L24=Cutoff!$W$12),1,0))</f>
        <v/>
      </c>
      <c r="IO24" s="529" t="str">
        <f>IF(ISBLANK($B24),"",+IF(OR(M24=Cutoff!$W$2,M24=Cutoff!$W$3,M24=Cutoff!$W$4,M24=Cutoff!$W$5,M24=Cutoff!$W$6,M24=Cutoff!$W$7,M24=Cutoff!$W$8,M24=Cutoff!$W$9,M24=Cutoff!$W$10,M24=Cutoff!$W$11,M24=Cutoff!$W$12),1,0))</f>
        <v/>
      </c>
      <c r="IP24" s="529" t="str">
        <f>IF(ISBLANK($B24),"",+IF(OR(N24=Cutoff!$W$2,N24=Cutoff!$W$3,N24=Cutoff!$W$4,N24=Cutoff!$W$5,N24=Cutoff!$W$6,N24=Cutoff!$W$7,N24=Cutoff!$W$8,N24=Cutoff!$W$9,N24=Cutoff!$W$10,N24=Cutoff!$W$11,N24=Cutoff!$W$12),1,0))</f>
        <v/>
      </c>
      <c r="IQ24" s="530" t="str">
        <f>IF(ISBLANK($B24),"",+IF(OR(O24=Cutoff!$W$2,O24=Cutoff!$W$3,O24=Cutoff!$W$4,O24=Cutoff!$W$5,O24=Cutoff!$W$6,O24=Cutoff!$W$7,O24=Cutoff!$W$8,O24=Cutoff!$W$9,O24=Cutoff!$W$10,O24=Cutoff!$W$11,O24=Cutoff!$W$12),1,0))</f>
        <v/>
      </c>
      <c r="IR24" s="541" t="str">
        <f t="shared" si="103"/>
        <v/>
      </c>
      <c r="IS24" s="541" t="str">
        <f t="shared" si="104"/>
        <v/>
      </c>
      <c r="IV24" s="720" t="str">
        <f>IF(ISBLANK($B24),"",+IF(AND(OR(E24=Cutoff!$W$8,E24=Cutoff!$W$9,E24=Cutoff!$W$12),OR(E24=$D$19,E24=$E$19,E24=$F$19,E24=$G$19,E24=$H$19,E24=$I$19,E24=$J$19,E24=$K$19,E24=$L$19,E24=$M$19),GQ24="i"),E24,""))</f>
        <v/>
      </c>
      <c r="IW24" s="720" t="str">
        <f>IF(ISBLANK($B24),"",+IF(AND(OR(F24=Cutoff!$W$8,F24=Cutoff!$W$9,F24=Cutoff!$W$12),OR(F24=$D$19,F24=$E$19,F24=$F$19,F24=$G$19,F24=$H$19,F24=$I$19,F24=$J$19,F24=$K$19,F24=$L$19,F24=$M$19),GR24="i"),F24,""))</f>
        <v/>
      </c>
      <c r="IX24" s="720" t="str">
        <f>IF(ISBLANK($B24),"",+IF(AND(OR(G24=Cutoff!$W$8,G24=Cutoff!$W$9,G24=Cutoff!$W$12),OR(G24=$D$19,G24=$E$19,G24=$F$19,G24=$G$19,G24=$H$19,G24=$I$19,G24=$J$19,G24=$K$19,G24=$L$19,G24=$M$19),GS24="i"),G24,""))</f>
        <v/>
      </c>
      <c r="IY24" s="720" t="str">
        <f>IF(ISBLANK($B24),"",+IF(AND(OR(H24=Cutoff!$W$8,H24=Cutoff!$W$9,H24=Cutoff!$W$12),OR(H24=$D$19,H24=$E$19,H24=$F$19,H24=$G$19,H24=$H$19,H24=$I$19,H24=$J$19,H24=$K$19,H24=$L$19,H24=$M$19),GT24="i"),H24,""))</f>
        <v/>
      </c>
      <c r="IZ24" s="720" t="str">
        <f>IF(ISBLANK($B24),"",+IF(AND(OR(I24=Cutoff!$W$8,I24=Cutoff!$W$9,I24=Cutoff!$W$12),OR(I24=$D$19,I24=$E$19,I24=$F$19,I24=$G$19,I24=$H$19,I24=$I$19,I24=$J$19,I24=$K$19,I24=$L$19,I24=$M$19),GU24="i"),I24,""))</f>
        <v/>
      </c>
      <c r="JA24" s="720" t="str">
        <f>IF(ISBLANK($B24),"",+IF(AND(OR(J24=Cutoff!$W$8,J24=Cutoff!$W$9,J24=Cutoff!$W$12),OR(J24=$D$19,J24=$E$19,J24=$F$19,J24=$G$19,J24=$H$19,J24=$I$19,J24=$J$19,J24=$K$19,J24=$L$19,J24=$M$19),GV24="i"),J24,""))</f>
        <v/>
      </c>
      <c r="JB24" s="720" t="str">
        <f>IF(ISBLANK($B24),"",+IF(AND(OR(K24=Cutoff!$W$8,K24=Cutoff!$W$9,K24=Cutoff!$W$12),OR(K24=$D$19,K24=$E$19,K24=$F$19,K24=$G$19,K24=$H$19,K24=$I$19,K24=$J$19,K24=$K$19,K24=$L$19,K24=$M$19),GW24="i"),K24,""))</f>
        <v/>
      </c>
      <c r="JC24" s="720" t="str">
        <f>IF(ISBLANK($B24),"",+IF(AND(OR(L24=Cutoff!$W$8,L24=Cutoff!$W$9,L24=Cutoff!$W$12),OR(L24=$D$19,L24=$E$19,L24=$F$19,L24=$G$19,L24=$H$19,L24=$I$19,L24=$J$19,L24=$K$19,L24=$L$19,L24=$M$19),GX24="i"),L24,""))</f>
        <v/>
      </c>
      <c r="JD24" s="720" t="str">
        <f>IF(ISBLANK($B24),"",+IF(AND(OR(M24=Cutoff!$W$8,M24=Cutoff!$W$9,M24=Cutoff!$W$12),OR(M24=$D$19,M24=$E$19,M24=$F$19,M24=$G$19,M24=$H$19,M24=$I$19,M24=$J$19,M24=$K$19,M24=$L$19,M24=$M$19),GY24="i"),M24,""))</f>
        <v/>
      </c>
      <c r="JE24" s="720" t="str">
        <f>IF(ISBLANK($B24),"",+IF(AND(OR(N24=Cutoff!$W$8,N24=Cutoff!$W$9,N24=Cutoff!$W$12),OR(N24=$D$19,N24=$E$19,N24=$F$19,N24=$G$19,N24=$H$19,N24=$I$19,N24=$J$19,N24=$K$19,N24=$L$19,N24=$M$19),GZ24="i"),N24,""))</f>
        <v/>
      </c>
      <c r="JF24" s="720" t="str">
        <f>IF(ISBLANK($B24),"",+IF(AND(OR(O24=Cutoff!$W$8,O24=Cutoff!$W$9,O24=Cutoff!$W$12),OR(O24=$D$19,O24=$E$19,O24=$F$19,O24=$G$19,O24=$H$19,O24=$I$19,O24=$J$19,O24=$K$19,O24=$L$19,O24=$M$19),HA24="i"),O24,""))</f>
        <v/>
      </c>
      <c r="JG24" s="720">
        <f t="shared" si="105"/>
        <v>0</v>
      </c>
      <c r="JH24" s="720" t="str">
        <f t="shared" si="106"/>
        <v/>
      </c>
      <c r="JK24" s="720" t="str">
        <f>IF(ISBLANK($B24),"",+IF(AND(OR(E24=Cutoff!$W$2,E24=Cutoff!$W$3,E24=Cutoff!$W$4,E24=Cutoff!$W$11),OR(E24=$D$19,E24=$E$19,E24=$F$19,E24=$G$19,E24=$H$19,E24=$I$19,E24=$J$19,E24=$K$19,E24=$L$19,E24=$M$19),HE24="d"),E24,""))</f>
        <v/>
      </c>
      <c r="JL24" s="720" t="str">
        <f>IF(ISBLANK($B24),"",+IF(AND(OR(F24=Cutoff!$W$2,F24=Cutoff!$W$3,F24=Cutoff!$W$4,F24=Cutoff!$W$11),OR(F24=$D$19,F24=$E$19,F24=$F$19,F24=$G$19,F24=$H$19,F24=$I$19,F24=$J$19,F24=$K$19,F24=$L$19,F24=$M$19),HF24="d"),F24,""))</f>
        <v/>
      </c>
      <c r="JM24" s="720" t="str">
        <f>IF(ISBLANK($B24),"",+IF(AND(OR(G24=Cutoff!$W$2,G24=Cutoff!$W$3,G24=Cutoff!$W$4,G24=Cutoff!$W$11),OR(G24=$D$19,G24=$E$19,G24=$F$19,G24=$G$19,G24=$H$19,G24=$I$19,G24=$J$19,G24=$K$19,G24=$L$19,G24=$M$19),HG24="d"),G24,""))</f>
        <v/>
      </c>
      <c r="JN24" s="720" t="str">
        <f>IF(ISBLANK($B24),"",+IF(AND(OR(H24=Cutoff!$W$2,H24=Cutoff!$W$3,H24=Cutoff!$W$4,H24=Cutoff!$W$11),OR(H24=$D$19,H24=$E$19,H24=$F$19,H24=$G$19,H24=$H$19,H24=$I$19,H24=$J$19,H24=$K$19,H24=$L$19,H24=$M$19),HH24="d"),H24,""))</f>
        <v/>
      </c>
      <c r="JO24" s="720" t="str">
        <f>IF(ISBLANK($B24),"",+IF(AND(OR(I24=Cutoff!$W$2,I24=Cutoff!$W$3,I24=Cutoff!$W$4,I24=Cutoff!$W$11),OR(I24=$D$19,I24=$E$19,I24=$F$19,I24=$G$19,I24=$H$19,I24=$I$19,I24=$J$19,I24=$K$19,I24=$L$19,I24=$M$19),HI24="d"),I24,""))</f>
        <v/>
      </c>
      <c r="JP24" s="720" t="str">
        <f>IF(ISBLANK($B24),"",+IF(AND(OR(J24=Cutoff!$W$2,J24=Cutoff!$W$3,J24=Cutoff!$W$4,J24=Cutoff!$W$11),OR(J24=$D$19,J24=$E$19,J24=$F$19,J24=$G$19,J24=$H$19,J24=$I$19,J24=$J$19,J24=$K$19,J24=$L$19,J24=$M$19),HJ24="d"),J24,""))</f>
        <v/>
      </c>
      <c r="JQ24" s="720" t="str">
        <f>IF(ISBLANK($B24),"",+IF(AND(OR(K24=Cutoff!$W$2,K24=Cutoff!$W$3,K24=Cutoff!$W$4,K24=Cutoff!$W$11),OR(K24=$D$19,K24=$E$19,K24=$F$19,K24=$G$19,K24=$H$19,K24=$I$19,K24=$J$19,K24=$K$19,K24=$L$19,K24=$M$19),HK24="d"),K24,""))</f>
        <v/>
      </c>
      <c r="JR24" s="720" t="str">
        <f>IF(ISBLANK($B24),"",+IF(AND(OR(L24=Cutoff!$W$2,L24=Cutoff!$W$3,L24=Cutoff!$W$4,L24=Cutoff!$W$11),OR(L24=$D$19,L24=$E$19,L24=$F$19,L24=$G$19,L24=$H$19,L24=$I$19,L24=$J$19,L24=$K$19,L24=$L$19,L24=$M$19),HL24="d"),L24,""))</f>
        <v/>
      </c>
      <c r="JS24" s="720" t="str">
        <f>IF(ISBLANK($B24),"",+IF(AND(OR(M24=Cutoff!$W$2,M24=Cutoff!$W$3,M24=Cutoff!$W$4,M24=Cutoff!$W$11),OR(M24=$D$19,M24=$E$19,M24=$F$19,M24=$G$19,M24=$H$19,M24=$I$19,M24=$J$19,M24=$K$19,M24=$L$19,M24=$M$19),HM24="d"),M24,""))</f>
        <v/>
      </c>
      <c r="JT24" s="720" t="str">
        <f>IF(ISBLANK($B24),"",+IF(AND(OR(N24=Cutoff!$W$2,N24=Cutoff!$W$3,N24=Cutoff!$W$4,N24=Cutoff!$W$11),OR(N24=$D$19,N24=$E$19,N24=$F$19,N24=$G$19,N24=$H$19,N24=$I$19,N24=$J$19,N24=$K$19,N24=$L$19,N24=$M$19),HN24="d"),N24,""))</f>
        <v/>
      </c>
      <c r="JU24" s="720" t="str">
        <f>IF(ISBLANK($B24),"",+IF(AND(OR(O24=Cutoff!$W$2,O24=Cutoff!$W$3,O24=Cutoff!$W$4,O24=Cutoff!$W$11),OR(O24=$D$19,O24=$E$19,O24=$F$19,O24=$G$19,O24=$H$19,O24=$I$19,O24=$J$19,O24=$K$19,O24=$L$19,O24=$M$19),HO24="d"),O24,""))</f>
        <v/>
      </c>
      <c r="JV24" s="720">
        <f>11-COUNTBLANK(JK24:JU24)</f>
        <v>0</v>
      </c>
      <c r="JW24" s="720" t="str">
        <f t="shared" si="23"/>
        <v/>
      </c>
      <c r="JZ24" s="11"/>
      <c r="KA24" s="11"/>
      <c r="KB24" s="11"/>
      <c r="KC24" s="11"/>
      <c r="KD24" s="11"/>
      <c r="KE24" s="11"/>
      <c r="KF24" s="11"/>
      <c r="KG24" s="11"/>
      <c r="KH24" s="11"/>
      <c r="KI24" s="11"/>
      <c r="KJ24" s="11"/>
      <c r="KK24" s="11"/>
      <c r="KL24" s="11"/>
    </row>
    <row r="25" spans="1:298" ht="39" customHeight="1" x14ac:dyDescent="0.3">
      <c r="A25" s="732"/>
      <c r="B25" s="750"/>
      <c r="C25" s="731"/>
      <c r="D25" s="500" t="str">
        <f t="shared" si="1"/>
        <v/>
      </c>
      <c r="E25" s="737"/>
      <c r="F25" s="766"/>
      <c r="G25" s="766"/>
      <c r="H25" s="766"/>
      <c r="I25" s="766"/>
      <c r="J25" s="766"/>
      <c r="K25" s="766"/>
      <c r="L25" s="766"/>
      <c r="M25" s="766"/>
      <c r="N25" s="766"/>
      <c r="O25" s="766"/>
      <c r="P25" s="763"/>
      <c r="Q25" s="756"/>
      <c r="R25" s="779"/>
      <c r="S25" s="752"/>
      <c r="T25" s="753"/>
      <c r="U25" s="754"/>
      <c r="V25" s="764"/>
      <c r="W25" s="760"/>
      <c r="X25" s="765"/>
      <c r="Y25" s="764"/>
      <c r="Z25" s="760"/>
      <c r="AA25" s="765"/>
      <c r="AB25" s="767"/>
      <c r="AC25" s="762"/>
      <c r="AD25" s="761"/>
      <c r="AE25" s="762"/>
      <c r="AF25" s="737"/>
      <c r="AG25" s="766"/>
      <c r="AH25" s="734"/>
      <c r="AI25" s="734"/>
      <c r="AJ25" s="763"/>
      <c r="AK25" s="447" t="str">
        <f t="shared" ref="AK25:AK26" si="111">IF(ISBLANK(B25),"",IF(AND(+COUNTA(E25:O25)=0,OR(P25="No",P25="")),"0","1"))</f>
        <v/>
      </c>
      <c r="AL25" s="63" t="str">
        <f t="shared" si="2"/>
        <v/>
      </c>
      <c r="AM25" s="64" t="str">
        <f t="shared" si="3"/>
        <v/>
      </c>
      <c r="AN25" s="786" t="str">
        <f t="shared" si="24"/>
        <v/>
      </c>
      <c r="AO25" s="786" t="str">
        <f t="shared" si="25"/>
        <v/>
      </c>
      <c r="AP25" s="786" t="str">
        <f t="shared" si="26"/>
        <v/>
      </c>
      <c r="AQ25" s="786" t="str">
        <f t="shared" si="27"/>
        <v/>
      </c>
      <c r="AR25" s="787" t="str">
        <f t="shared" si="28"/>
        <v/>
      </c>
      <c r="AS25" s="788" t="str">
        <f t="shared" si="29"/>
        <v/>
      </c>
      <c r="AT25" s="788" t="str">
        <f t="shared" si="30"/>
        <v/>
      </c>
      <c r="AU25" s="789" t="str">
        <f t="shared" si="31"/>
        <v/>
      </c>
      <c r="AV25" s="786" t="str">
        <f t="shared" si="32"/>
        <v/>
      </c>
      <c r="AW25" s="66" t="str">
        <f t="shared" si="33"/>
        <v/>
      </c>
      <c r="AX25" s="67" t="str">
        <f t="shared" si="4"/>
        <v/>
      </c>
      <c r="AY25" s="787" t="str">
        <f t="shared" si="34"/>
        <v/>
      </c>
      <c r="AZ25" s="790" t="str">
        <f t="shared" si="35"/>
        <v/>
      </c>
      <c r="BA25" s="378" t="str">
        <f t="shared" si="5"/>
        <v/>
      </c>
      <c r="BB25" s="379" t="str">
        <f t="shared" si="6"/>
        <v/>
      </c>
      <c r="BC25" s="376" t="str">
        <f>+IF(AND(ISNUMBER(BA25),ISNUMBER(BB25)),+BA25+BB25,IF(ISNUMBER(BA25),BA25,BB25))</f>
        <v/>
      </c>
      <c r="BD25" s="263" t="str">
        <f t="shared" si="7"/>
        <v/>
      </c>
      <c r="BE25" s="263" t="str">
        <f t="shared" si="8"/>
        <v/>
      </c>
      <c r="BF25" s="258" t="b">
        <f t="shared" si="9"/>
        <v>0</v>
      </c>
      <c r="BG25" s="266" t="str">
        <f t="shared" si="10"/>
        <v/>
      </c>
      <c r="BH25" s="376" t="str">
        <f t="shared" si="11"/>
        <v xml:space="preserve"> </v>
      </c>
      <c r="BI25" s="376" t="str">
        <f t="shared" si="36"/>
        <v/>
      </c>
      <c r="BJ25" s="256" t="b">
        <f>+IF(E25="H340",IF(SCL!Y25&lt;$Q25,"Yes",""),IF(E25="H341",IF(SCL!Y25&lt;$Q25,"Yes",""),IF(E25="H350",IF(SCL!Y25&lt;$Q25,"Yes",""),IF(E25="H350i",IF(SCL!Y25&lt;$Q25,"(I)",""),IF(E25="H351",IF(SCL!Y25&lt;$Q25,"Yes",""))))))</f>
        <v>0</v>
      </c>
      <c r="BK25" s="256" t="b">
        <f>+IF(F25="H340",IF(SCL!Z25&lt;$Q25,"Yes",""),IF(F25="H341",IF(SCL!Z25&lt;$Q25,"Yes",""),IF(F25="H350",IF(SCL!Z25&lt;$Q25,"Yes",""),IF(F25="H350i",IF(SCL!Z25&lt;$Q25,"(I)",""),IF(F25="H351",IF(SCL!Z25&lt;$Q25,"Yes",""))))))</f>
        <v>0</v>
      </c>
      <c r="BL25" s="256" t="b">
        <f>+IF(G25="H340",IF(SCL!AA25&lt;$Q25,"Yes",""),IF(G25="H341",IF(SCL!AA25&lt;$Q25,"Yes",""),IF(G25="H350",IF(SCL!AA25&lt;$Q25,"Yes",""),IF(G25="H350i",IF(SCL!AA25&lt;$Q25,"(I)",""),IF(G25="H351",IF(SCL!AA25&lt;$Q25,"Yes",""))))))</f>
        <v>0</v>
      </c>
      <c r="BM25" s="256" t="b">
        <f>+IF(H25="H340",IF(SCL!AB25&lt;$Q25,"Yes",""),IF(H25="H341",IF(SCL!AB25&lt;$Q25,"Yes",""),IF(H25="H350",IF(SCL!AB25&lt;$Q25,"Yes",""),IF(H25="H350i",IF(SCL!AB25&lt;$Q25,"(I)",""),IF(H25="H351",IF(SCL!AB25&lt;$Q25,"Yes",""))))))</f>
        <v>0</v>
      </c>
      <c r="BN25" s="256" t="b">
        <f>+IF(I25="H340",IF(SCL!AC25&lt;$Q25,"Yes",""),IF(I25="H341",IF(SCL!AC25&lt;$Q25,"Yes",""),IF(I25="H350",IF(SCL!AC25&lt;$Q25,"Yes",""),IF(I25="H350i",IF(SCL!AC25&lt;$Q25,"(I)",""),IF(I25="H351",IF(SCL!AC25&lt;$Q25,"Yes",""))))))</f>
        <v>0</v>
      </c>
      <c r="BO25" s="256" t="b">
        <f>+IF(J25="H340",IF(SCL!AD25&lt;$Q25,"Yes",""),IF(J25="H341",IF(SCL!AD25&lt;$Q25,"Yes",""),IF(J25="H350",IF(SCL!AD25&lt;$Q25,"Yes",""),IF(J25="H350i",IF(SCL!AD25&lt;$Q25,"(I)",""),IF(J25="H351",IF(SCL!AD25&lt;$Q25,"Yes",""))))))</f>
        <v>0</v>
      </c>
      <c r="BP25" s="256" t="b">
        <f>+IF(K25="H340",IF(SCL!AE25&lt;$Q25,"Yes",""),IF(K25="H341",IF(SCL!AE25&lt;$Q25,"Yes",""),IF(K25="H350",IF(SCL!AE25&lt;$Q25,"Yes",""),IF(K25="H350i",IF(SCL!AE25&lt;$Q25,"(I)",""),IF(K25="H351",IF(SCL!AE25&lt;$Q25,"Yes",""))))))</f>
        <v>0</v>
      </c>
      <c r="BQ25" s="256" t="b">
        <f>+IF(L25="H340",IF(SCL!AF25&lt;$Q25,"Yes",""),IF(L25="H341",IF(SCL!AF25&lt;$Q25,"Yes",""),IF(L25="H350",IF(SCL!AF25&lt;$Q25,"Yes",""),IF(L25="H350i",IF(SCL!AF25&lt;$Q25,"(I)",""),IF(L25="H351",IF(SCL!AF25&lt;$Q25,"Yes",""))))))</f>
        <v>0</v>
      </c>
      <c r="BR25" s="256" t="b">
        <f>+IF(M25="H340",IF(SCL!AG25&lt;$Q25,"Yes",""),IF(M25="H341",IF(SCL!AG25&lt;$Q25,"Yes",""),IF(M25="H350",IF(SCL!AG25&lt;$Q25,"Yes",""),IF(M25="H350i",IF(SCL!AG25&lt;$Q25,"(I)",""),IF(M25="H351",IF(SCL!AG25&lt;$Q25,"Yes",""))))))</f>
        <v>0</v>
      </c>
      <c r="BS25" s="256" t="b">
        <f>+IF(N25="H340",IF(SCL!AH25&lt;$Q25,"Yes",""),IF(N25="H341",IF(SCL!AH25&lt;$Q25,"Yes",""),IF(N25="H350",IF(SCL!AH25&lt;$Q25,"Yes",""),IF(N25="H350i",IF(SCL!AH25&lt;$Q25,"(I)",""),IF(N25="H351",IF(SCL!AH25&lt;$Q25,"Yes",""))))))</f>
        <v>0</v>
      </c>
      <c r="BT25" s="492" t="b">
        <f>+IF(O25="H340",IF(SCL!AI25&lt;$Q25,"Yes",""),IF(O25="H341",IF(SCL!AI25&lt;$Q25,"Yes",""),IF(O25="H350",IF(SCL!AI25&lt;$Q25,"Yes",""),IF(O25="H350i",IF(SCL!AI25&lt;$Q25,"(I)",""),IF(O25="H351",IF(SCL!AI25&lt;$Q25,"Yes",""))))))</f>
        <v>0</v>
      </c>
      <c r="BU25" s="420"/>
      <c r="BV25" s="420"/>
      <c r="BW25" s="421"/>
      <c r="BX25" s="255" t="str">
        <f t="shared" si="107"/>
        <v/>
      </c>
      <c r="BY25" s="256" t="str">
        <f t="shared" ref="BY25:BY60" si="112">IF($Q25&lt;0.1,"",+IF(OR(F25="H340",F25="H341",F25="H350",F25="H351"),"Yes",IF(F25="H350i","(I)","")))</f>
        <v/>
      </c>
      <c r="BZ25" s="256" t="str">
        <f t="shared" ref="BZ25:BZ60" si="113">IF($Q25&lt;0.1,"",+IF(OR(G25="H340",G25="H341",G25="H350",G25="H351"),"Yes",IF(G25="H350i","(I)","")))</f>
        <v/>
      </c>
      <c r="CA25" s="256" t="str">
        <f t="shared" ref="CA25:CA60" si="114">IF($Q25&lt;0.1,"",+IF(OR(H25="H340",H25="H341",H25="H350",H25="H351"),"Yes",IF(H25="H350i","(I)","")))</f>
        <v/>
      </c>
      <c r="CB25" s="256" t="str">
        <f t="shared" ref="CB25:CB60" si="115">IF($Q25&lt;0.1,"",+IF(OR(I25="H340",I25="H341",I25="H350",I25="H351"),"Yes",IF(I25="H350i","(I)","")))</f>
        <v/>
      </c>
      <c r="CC25" s="256" t="str">
        <f t="shared" ref="CC25:CC60" si="116">IF($Q25&lt;0.1,"",+IF(OR(J25="H340",J25="H341",J25="H350",J25="H351"),"Yes",IF(J25="H350i","(I)","")))</f>
        <v/>
      </c>
      <c r="CD25" s="256" t="str">
        <f t="shared" ref="CD25:CD60" si="117">IF($Q25&lt;0.1,"",+IF(OR(K25="H340",K25="H341",K25="H350",K25="H351"),"Yes",IF(K25="H350i","(I)","")))</f>
        <v/>
      </c>
      <c r="CE25" s="256" t="str">
        <f t="shared" ref="CE25:CE60" si="118">IF($Q25&lt;0.1,"",+IF(OR(L25="H340",L25="H341",L25="H350",L25="H351"),"Yes",IF(L25="H350i","(I)","")))</f>
        <v/>
      </c>
      <c r="CF25" s="256" t="str">
        <f t="shared" ref="CF25:CF60" si="119">IF($Q25&lt;0.1,"",+IF(OR(M25="H340",M25="H341",M25="H350",M25="H351"),"Yes",IF(M25="H350i","(I)","")))</f>
        <v/>
      </c>
      <c r="CG25" s="256" t="str">
        <f t="shared" ref="CG25:CG60" si="120">IF($Q25&lt;0.1,"",+IF(OR(N25="H340",N25="H341",N25="H350",N25="H351"),"Yes",IF(N25="H350i","(I)","")))</f>
        <v/>
      </c>
      <c r="CH25" s="256" t="str">
        <f t="shared" ref="CH25:CH60" si="121">IF($Q25&lt;0.1,"",+IF(OR(O25="H340",O25="H341",O25="H350",O25="H351"),"Yes",IF(O25="H350i","(I)","")))</f>
        <v/>
      </c>
      <c r="CI25" s="420" t="str">
        <f t="shared" si="13"/>
        <v/>
      </c>
      <c r="CJ25" s="420" t="str">
        <f t="shared" si="13"/>
        <v/>
      </c>
      <c r="CK25" s="420" t="str">
        <f t="shared" si="13"/>
        <v/>
      </c>
      <c r="CL25" s="593" t="str">
        <f t="shared" si="47"/>
        <v/>
      </c>
      <c r="CM25" s="376" t="str">
        <f t="shared" si="108"/>
        <v/>
      </c>
      <c r="CN25" s="376" t="str">
        <f t="shared" si="48"/>
        <v/>
      </c>
      <c r="CO25" s="545" t="str">
        <f t="shared" si="49"/>
        <v/>
      </c>
      <c r="CP25" s="258" t="str">
        <f t="shared" si="14"/>
        <v/>
      </c>
      <c r="CQ25" s="541">
        <f t="shared" si="50"/>
        <v>0</v>
      </c>
      <c r="CS25" s="671" t="str">
        <f>IF(ISBLANK(E25),"",IF(SCL!Y25&lt;$Q25,1,0))</f>
        <v/>
      </c>
      <c r="CT25" s="672" t="str">
        <f>IF(ISBLANK(F25),"",IF(SCL!Z25&lt;$Q25,1,0))</f>
        <v/>
      </c>
      <c r="CU25" s="672" t="str">
        <f>IF(ISBLANK(G25),"",IF(SCL!AA25&lt;$Q25,1,0))</f>
        <v/>
      </c>
      <c r="CV25" s="672" t="str">
        <f>IF(ISBLANK(H25),"",IF(SCL!AB25&lt;$Q25,1,0))</f>
        <v/>
      </c>
      <c r="CW25" s="672" t="str">
        <f>IF(ISBLANK(I25),"",IF(SCL!AC25&lt;$Q25,1,0))</f>
        <v/>
      </c>
      <c r="CX25" s="672" t="str">
        <f>IF(ISBLANK(J25),"",IF(SCL!AD25&lt;$Q25,1,0))</f>
        <v/>
      </c>
      <c r="CY25" s="672" t="str">
        <f>IF(ISBLANK(K25),"",IF(SCL!AE25&lt;$Q25,1,0))</f>
        <v/>
      </c>
      <c r="CZ25" s="672" t="str">
        <f>IF(ISBLANK(L25),"",IF(SCL!AF25&lt;$Q25,1,0))</f>
        <v/>
      </c>
      <c r="DA25" s="672" t="str">
        <f>IF(ISBLANK(M25),"",IF(SCL!AG25&lt;$Q25,1,0))</f>
        <v/>
      </c>
      <c r="DB25" s="672" t="str">
        <f>IF(ISBLANK(N25),"",IF(SCL!AH25&lt;$Q25,1,0))</f>
        <v/>
      </c>
      <c r="DC25" s="673" t="str">
        <f>IF(ISBLANK(O25),"",IF(SCL!AI25&lt;$Q25,1,0))</f>
        <v/>
      </c>
      <c r="DD25" s="478">
        <f t="shared" si="51"/>
        <v>0</v>
      </c>
      <c r="DE25" s="541" t="str">
        <f t="shared" si="52"/>
        <v/>
      </c>
      <c r="DF25" s="665">
        <f t="shared" si="109"/>
        <v>7</v>
      </c>
      <c r="DG25" s="10">
        <f t="shared" si="15"/>
        <v>0</v>
      </c>
      <c r="DH25" s="240">
        <f t="shared" si="53"/>
        <v>0</v>
      </c>
      <c r="DI25" s="10" t="e">
        <f t="shared" si="54"/>
        <v>#DIV/0!</v>
      </c>
      <c r="DJ25" s="10" t="e">
        <f t="shared" si="55"/>
        <v>#DIV/0!</v>
      </c>
      <c r="DK25" s="10" t="e">
        <f t="shared" si="56"/>
        <v>#DIV/0!</v>
      </c>
      <c r="DL25" s="10" t="e">
        <f t="shared" si="57"/>
        <v>#DIV/0!</v>
      </c>
      <c r="DM25" s="10" t="e">
        <f t="shared" si="58"/>
        <v>#DIV/0!</v>
      </c>
      <c r="DO25" s="10" t="e">
        <f t="shared" si="59"/>
        <v>#DIV/0!</v>
      </c>
      <c r="DP25" s="637" t="str">
        <f>+IF(ISBLANK($B$22),"",IF(OR(E25=Cutoff!$A$18,E25=Cutoff!$A$18,F25=Cutoff!$A$18,G25=Cutoff!$A$18,H25=Cutoff!$A$18,I25=Cutoff!$A$18,J25=Cutoff!$A$18,K25=Cutoff!$A$18,L25=Cutoff!$A$18,M25=Cutoff!$A$18,N25=Cutoff!$A$18,O25=Cutoff!$A$18),1,0))</f>
        <v/>
      </c>
      <c r="DQ25" s="622" t="str">
        <f t="shared" si="60"/>
        <v/>
      </c>
      <c r="DR25" s="622" t="str">
        <f t="shared" si="61"/>
        <v/>
      </c>
      <c r="DS25" s="622">
        <f t="shared" si="62"/>
        <v>0</v>
      </c>
      <c r="DT25" s="622" t="str">
        <f t="shared" si="63"/>
        <v/>
      </c>
      <c r="DU25" s="636" t="str">
        <f t="shared" si="64"/>
        <v/>
      </c>
      <c r="DV25" s="381" t="str">
        <f>+IF(OR($E25=Cutoff!A$13,$E25=Cutoff!A$14,$E25=Cutoff!A$15,$F25=Cutoff!A$13,$F25=Cutoff!A$14,$F25=Cutoff!A$15,$G25=Cutoff!A$13,$G25=Cutoff!A$14,$G25=Cutoff!A$15,H25=Cutoff!A$13,$H25=Cutoff!A$14,$H25=Cutoff!A$15,I25=Cutoff!A$13,$I25=Cutoff!A$14,$I25=Cutoff!A$15,$J25=Cutoff!A$13,$J25=Cutoff!A$14,$J25=Cutoff!A$15,$K25=Cutoff!A$13,$K25=Cutoff!A$14,$K25=Cutoff!A$15,$L25=Cutoff!A$13,$L25=Cutoff!A$14,$L25=Cutoff!A$15,$M25=Cutoff!A$13,$M25=Cutoff!A$14,$M25=Cutoff!A$15,$N25=Cutoff!A$13,$N25=Cutoff!A$14,$N25=Cutoff!A$15,$O25=Cutoff!A$13,$O25=Cutoff!A$14,$O25=Cutoff!A$15),"x","")</f>
        <v/>
      </c>
      <c r="DW25" s="275" t="str">
        <f t="shared" si="65"/>
        <v/>
      </c>
      <c r="DX25" s="244" t="str">
        <f t="shared" si="16"/>
        <v/>
      </c>
      <c r="DY25" s="381" t="str">
        <f>+IF(OR($E25=Cutoff!$A$5,$E25=Cutoff!$A$6,$E25=Cutoff!$A$7,$F25=Cutoff!$A$5,$F25=Cutoff!$A$6,$F25=Cutoff!$A$7,$G25=Cutoff!$A$5,$G25=Cutoff!$A$6,$G25=Cutoff!$A$7,$H25=Cutoff!$A$5,$H25=Cutoff!$A$6,$H25=Cutoff!$A$7,$I25=Cutoff!$A$5,$I25=Cutoff!$A$6,$I25=Cutoff!$A$7,$J25=Cutoff!$A$5,$J25=Cutoff!$A$6,$J25=Cutoff!$A$7,$K25=Cutoff!$A$5,$K25=Cutoff!$A$6,$K25=Cutoff!$A$7,$L25=Cutoff!$A$5,$L25=Cutoff!$A$6,$L25=Cutoff!$A$7,$M25=Cutoff!$A$5,$M25=Cutoff!$A$6,$M25=Cutoff!$A$7,$N25=Cutoff!$A$5,$N25=Cutoff!$A$6,$N25=Cutoff!$A$7,$O25=Cutoff!$A$5,$O25=Cutoff!$A$6,$O25=Cutoff!$A$7),"x","")</f>
        <v/>
      </c>
      <c r="DZ25" s="275" t="str">
        <f t="shared" si="66"/>
        <v/>
      </c>
      <c r="EA25" s="244" t="str">
        <f t="shared" si="17"/>
        <v/>
      </c>
      <c r="EB25" s="381" t="str">
        <f>+IF(OR($E25=Cutoff!$A$2,$E25=Cutoff!$A$3,$E25=Cutoff!$A$4,$F25=Cutoff!$A$2,$F25=Cutoff!$A$3,$F25=Cutoff!$A$4,$G25=Cutoff!$A$2,$G25=Cutoff!$A$3,$G25=Cutoff!$A$4,$H25=Cutoff!$A$2,$H25=Cutoff!$A$3,$H25=Cutoff!$A$4,$I25=Cutoff!$A$2,$I25=Cutoff!$A$3,$I25=Cutoff!$A$4,$J25=Cutoff!$A$2,$J25=Cutoff!$A$3,$J25=Cutoff!$A$4,$K25=Cutoff!$A$2,$K25=Cutoff!$A$3,$K25=Cutoff!$A$4,$L25=Cutoff!$A$2,$L25=Cutoff!$A$3,$L25=Cutoff!$A$4,$M25=Cutoff!$A$2,$M25=Cutoff!$A$3,$M25=Cutoff!$A$4,$N25=Cutoff!$A$2,$N25=Cutoff!$A$3,$N25=Cutoff!$A$4,$O25=Cutoff!$A$2,$O25=Cutoff!$A$3,$O25=Cutoff!$A$4),"x","")</f>
        <v/>
      </c>
      <c r="EC25" s="275" t="str">
        <f t="shared" si="67"/>
        <v/>
      </c>
      <c r="ED25" s="244" t="str">
        <f t="shared" si="18"/>
        <v/>
      </c>
      <c r="EE25" s="293" t="str">
        <f t="shared" ref="EE25:EE60" si="122">+IF(AJ25="yes",IF(Q25&gt;0.1,+Q25+EK25/10000,""),"")</f>
        <v/>
      </c>
      <c r="EF25" s="382" t="str">
        <f>+IF(OR($E25=Cutoff!$A$8,$E25=Cutoff!$A$11,$E25=Cutoff!$A$12,$F25=Cutoff!$A$8,$F25=Cutoff!$A$11,$F25=Cutoff!$A$12,$G25=Cutoff!$A$8,$G25=Cutoff!$A$11,$G25=Cutoff!$A$12,$H25=Cutoff!$A$8,$H25=Cutoff!$A$11,$H25=Cutoff!$A$12,$I25=Cutoff!$A$8,$I25=Cutoff!$A$11,$I25=Cutoff!$A$12,$J25=Cutoff!$A$8,$J25=Cutoff!$A$11,$J25=Cutoff!$A$12,$K25=Cutoff!$A$8,$K25=Cutoff!$A$11,$K25=Cutoff!$A$12,$L25=Cutoff!$A$8,$L25=Cutoff!$A$11,$L25=Cutoff!$A$12,$M25=Cutoff!$A$8,$M25=Cutoff!$A$11,$M25=Cutoff!$A$12,$N25=Cutoff!$A$8,$N25=Cutoff!$A$11,$N25=Cutoff!$A$12,$O25=Cutoff!$A$8,$O25=Cutoff!$A$11,$O25=Cutoff!$A$12),"x","")</f>
        <v/>
      </c>
      <c r="EG25" s="293" t="str">
        <f t="shared" ref="EG25:EG60" si="123">+IF(EF25="x",+Q25+EK25/10000,"")</f>
        <v/>
      </c>
      <c r="EH25" s="482" t="str">
        <f t="shared" si="68"/>
        <v/>
      </c>
      <c r="EI25" s="482" t="str">
        <f t="shared" si="69"/>
        <v/>
      </c>
      <c r="EJ25" s="478" t="str">
        <f t="shared" si="70"/>
        <v/>
      </c>
      <c r="EK25" s="244">
        <f t="shared" si="110"/>
        <v>35</v>
      </c>
      <c r="EL25" s="482" t="str">
        <f t="shared" si="71"/>
        <v/>
      </c>
      <c r="EM25" s="482" t="str">
        <f t="shared" si="72"/>
        <v/>
      </c>
      <c r="EN25" s="482" t="str">
        <f t="shared" si="73"/>
        <v/>
      </c>
      <c r="EO25" s="293" t="str">
        <f t="shared" si="19"/>
        <v/>
      </c>
      <c r="EP25" s="539" t="str">
        <f>+IF(ISBLANK(B25),"",IF(OR($E25=Cutoff!$P$2,$E25=Cutoff!$P$3,$E25=Cutoff!$P$4,$E25=Cutoff!$P$5,$E25=Cutoff!$P$6,$E25=Cutoff!$P$7,$E25=Cutoff!$P$8,$F25=Cutoff!$P$2,$F25=Cutoff!$P$3,$F25=Cutoff!$P$4,$F25=Cutoff!$P$5,$F25=Cutoff!$P$6,$F25=Cutoff!$P$7,$F25=Cutoff!$P$8,$G25=Cutoff!$P$2,$G25=Cutoff!$P$3,$G25=Cutoff!$P$4,$G25=Cutoff!$P$5,$G25=Cutoff!$P$6,$G25=Cutoff!$P$7,$G25=Cutoff!$P$8,$H25=Cutoff!$P$2,$H25=Cutoff!$P$3,$H25=Cutoff!$P$4,$H25=Cutoff!$P$5,$H25=Cutoff!$P$6,$H25=Cutoff!$P$7,$H25=Cutoff!$P$8,$I25=Cutoff!$P$2,$I25=Cutoff!$P$3,$I25=Cutoff!$P$4,$I25=Cutoff!$P$5,$I25=Cutoff!$P$6,$I25=Cutoff!$P$7,$I25=Cutoff!$P$8,$J25=Cutoff!$P$2,$J25=Cutoff!$P$3,$J25=Cutoff!$P$4,$J25=Cutoff!$P$5,$J25=Cutoff!$P$6,$J25=Cutoff!$P$7,$J25=Cutoff!$P$8,$K25=Cutoff!$P$2,$K25=Cutoff!$P$3,$K25=Cutoff!$P$4,$K25=Cutoff!$P$5,$K25=Cutoff!$P$6,$K25=Cutoff!$P$7,$K25=Cutoff!$P$8,$L25=Cutoff!$P$2,$L25=Cutoff!$P$3,$L25=Cutoff!$P$4,$L25=Cutoff!$P$5,$L25=Cutoff!$P$6,$L25=Cutoff!$P$7,$L25=Cutoff!$P$8,$M25=Cutoff!$P$2,$M25=Cutoff!$P$3,$M25=Cutoff!$P$4,$M25=Cutoff!$P$5,$M25=Cutoff!$P$6,$M25=Cutoff!$P$7,$M25=Cutoff!$P$8,$N25=Cutoff!$P$2,$N25=Cutoff!$P$3,$N25=Cutoff!$P$4,$N25=Cutoff!$P$5,$N25=Cutoff!$P$6,$N25=Cutoff!$P$7,$N25=Cutoff!$P$8,$O25=Cutoff!$P$2,$O25=Cutoff!$P$3,$O25=Cutoff!$P$4,$O25=Cutoff!$P$5,$O25=Cutoff!$P$6,$O25=Cutoff!$P$7,$O25=Cutoff!$P$8),1,""))</f>
        <v/>
      </c>
      <c r="EQ25" s="490" t="str">
        <f>+IF(ISBLANK(B25),"",IF(OR($E25=Cutoff!$R$2,$E25=Cutoff!$R$3,$E25=Cutoff!$R$4,$E25=Cutoff!$R$6,$E25=Cutoff!$R$7,$E25=Cutoff!$R$8,$E25=Cutoff!$R$10,$F25=Cutoff!$R$2,$F25=Cutoff!$R$3,$F25=Cutoff!$R$4,$F25=Cutoff!$R$6,$F25=Cutoff!$R$7,$F25=Cutoff!$R$8,$F25=Cutoff!$R$10,$G25=Cutoff!$R$2,$G25=Cutoff!$R$3,$G25=Cutoff!$R$4,$G25=Cutoff!$R$6,$G25=Cutoff!$R$7,$G25=Cutoff!$R$8,$G25=Cutoff!$R$10,$H25=Cutoff!$R$2,$H25=Cutoff!$R$3,$H25=Cutoff!$R$4,$H25=Cutoff!$R$6,$H25=Cutoff!$R$7,$H25=Cutoff!$R$8,$H25=Cutoff!$R$10,$I25=Cutoff!$R$2,$I25=Cutoff!$R$3,$I25=Cutoff!$R$4,$I25=Cutoff!$R$6,$I25=Cutoff!$R$7,$I25=Cutoff!$R$8,$I25=Cutoff!$R$10,$J25=Cutoff!$R$2,$J25=Cutoff!$R$3,$J25=Cutoff!$R$4,$J25=Cutoff!$R$6,$J25=Cutoff!$R$7,$J25=Cutoff!$R$8,$J25=Cutoff!$R$10,$K25=Cutoff!$R$2,$K25=Cutoff!$R$3,$K25=Cutoff!$R$4,$K25=Cutoff!$R$6,$K25=Cutoff!$R$7,$K25=Cutoff!$R$8,$K25=Cutoff!$R$10,$L25=Cutoff!$R$2,$L25=Cutoff!$R$3,$L25=Cutoff!$R$4,$L25=Cutoff!$R$6,$L25=Cutoff!$R$7,$L25=Cutoff!$R$8,$L25=Cutoff!$R$10,$M25=Cutoff!$R$2,$M25=Cutoff!$R$3,$M25=Cutoff!$R$4,$M25=Cutoff!$R$6,$M25=Cutoff!$R$7,$M25=Cutoff!$R$8,$M25=Cutoff!$R$10,$N25=Cutoff!$R$2,$N25=Cutoff!$R$3,$N25=Cutoff!$R$4,$N25=Cutoff!$R$6,$N25=Cutoff!$R$7,$N25=Cutoff!$R$8,$N25=Cutoff!$R$10,$O25=Cutoff!$R$2,$O25=Cutoff!$R$3,$O25=Cutoff!$R$4,$O25=Cutoff!$R$6,$O25=Cutoff!$R$7,$O25=Cutoff!$R$8,$O25=Cutoff!$R$10),1,""))</f>
        <v/>
      </c>
      <c r="ER25" s="490" t="str">
        <f>+IF(ISBLANK(B25),"",IF(OR($E25=Cutoff!$T$2,$E25=Cutoff!$T$3,$E25=Cutoff!$T$4,$E25=Cutoff!$T$5,$E25=Cutoff!$T$6,$E25=Cutoff!$T$7,$E25=Cutoff!$T$8,$F25=Cutoff!$T$2,$F25=Cutoff!$T$3,$F25=Cutoff!$T$4,$F25=Cutoff!$T$5,$F25=Cutoff!$T$6,$F25=Cutoff!$T$7,$F25=Cutoff!$T$8,$G25=Cutoff!$T$2,$G25=Cutoff!$T$3,$G25=Cutoff!$T$4,$G25=Cutoff!$T$5,$G25=Cutoff!$T$6,$G25=Cutoff!$T$7,$G25=Cutoff!$T$8,$H25=Cutoff!$T$2,$H25=Cutoff!$T$3,$H25=Cutoff!$T$4,$H25=Cutoff!$T$5,$H25=Cutoff!$T$6,$H25=Cutoff!$T$7,$H25=Cutoff!$T$8,$I25=Cutoff!$T$2,$I25=Cutoff!$T$3,$I25=Cutoff!$T$4,$I25=Cutoff!$T$5,$I25=Cutoff!$T$6,$I25=Cutoff!$T$7,$I25=Cutoff!$T$8,$J25=Cutoff!$T$2,$J25=Cutoff!$T$3,$J25=Cutoff!$T$4,$J25=Cutoff!$T$5,$J25=Cutoff!$T$6,$J25=Cutoff!$T$7,$J25=Cutoff!$T$8,$K25=Cutoff!$T$2,$K25=Cutoff!$T$3,$K25=Cutoff!$T$4,$K25=Cutoff!$T$5,$K25=Cutoff!$T$6,$K25=Cutoff!$T$7,$K25=Cutoff!$T$8,$L25=Cutoff!$T$2,$L25=Cutoff!$T$3,$L25=Cutoff!$T$4,$L25=Cutoff!$T$5,$L25=Cutoff!$T$6,$L25=Cutoff!$T$7,$L25=Cutoff!$T$8,$M25=Cutoff!$T$2,$M25=Cutoff!$T$3,$M25=Cutoff!$T$4,$M25=Cutoff!$T$5,$M25=Cutoff!$T$6,$M25=Cutoff!$T$7,$M25=Cutoff!$T$8,$N25=Cutoff!$T$2,$N25=Cutoff!$T$3,$N25=Cutoff!$T$4,$N25=Cutoff!$T$5,$N25=Cutoff!$T$6,$N25=Cutoff!$T$7,$N25=Cutoff!$T$8,$O25=Cutoff!$T$2,$O25=Cutoff!$T$3,$O25=Cutoff!$T$4,$O25=Cutoff!$T$5,$O25=Cutoff!$T$6,$O25=Cutoff!$T$7,$O25=Cutoff!$T$8),1,""))</f>
        <v/>
      </c>
      <c r="ET25" s="480">
        <f t="shared" si="74"/>
        <v>0</v>
      </c>
      <c r="EU25" s="545">
        <f t="shared" si="75"/>
        <v>0</v>
      </c>
      <c r="EV25" s="545">
        <f t="shared" si="76"/>
        <v>0</v>
      </c>
      <c r="EW25" s="545">
        <f t="shared" si="77"/>
        <v>0</v>
      </c>
      <c r="EY25" s="689" t="str">
        <f>IF(ISBLANK(E25),"0",+IF(OR(AND(E25=Cutoff!$AC$2,$Q25&gt;VLOOKUP(E25,Cutoff!$A$2:$D$56,4,FALSE)&gt;LCID!$Q25),AND(E25=Cutoff!$AC$3,$Q25&gt;VLOOKUP(E25,Cutoff!$A$2:$D$56,4,FALSE)&gt;LCID!$Q25),AND(E25=Cutoff!$AC$4,$RC25&gt;VLOOKUP(E25,Cutoff!$A$2:$D$56,4,FALSE)&gt;LCID!$Q25),AND(E25=Cutoff!$AC$5,$Q25&gt;VLOOKUP(E25,Cutoff!$A$2:$D$56,4,FALSE)&gt;LCID!$Q25),AND(E25=Cutoff!$AC$6,$Q25&gt;VLOOKUP(E25,Cutoff!$A$2:$D$56,4,FALSE)&gt;LCID!$Q25),AND(E25=Cutoff!$AC$7,$Q25&gt;VLOOKUP(E25,Cutoff!$A$2:$D$56,4,FALSE)&gt;LCID!$Q25),AND(E25=Cutoff!$AC$8,$Q25&gt;VLOOKUP(E25,Cutoff!$A$2:$D$56,4,FALSE)&gt;LCID!$Q25),AND(E25=Cutoff!$AC$9,$Q25&gt;VLOOKUP(E25,Cutoff!$A$2:$D$56,4,FALSE)&gt;LCID!$Q25)),"1","0"))</f>
        <v>0</v>
      </c>
      <c r="EZ25" s="690" t="str">
        <f>IF(ISBLANK(F25),"0",+IF(OR(AND(F25=Cutoff!$AC$2,$Q25&gt;VLOOKUP(F25,Cutoff!$A$2:$D$56,4,FALSE)&gt;LCID!$Q25),AND(F25=Cutoff!$AC$3,$Q25&gt;VLOOKUP(F25,Cutoff!$A$2:$D$56,4,FALSE)&gt;LCID!$Q25),AND(F25=Cutoff!$AC$4,$RC25&gt;VLOOKUP(F25,Cutoff!$A$2:$D$56,4,FALSE)&gt;LCID!$Q25),AND(F25=Cutoff!$AC$5,$Q25&gt;VLOOKUP(F25,Cutoff!$A$2:$D$56,4,FALSE)&gt;LCID!$Q25),AND(F25=Cutoff!$AC$6,$Q25&gt;VLOOKUP(F25,Cutoff!$A$2:$D$56,4,FALSE)&gt;LCID!$Q25),AND(F25=Cutoff!$AC$7,$Q25&gt;VLOOKUP(F25,Cutoff!$A$2:$D$56,4,FALSE)&gt;LCID!$Q25),AND(F25=Cutoff!$AC$8,$Q25&gt;VLOOKUP(F25,Cutoff!$A$2:$D$56,4,FALSE)&gt;LCID!$Q25),AND(F25=Cutoff!$AC$9,$Q25&gt;VLOOKUP(F25,Cutoff!$A$2:$D$56,4,FALSE)&gt;LCID!$Q25)),"1","0"))</f>
        <v>0</v>
      </c>
      <c r="FA25" s="690" t="str">
        <f>IF(ISBLANK(G25),"0",+IF(OR(AND(G25=Cutoff!$AC$2,$Q25&gt;VLOOKUP(G25,Cutoff!$A$2:$D$56,4,FALSE)&gt;LCID!$Q25),AND(G25=Cutoff!$AC$3,$Q25&gt;VLOOKUP(G25,Cutoff!$A$2:$D$56,4,FALSE)&gt;LCID!$Q25),AND(G25=Cutoff!$AC$4,$RC25&gt;VLOOKUP(G25,Cutoff!$A$2:$D$56,4,FALSE)&gt;LCID!$Q25),AND(G25=Cutoff!$AC$5,$Q25&gt;VLOOKUP(G25,Cutoff!$A$2:$D$56,4,FALSE)&gt;LCID!$Q25),AND(G25=Cutoff!$AC$6,$Q25&gt;VLOOKUP(G25,Cutoff!$A$2:$D$56,4,FALSE)&gt;LCID!$Q25),AND(G25=Cutoff!$AC$7,$Q25&gt;VLOOKUP(G25,Cutoff!$A$2:$D$56,4,FALSE)&gt;LCID!$Q25),AND(G25=Cutoff!$AC$8,$Q25&gt;VLOOKUP(G25,Cutoff!$A$2:$D$56,4,FALSE)&gt;LCID!$Q25),AND(G25=Cutoff!$AC$9,$Q25&gt;VLOOKUP(G25,Cutoff!$A$2:$D$56,4,FALSE)&gt;LCID!$Q25)),"1","0"))</f>
        <v>0</v>
      </c>
      <c r="FB25" s="690" t="str">
        <f>IF(ISBLANK(H25),"0",+IF(OR(AND(H25=Cutoff!$AC$2,$Q25&gt;VLOOKUP(H25,Cutoff!$A$2:$D$56,4,FALSE)&gt;LCID!$Q25),AND(H25=Cutoff!$AC$3,$Q25&gt;VLOOKUP(H25,Cutoff!$A$2:$D$56,4,FALSE)&gt;LCID!$Q25),AND(H25=Cutoff!$AC$4,$RC25&gt;VLOOKUP(H25,Cutoff!$A$2:$D$56,4,FALSE)&gt;LCID!$Q25),AND(H25=Cutoff!$AC$5,$Q25&gt;VLOOKUP(H25,Cutoff!$A$2:$D$56,4,FALSE)&gt;LCID!$Q25),AND(H25=Cutoff!$AC$6,$Q25&gt;VLOOKUP(H25,Cutoff!$A$2:$D$56,4,FALSE)&gt;LCID!$Q25),AND(H25=Cutoff!$AC$7,$Q25&gt;VLOOKUP(H25,Cutoff!$A$2:$D$56,4,FALSE)&gt;LCID!$Q25),AND(H25=Cutoff!$AC$8,$Q25&gt;VLOOKUP(H25,Cutoff!$A$2:$D$56,4,FALSE)&gt;LCID!$Q25),AND(H25=Cutoff!$AC$9,$Q25&gt;VLOOKUP(H25,Cutoff!$A$2:$D$56,4,FALSE)&gt;LCID!$Q25)),"1","0"))</f>
        <v>0</v>
      </c>
      <c r="FC25" s="690" t="str">
        <f>IF(ISBLANK(I25),"0",+IF(OR(AND(I25=Cutoff!$AC$2,$Q25&gt;VLOOKUP(I25,Cutoff!$A$2:$D$56,4,FALSE)&gt;LCID!$Q25),AND(I25=Cutoff!$AC$3,$Q25&gt;VLOOKUP(I25,Cutoff!$A$2:$D$56,4,FALSE)&gt;LCID!$Q25),AND(I25=Cutoff!$AC$4,$RC25&gt;VLOOKUP(I25,Cutoff!$A$2:$D$56,4,FALSE)&gt;LCID!$Q25),AND(I25=Cutoff!$AC$5,$Q25&gt;VLOOKUP(I25,Cutoff!$A$2:$D$56,4,FALSE)&gt;LCID!$Q25),AND(I25=Cutoff!$AC$6,$Q25&gt;VLOOKUP(I25,Cutoff!$A$2:$D$56,4,FALSE)&gt;LCID!$Q25),AND(I25=Cutoff!$AC$7,$Q25&gt;VLOOKUP(I25,Cutoff!$A$2:$D$56,4,FALSE)&gt;LCID!$Q25),AND(I25=Cutoff!$AC$8,$Q25&gt;VLOOKUP(I25,Cutoff!$A$2:$D$56,4,FALSE)&gt;LCID!$Q25),AND(I25=Cutoff!$AC$9,$Q25&gt;VLOOKUP(I25,Cutoff!$A$2:$D$56,4,FALSE)&gt;LCID!$Q25)),"1","0"))</f>
        <v>0</v>
      </c>
      <c r="FD25" s="690" t="str">
        <f>IF(ISBLANK(J25),"0",+IF(OR(AND(J25=Cutoff!$AC$2,$Q25&gt;VLOOKUP(J25,Cutoff!$A$2:$D$56,4,FALSE)&gt;LCID!$Q25),AND(J25=Cutoff!$AC$3,$Q25&gt;VLOOKUP(J25,Cutoff!$A$2:$D$56,4,FALSE)&gt;LCID!$Q25),AND(J25=Cutoff!$AC$4,$RC25&gt;VLOOKUP(J25,Cutoff!$A$2:$D$56,4,FALSE)&gt;LCID!$Q25),AND(J25=Cutoff!$AC$5,$Q25&gt;VLOOKUP(J25,Cutoff!$A$2:$D$56,4,FALSE)&gt;LCID!$Q25),AND(J25=Cutoff!$AC$6,$Q25&gt;VLOOKUP(J25,Cutoff!$A$2:$D$56,4,FALSE)&gt;LCID!$Q25),AND(J25=Cutoff!$AC$7,$Q25&gt;VLOOKUP(J25,Cutoff!$A$2:$D$56,4,FALSE)&gt;LCID!$Q25),AND(J25=Cutoff!$AC$8,$Q25&gt;VLOOKUP(J25,Cutoff!$A$2:$D$56,4,FALSE)&gt;LCID!$Q25),AND(J25=Cutoff!$AC$9,$Q25&gt;VLOOKUP(J25,Cutoff!$A$2:$D$56,4,FALSE)&gt;LCID!$Q25)),"1","0"))</f>
        <v>0</v>
      </c>
      <c r="FE25" s="690" t="str">
        <f>IF(ISBLANK(K25),"0",+IF(OR(AND(K25=Cutoff!$AC$2,$Q25&gt;VLOOKUP(K25,Cutoff!$A$2:$D$56,4,FALSE)&gt;LCID!$Q25),AND(K25=Cutoff!$AC$3,$Q25&gt;VLOOKUP(K25,Cutoff!$A$2:$D$56,4,FALSE)&gt;LCID!$Q25),AND(K25=Cutoff!$AC$4,$RC25&gt;VLOOKUP(K25,Cutoff!$A$2:$D$56,4,FALSE)&gt;LCID!$Q25),AND(K25=Cutoff!$AC$5,$Q25&gt;VLOOKUP(K25,Cutoff!$A$2:$D$56,4,FALSE)&gt;LCID!$Q25),AND(K25=Cutoff!$AC$6,$Q25&gt;VLOOKUP(K25,Cutoff!$A$2:$D$56,4,FALSE)&gt;LCID!$Q25),AND(K25=Cutoff!$AC$7,$Q25&gt;VLOOKUP(K25,Cutoff!$A$2:$D$56,4,FALSE)&gt;LCID!$Q25),AND(K25=Cutoff!$AC$8,$Q25&gt;VLOOKUP(K25,Cutoff!$A$2:$D$56,4,FALSE)&gt;LCID!$Q25),AND(K25=Cutoff!$AC$9,$Q25&gt;VLOOKUP(K25,Cutoff!$A$2:$D$56,4,FALSE)&gt;LCID!$Q25)),"1","0"))</f>
        <v>0</v>
      </c>
      <c r="FF25" s="690" t="str">
        <f>IF(ISBLANK(L25),"0",+IF(OR(AND(L25=Cutoff!$AC$2,$Q25&gt;VLOOKUP(L25,Cutoff!$A$2:$D$56,4,FALSE)&gt;LCID!$Q25),AND(L25=Cutoff!$AC$3,$Q25&gt;VLOOKUP(L25,Cutoff!$A$2:$D$56,4,FALSE)&gt;LCID!$Q25),AND(L25=Cutoff!$AC$4,$RC25&gt;VLOOKUP(L25,Cutoff!$A$2:$D$56,4,FALSE)&gt;LCID!$Q25),AND(L25=Cutoff!$AC$5,$Q25&gt;VLOOKUP(L25,Cutoff!$A$2:$D$56,4,FALSE)&gt;LCID!$Q25),AND(L25=Cutoff!$AC$6,$Q25&gt;VLOOKUP(L25,Cutoff!$A$2:$D$56,4,FALSE)&gt;LCID!$Q25),AND(L25=Cutoff!$AC$7,$Q25&gt;VLOOKUP(L25,Cutoff!$A$2:$D$56,4,FALSE)&gt;LCID!$Q25),AND(L25=Cutoff!$AC$8,$Q25&gt;VLOOKUP(L25,Cutoff!$A$2:$D$56,4,FALSE)&gt;LCID!$Q25),AND(L25=Cutoff!$AC$9,$Q25&gt;VLOOKUP(L25,Cutoff!$A$2:$D$56,4,FALSE)&gt;LCID!$Q25)),"1","0"))</f>
        <v>0</v>
      </c>
      <c r="FG25" s="690" t="str">
        <f>IF(ISBLANK(M25),"0",+IF(OR(AND(M25=Cutoff!$AC$2,$Q25&gt;VLOOKUP(M25,Cutoff!$A$2:$D$56,4,FALSE)&gt;LCID!$Q25),AND(M25=Cutoff!$AC$3,$Q25&gt;VLOOKUP(M25,Cutoff!$A$2:$D$56,4,FALSE)&gt;LCID!$Q25),AND(M25=Cutoff!$AC$4,$RC25&gt;VLOOKUP(M25,Cutoff!$A$2:$D$56,4,FALSE)&gt;LCID!$Q25),AND(M25=Cutoff!$AC$5,$Q25&gt;VLOOKUP(M25,Cutoff!$A$2:$D$56,4,FALSE)&gt;LCID!$Q25),AND(M25=Cutoff!$AC$6,$Q25&gt;VLOOKUP(M25,Cutoff!$A$2:$D$56,4,FALSE)&gt;LCID!$Q25),AND(M25=Cutoff!$AC$7,$Q25&gt;VLOOKUP(M25,Cutoff!$A$2:$D$56,4,FALSE)&gt;LCID!$Q25),AND(M25=Cutoff!$AC$8,$Q25&gt;VLOOKUP(M25,Cutoff!$A$2:$D$56,4,FALSE)&gt;LCID!$Q25),AND(M25=Cutoff!$AC$9,$Q25&gt;VLOOKUP(M25,Cutoff!$A$2:$D$56,4,FALSE)&gt;LCID!$Q25)),"1","0"))</f>
        <v>0</v>
      </c>
      <c r="FH25" s="690" t="str">
        <f>IF(ISBLANK(N25),"0",+IF(OR(AND(N25=Cutoff!$AC$2,$Q25&gt;VLOOKUP(N25,Cutoff!$A$2:$D$56,4,FALSE)&gt;LCID!$Q25),AND(N25=Cutoff!$AC$3,$Q25&gt;VLOOKUP(N25,Cutoff!$A$2:$D$56,4,FALSE)&gt;LCID!$Q25),AND(N25=Cutoff!$AC$4,$RC25&gt;VLOOKUP(N25,Cutoff!$A$2:$D$56,4,FALSE)&gt;LCID!$Q25),AND(N25=Cutoff!$AC$5,$Q25&gt;VLOOKUP(N25,Cutoff!$A$2:$D$56,4,FALSE)&gt;LCID!$Q25),AND(N25=Cutoff!$AC$6,$Q25&gt;VLOOKUP(N25,Cutoff!$A$2:$D$56,4,FALSE)&gt;LCID!$Q25),AND(N25=Cutoff!$AC$7,$Q25&gt;VLOOKUP(N25,Cutoff!$A$2:$D$56,4,FALSE)&gt;LCID!$Q25),AND(N25=Cutoff!$AC$8,$Q25&gt;VLOOKUP(N25,Cutoff!$A$2:$D$56,4,FALSE)&gt;LCID!$Q25),AND(N25=Cutoff!$AC$9,$Q25&gt;VLOOKUP(N25,Cutoff!$A$2:$D$56,4,FALSE)&gt;LCID!$Q25)),"1","0"))</f>
        <v>0</v>
      </c>
      <c r="FI25" s="691" t="str">
        <f>IF(ISBLANK(O25),"0",+IF(OR(AND(O25=Cutoff!$AC$2,$Q25&gt;VLOOKUP(O25,Cutoff!$A$2:$D$56,4,FALSE)&gt;LCID!$Q25),AND(O25=Cutoff!$AC$3,$Q25&gt;VLOOKUP(O25,Cutoff!$A$2:$D$56,4,FALSE)&gt;LCID!$Q25),AND(O25=Cutoff!$AC$4,$RC25&gt;VLOOKUP(O25,Cutoff!$A$2:$D$56,4,FALSE)&gt;LCID!$Q25),AND(O25=Cutoff!$AC$5,$Q25&gt;VLOOKUP(O25,Cutoff!$A$2:$D$56,4,FALSE)&gt;LCID!$Q25),AND(O25=Cutoff!$AC$6,$Q25&gt;VLOOKUP(O25,Cutoff!$A$2:$D$56,4,FALSE)&gt;LCID!$Q25),AND(O25=Cutoff!$AC$7,$Q25&gt;VLOOKUP(O25,Cutoff!$A$2:$D$56,4,FALSE)&gt;LCID!$Q25),AND(O25=Cutoff!$AC$8,$Q25&gt;VLOOKUP(O25,Cutoff!$A$2:$D$56,4,FALSE)&gt;LCID!$Q25),AND(O25=Cutoff!$AC$9,$Q25&gt;VLOOKUP(O25,Cutoff!$A$2:$D$56,4,FALSE)&gt;LCID!$Q25)),"1","0"))</f>
        <v>0</v>
      </c>
      <c r="FJ25" s="688">
        <f t="shared" si="78"/>
        <v>0</v>
      </c>
      <c r="FK25" s="11"/>
      <c r="FM25" s="480">
        <f t="shared" si="79"/>
        <v>0</v>
      </c>
      <c r="FN25" s="480">
        <f t="shared" si="20"/>
        <v>0</v>
      </c>
      <c r="FO25" s="480">
        <f t="shared" si="21"/>
        <v>0</v>
      </c>
      <c r="FQ25" s="239" t="str">
        <f>IF(ISBLANK(B25),"",+IF(OR($E25=Cutoff!$W$2,$E25=Cutoff!$W$3,$E25=Cutoff!$W$4,$E25=Cutoff!$W$5,$E25=Cutoff!$W$6,$E25=Cutoff!$W$7,$E25=Cutoff!$W$8,$E25=Cutoff!$W$9,$E25=Cutoff!$W$10,$E25=Cutoff!$W$11,$E25=Cutoff!$W$12,$F25=Cutoff!$W$2,$F25=Cutoff!$W$3,$F25=Cutoff!$W$4,$F25=Cutoff!$W$5,$F25=Cutoff!$W$6,$F25=Cutoff!$W$7,$F25=Cutoff!$W$8,$F25=Cutoff!$W$9,$F25=Cutoff!$W$10,$F25=Cutoff!$W$11,$F25=Cutoff!$W$12,$G25=Cutoff!$W$2,$G25=Cutoff!$W$3,$G25=Cutoff!$W$4,$G25=Cutoff!$W$5,$G25=Cutoff!$W$6,$G25=Cutoff!$W$7,$G25=Cutoff!$W$8,$G25=Cutoff!$W$9,$G25=Cutoff!$W$10,$G25=Cutoff!$W$11,$G25=Cutoff!$W$12,$H25=Cutoff!$W$2,$H25=Cutoff!$W$3,$H25=Cutoff!$W$4,$H25=Cutoff!$W$5,$H25=Cutoff!$W$6,$H25=Cutoff!$W$7,$H25=Cutoff!$W$8,$H25=Cutoff!$W$9,$H25=Cutoff!$W$10,$H25=Cutoff!$W$11,$H25=Cutoff!$W$12,$I25=Cutoff!$W$2,$I25=Cutoff!$W$3,$I25=Cutoff!$W$4,$I25=Cutoff!$W$5,$I25=Cutoff!$W$6,$I25=Cutoff!$W$7,$I25=Cutoff!$W$8,$I25=Cutoff!$W$9,$I25=Cutoff!$W$10,$I25=Cutoff!$W$11,$I25=Cutoff!$W$12,$J25=Cutoff!$W$2,$J25=Cutoff!$W$3,$J25=Cutoff!$W$4,$J25=Cutoff!$W$5,$J25=Cutoff!$W$6,$J25=Cutoff!$W$7,$J25=Cutoff!$W$8,$J25=Cutoff!$W$9,$J25=Cutoff!$W$10,$J25=Cutoff!$W$11,$J25=Cutoff!$W$12,$K25=Cutoff!$W$2,$K25=Cutoff!$W$3,$K25=Cutoff!$W$4,$K25=Cutoff!$W$5,$K25=Cutoff!$W$6,$K25=Cutoff!$W$7,$K25=Cutoff!$W$8,$K25=Cutoff!$W$9,$K25=Cutoff!$W$10,$K25=Cutoff!$W$11,$K25=Cutoff!$W$12,$L25=Cutoff!$W$2,$L25=Cutoff!$W$3,$L25=Cutoff!$W$4,$L25=Cutoff!$W$5,$L25=Cutoff!$W$6,$L25=Cutoff!$W$7,$L25=Cutoff!$W$8,$L25=Cutoff!$W$9,$L25=Cutoff!$W$10,$L25=Cutoff!$W$11,$L25=Cutoff!$W$12,$M25=Cutoff!$W$2,$M25=Cutoff!$W$3,$M25=Cutoff!$W$4,$M25=Cutoff!$W$5,$M25=Cutoff!$W$6,$M25=Cutoff!$W$7,$M25=Cutoff!$W$8,$M25=Cutoff!$W$9,$M25=Cutoff!$W$10,$N25=Cutoff!$W$2,$N25=Cutoff!$W$3,$N25=Cutoff!$W$4,$M25=Cutoff!$W$11,$M25=Cutoff!$W$12,$N25=Cutoff!$W$5,$N25=Cutoff!$W$6,$N25=Cutoff!$W$7,$N25=Cutoff!$W$8,$N25=Cutoff!$W$9,$N25=Cutoff!$W$10,$N25=Cutoff!$W$11,$N25=Cutoff!$W$12,$O25=Cutoff!$W$2,$O25=Cutoff!$W$3,$O25=Cutoff!$W$4,$O25=Cutoff!$W$5,$O25=Cutoff!$W$6,$O25=Cutoff!$W$7,$O25=Cutoff!$W$8,$O25=Cutoff!$W$9,$O25=Cutoff!$W$10,$O25=Cutoff!$W$11,$O25=Cutoff!$W$12),1,""))</f>
        <v/>
      </c>
      <c r="FR25" s="239">
        <f t="shared" si="80"/>
        <v>0</v>
      </c>
      <c r="FU25" s="480" t="str">
        <f t="shared" ref="FU25:FU60" si="124">IF(ISBLANK(B25),"",+IF(AND(CN25&gt;0,HD25=0,HR25=0,IF25=0),"Priority Substance HH",+IF(AND(CN25&gt;0,OR(HD25&gt;0,HR25&gt;0,IF25&gt;0)),"CM compound with DNEL",IF(AND(HB25=0,HP25=0,ID25=0),"Compound not relevant for inh/derm/oral LCI",IF(IS25=1,"Only local effects relevant - no LCI HH calculated",IF(OR(FM25&gt;0,FN25&gt;0,FO25&gt;0),"LCI for acute HH effects relevant",IF(OR(AND(HB25&gt;0,HC25=0),AND(HP25&gt;0,HQ25=0),AND(ID25&gt;0,IE25=0)),"LCIs HH calculated","No LCI for HH"))))))&amp;IF(ISBLANK(B25),"",IF(AND(OR(HB25&gt;0,HD25&gt;0),HC25=0,IS25=0),", LCI inhalation","")&amp;IF(AND(OR(HP25&gt;0,HR25&gt;0),HQ25=0,IS25=0),", LCI dermal","")&amp;IF(AND(OR(ID25&gt;0,IF25&gt;0),IE25=0,IS25=0),", LCI oral","")&amp;IF(ISBLANK(B25),"",IF(EF25="x","; Effects on eyes","")&amp;+IF(ISBLANK(B25),"",IF($D$16="No","; Compound not classified for ENV",+IF(BI25=1,"; Priority compound ENV",IF(AND(BI25=0,CP25=0,AJ25="Yes"),"; Compound ony hazardous to Ozone layer",IF(AND(BI25=0,CP25=0,AJ25="No"),"; Compound not relevant for ENV",IF(AND(CP25=1,CQ25=1),"; PNEC missing - LC based on classification","; LCI ENV calculated")))))))))</f>
        <v/>
      </c>
      <c r="GB25" s="528" t="str">
        <f t="shared" si="81"/>
        <v/>
      </c>
      <c r="GC25" s="529" t="str">
        <f t="shared" si="82"/>
        <v/>
      </c>
      <c r="GD25" s="529" t="str">
        <f t="shared" si="83"/>
        <v/>
      </c>
      <c r="GE25" s="529" t="str">
        <f t="shared" si="84"/>
        <v/>
      </c>
      <c r="GF25" s="529" t="str">
        <f t="shared" si="85"/>
        <v/>
      </c>
      <c r="GG25" s="529" t="str">
        <f t="shared" si="86"/>
        <v/>
      </c>
      <c r="GH25" s="529" t="str">
        <f t="shared" si="87"/>
        <v/>
      </c>
      <c r="GI25" s="529" t="str">
        <f t="shared" si="88"/>
        <v/>
      </c>
      <c r="GJ25" s="529" t="str">
        <f t="shared" si="89"/>
        <v/>
      </c>
      <c r="GK25" s="529" t="str">
        <f t="shared" si="90"/>
        <v/>
      </c>
      <c r="GL25" s="530" t="str">
        <f t="shared" si="91"/>
        <v/>
      </c>
      <c r="GM25" s="530">
        <f t="shared" si="92"/>
        <v>0</v>
      </c>
      <c r="GN25" s="574">
        <f t="shared" si="93"/>
        <v>0</v>
      </c>
      <c r="GQ25" s="528" t="str">
        <f>+IF(ISBLANK($B25),"",IF(ISBLANK(E25),"",IF(OR(E25=Cutoff!$P$34,E25=Cutoff!$P$35,E25=Cutoff!$P$36,E25=Cutoff!$P$37,E25=Cutoff!$P$38,E25=Cutoff!$P$39,E25=Cutoff!$P$40,E25=Cutoff!$P$41,E25=Cutoff!$P$42,E25=Cutoff!$P$43,E25=Cutoff!$P$44,E25=Cutoff!$P$45,$Q25&lt;SCL!Y25),"0","i")))</f>
        <v/>
      </c>
      <c r="GR25" s="529" t="str">
        <f>+IF(ISBLANK($B25),"",IF(ISBLANK(F25),"",IF(OR(F25=Cutoff!$P$34,F25=Cutoff!$P$35,F25=Cutoff!$P$36,F25=Cutoff!$P$37,F25=Cutoff!$P$38,F25=Cutoff!$P$39,F25=Cutoff!$P$40,F25=Cutoff!$P$41,F25=Cutoff!$P$42,F25=Cutoff!$P$43,F25=Cutoff!$P$44,F25=Cutoff!$P$45,$Q25&lt;SCL!Z25),"0","i")))</f>
        <v/>
      </c>
      <c r="GS25" s="529" t="str">
        <f>+IF(ISBLANK($B25),"",IF(ISBLANK(G25),"",IF(OR(G25=Cutoff!$P$34,G25=Cutoff!$P$35,G25=Cutoff!$P$36,G25=Cutoff!$P$37,G25=Cutoff!$P$38,G25=Cutoff!$P$39,G25=Cutoff!$P$40,G25=Cutoff!$P$41,G25=Cutoff!$P$42,G25=Cutoff!$P$43,G25=Cutoff!$P$44,G25=Cutoff!$P$45,$Q25&lt;SCL!AA25),"0","i")))</f>
        <v/>
      </c>
      <c r="GT25" s="529" t="str">
        <f>+IF(ISBLANK($B25),"",IF(ISBLANK(H25),"",IF(OR(H25=Cutoff!$P$34,H25=Cutoff!$P$35,H25=Cutoff!$P$36,H25=Cutoff!$P$37,H25=Cutoff!$P$38,H25=Cutoff!$P$39,H25=Cutoff!$P$40,H25=Cutoff!$P$41,H25=Cutoff!$P$42,H25=Cutoff!$P$43,H25=Cutoff!$P$44,H25=Cutoff!$P$45,$Q25&lt;SCL!AB25),"0","i")))</f>
        <v/>
      </c>
      <c r="GU25" s="529" t="str">
        <f>+IF(ISBLANK($B25),"",IF(ISBLANK(I25),"",IF(OR(I25=Cutoff!$P$34,I25=Cutoff!$P$35,I25=Cutoff!$P$36,I25=Cutoff!$P$37,I25=Cutoff!$P$38,I25=Cutoff!$P$39,I25=Cutoff!$P$40,I25=Cutoff!$P$41,I25=Cutoff!$P$42,I25=Cutoff!$P$43,I25=Cutoff!$P$44,I25=Cutoff!$P$45,$Q25&lt;SCL!AC25),"0","i")))</f>
        <v/>
      </c>
      <c r="GV25" s="529" t="str">
        <f>+IF(ISBLANK($B25),"",IF(ISBLANK(J25),"",IF(OR(J25=Cutoff!$P$34,J25=Cutoff!$P$35,J25=Cutoff!$P$36,J25=Cutoff!$P$37,J25=Cutoff!$P$38,J25=Cutoff!$P$39,J25=Cutoff!$P$40,J25=Cutoff!$P$41,J25=Cutoff!$P$42,J25=Cutoff!$P$43,J25=Cutoff!$P$44,J25=Cutoff!$P$45,$Q25&lt;SCL!AD25),"0","i")))</f>
        <v/>
      </c>
      <c r="GW25" s="529" t="str">
        <f>+IF(ISBLANK($B25),"",IF(ISBLANK(K25),"",IF(OR(K25=Cutoff!$P$34,K25=Cutoff!$P$35,K25=Cutoff!$P$36,K25=Cutoff!$P$37,K25=Cutoff!$P$38,K25=Cutoff!$P$39,K25=Cutoff!$P$40,K25=Cutoff!$P$41,K25=Cutoff!$P$42,K25=Cutoff!$P$43,K25=Cutoff!$P$44,K25=Cutoff!$P$45,$Q25&lt;SCL!AE25),"0","i")))</f>
        <v/>
      </c>
      <c r="GX25" s="529" t="str">
        <f>+IF(ISBLANK($B25),"",IF(ISBLANK(L25),"",IF(OR(L25=Cutoff!$P$34,L25=Cutoff!$P$35,L25=Cutoff!$P$36,L25=Cutoff!$P$37,L25=Cutoff!$P$38,L25=Cutoff!$P$39,L25=Cutoff!$P$40,L25=Cutoff!$P$41,L25=Cutoff!$P$42,L25=Cutoff!$P$43,L25=Cutoff!$P$44,L25=Cutoff!$P$45,$Q25&lt;SCL!AF25),"0","i")))</f>
        <v/>
      </c>
      <c r="GY25" s="529" t="str">
        <f>+IF(ISBLANK($B25),"",IF(ISBLANK(M25),"",IF(OR(M25=Cutoff!$P$34,M25=Cutoff!$P$35,M25=Cutoff!$P$36,M25=Cutoff!$P$37,M25=Cutoff!$P$38,M25=Cutoff!$P$39,M25=Cutoff!$P$40,M25=Cutoff!$P$41,M25=Cutoff!$P$42,M25=Cutoff!$P$43,M25=Cutoff!$P$44,M25=Cutoff!$P$45,$Q25&lt;SCL!AG25),"0","i")))</f>
        <v/>
      </c>
      <c r="GZ25" s="529" t="str">
        <f>+IF(ISBLANK($B25),"",IF(ISBLANK(N25),"",IF(OR(N25=Cutoff!$P$34,N25=Cutoff!$P$35,N25=Cutoff!$P$36,N25=Cutoff!$P$37,N25=Cutoff!$P$38,N25=Cutoff!$P$39,N25=Cutoff!$P$40,N25=Cutoff!$P$41,N25=Cutoff!$P$42,N25=Cutoff!$P$43,N25=Cutoff!$P$44,N25=Cutoff!$P$45,$Q25&lt;SCL!AH25),"0","i")))</f>
        <v/>
      </c>
      <c r="HA25" s="530" t="str">
        <f>+IF(ISBLANK($B25),"",IF(ISBLANK(O25),"",IF(OR(O25=Cutoff!$P$34,O25=Cutoff!$P$35,O25=Cutoff!$P$36,O25=Cutoff!$P$37,O25=Cutoff!$P$38,O25=Cutoff!$P$39,O25=Cutoff!$P$40,O25=Cutoff!$P$41,O25=Cutoff!$P$42,O25=Cutoff!$P$43,O25=Cutoff!$P$44,O25=Cutoff!$P$45,$Q25&lt;SCL!AI25),"0","i")))</f>
        <v/>
      </c>
      <c r="HB25" s="530" t="str">
        <f t="shared" si="94"/>
        <v/>
      </c>
      <c r="HC25" s="541" t="str">
        <f t="shared" si="95"/>
        <v/>
      </c>
      <c r="HD25" s="678" t="str">
        <f t="shared" si="96"/>
        <v/>
      </c>
      <c r="HE25" s="528" t="str">
        <f>+IF(ISBLANK($B25),"",IF(ISBLANK(E25),"",IF(OR(E25=Cutoff!$R$34,E25=Cutoff!$R$35,E25=Cutoff!$R$36,E25=Cutoff!$R$37,E25=Cutoff!$R$38,E25=Cutoff!$R$39,E25=Cutoff!$R$40,E25=Cutoff!$R$41,E25=Cutoff!$R$42,E25=Cutoff!$R$43,E25=Cutoff!$R$44,E25=Cutoff!$R$45,$Q25&lt;SCL!Y25),"0","d")))</f>
        <v/>
      </c>
      <c r="HF25" s="529" t="str">
        <f>+IF(ISBLANK($B25),"",IF(ISBLANK(F25),"",IF(OR(F25=Cutoff!$R$34,F25=Cutoff!$R$35,F25=Cutoff!$R$36,F25=Cutoff!$R$37,F25=Cutoff!$R$38,F25=Cutoff!$R$39,F25=Cutoff!$R$40,F25=Cutoff!$R$41,F25=Cutoff!$R$42,F25=Cutoff!$R$43,F25=Cutoff!$R$44,F25=Cutoff!$R$45,$Q25&lt;SCL!Z25),"0","d")))</f>
        <v/>
      </c>
      <c r="HG25" s="529" t="str">
        <f>+IF(ISBLANK($B25),"",IF(ISBLANK(G25),"",IF(OR(G25=Cutoff!$R$34,G25=Cutoff!$R$35,G25=Cutoff!$R$36,G25=Cutoff!$R$37,G25=Cutoff!$R$38,G25=Cutoff!$R$39,G25=Cutoff!$R$40,G25=Cutoff!$R$41,G25=Cutoff!$R$42,G25=Cutoff!$R$43,G25=Cutoff!$R$44,G25=Cutoff!$R$45,$Q25&lt;SCL!AA25),"0","d")))</f>
        <v/>
      </c>
      <c r="HH25" s="529" t="str">
        <f>+IF(ISBLANK($B25),"",IF(ISBLANK(H25),"",IF(OR(H25=Cutoff!$R$34,H25=Cutoff!$R$35,H25=Cutoff!$R$36,H25=Cutoff!$R$37,H25=Cutoff!$R$38,H25=Cutoff!$R$39,H25=Cutoff!$R$40,H25=Cutoff!$R$41,H25=Cutoff!$R$42,H25=Cutoff!$R$43,H25=Cutoff!$R$44,H25=Cutoff!$R$45,$Q25&lt;SCL!AB25),"0","d")))</f>
        <v/>
      </c>
      <c r="HI25" s="529" t="str">
        <f>+IF(ISBLANK($B25),"",IF(ISBLANK(I25),"",IF(OR(I25=Cutoff!$R$34,I25=Cutoff!$R$35,I25=Cutoff!$R$36,I25=Cutoff!$R$37,I25=Cutoff!$R$38,I25=Cutoff!$R$39,I25=Cutoff!$R$40,I25=Cutoff!$R$41,I25=Cutoff!$R$42,I25=Cutoff!$R$43,I25=Cutoff!$R$44,I25=Cutoff!$R$45,$Q25&lt;SCL!AC25),"0","d")))</f>
        <v/>
      </c>
      <c r="HJ25" s="529" t="str">
        <f>+IF(ISBLANK($B25),"",IF(ISBLANK(J25),"",IF(OR(J25=Cutoff!$R$34,J25=Cutoff!$R$35,J25=Cutoff!$R$36,J25=Cutoff!$R$37,J25=Cutoff!$R$38,J25=Cutoff!$R$39,J25=Cutoff!$R$40,J25=Cutoff!$R$41,J25=Cutoff!$R$42,J25=Cutoff!$R$43,J25=Cutoff!$R$44,J25=Cutoff!$R$45,$Q25&lt;SCL!AD25),"0","d")))</f>
        <v/>
      </c>
      <c r="HK25" s="529" t="str">
        <f>+IF(ISBLANK($B25),"",IF(ISBLANK(K25),"",IF(OR(K25=Cutoff!$R$34,K25=Cutoff!$R$35,K25=Cutoff!$R$36,K25=Cutoff!$R$37,K25=Cutoff!$R$38,K25=Cutoff!$R$39,K25=Cutoff!$R$40,K25=Cutoff!$R$41,K25=Cutoff!$R$42,K25=Cutoff!$R$43,K25=Cutoff!$R$44,K25=Cutoff!$R$45,$Q25&lt;SCL!AE25),"0","d")))</f>
        <v/>
      </c>
      <c r="HL25" s="529" t="str">
        <f>+IF(ISBLANK($B25),"",IF(ISBLANK(L25),"",IF(OR(L25=Cutoff!$R$34,L25=Cutoff!$R$35,L25=Cutoff!$R$36,L25=Cutoff!$R$37,L25=Cutoff!$R$38,L25=Cutoff!$R$39,L25=Cutoff!$R$40,L25=Cutoff!$R$41,L25=Cutoff!$R$42,L25=Cutoff!$R$43,L25=Cutoff!$R$44,L25=Cutoff!$R$45,$Q25&lt;SCL!AF25),"0","d")))</f>
        <v/>
      </c>
      <c r="HM25" s="529" t="str">
        <f>+IF(ISBLANK($B25),"",IF(ISBLANK(M25),"",IF(OR(M25=Cutoff!$R$34,M25=Cutoff!$R$35,M25=Cutoff!$R$36,M25=Cutoff!$R$37,M25=Cutoff!$R$38,M25=Cutoff!$R$39,M25=Cutoff!$R$40,M25=Cutoff!$R$41,M25=Cutoff!$R$42,M25=Cutoff!$R$43,M25=Cutoff!$R$44,M25=Cutoff!$R$45,$Q25&lt;SCL!AG25),"0","d")))</f>
        <v/>
      </c>
      <c r="HN25" s="529" t="str">
        <f>+IF(ISBLANK($B25),"",IF(ISBLANK(N25),"",IF(OR(N25=Cutoff!$R$34,N25=Cutoff!$R$35,N25=Cutoff!$R$36,N25=Cutoff!$R$37,N25=Cutoff!$R$38,N25=Cutoff!$R$39,N25=Cutoff!$R$40,N25=Cutoff!$R$41,N25=Cutoff!$R$42,N25=Cutoff!$R$43,N25=Cutoff!$R$44,N25=Cutoff!$R$45,$Q25&lt;SCL!AH25),"0","d")))</f>
        <v/>
      </c>
      <c r="HO25" s="530" t="str">
        <f>+IF(ISBLANK($B25),"",IF(ISBLANK(O25),"",IF(OR(O25=Cutoff!$R$34,O25=Cutoff!$R$35,O25=Cutoff!$R$36,O25=Cutoff!$R$37,O25=Cutoff!$R$38,O25=Cutoff!$R$39,O25=Cutoff!$R$40,O25=Cutoff!$R$41,O25=Cutoff!$R$42,O25=Cutoff!$R$43,O25=Cutoff!$R$44,O25=Cutoff!$R$45,$Q25&lt;SCL!AI25),"0","d")))</f>
        <v/>
      </c>
      <c r="HP25" s="530" t="str">
        <f t="shared" si="97"/>
        <v/>
      </c>
      <c r="HQ25" s="541" t="str">
        <f t="shared" si="98"/>
        <v/>
      </c>
      <c r="HR25" s="678" t="str">
        <f t="shared" si="99"/>
        <v/>
      </c>
      <c r="HS25" s="528" t="str">
        <f>+IF(ISBLANK($B25),"",IF(ISBLANK(E25),"",IF(OR(E25=Cutoff!$T$34,E25=Cutoff!$T$35,E25=Cutoff!$T$36,E25=Cutoff!$T$37,E25=Cutoff!$T$38,E25=Cutoff!$T$39,E25=Cutoff!$T$40,E25=Cutoff!$T$41,E25=Cutoff!$T$42,E25=Cutoff!$T$43,E25=Cutoff!$T$44,E25=Cutoff!$T$45,$Q25&lt;SCL!Y25),"0","oral")))</f>
        <v/>
      </c>
      <c r="HT25" s="529" t="str">
        <f>+IF(ISBLANK($B25),"",IF(ISBLANK(F25),"",IF(OR(F25=Cutoff!$T$34,F25=Cutoff!$T$35,F25=Cutoff!$T$36,F25=Cutoff!$T$37,F25=Cutoff!$T$38,F25=Cutoff!$T$39,F25=Cutoff!$T$40,F25=Cutoff!$T$41,F25=Cutoff!$T$42,F25=Cutoff!$T$43,F25=Cutoff!$T$44,F25=Cutoff!$T$45,$Q25&lt;SCL!Z25),"0","oral")))</f>
        <v/>
      </c>
      <c r="HU25" s="529" t="str">
        <f>+IF(ISBLANK($B25),"",IF(ISBLANK(G25),"",IF(OR(G25=Cutoff!$T$34,G25=Cutoff!$T$35,G25=Cutoff!$T$36,G25=Cutoff!$T$37,G25=Cutoff!$T$38,G25=Cutoff!$T$39,G25=Cutoff!$T$40,G25=Cutoff!$T$41,G25=Cutoff!$T$42,G25=Cutoff!$T$43,G25=Cutoff!$T$44,G25=Cutoff!$T$45,$Q25&lt;SCL!AA25),"0","oral")))</f>
        <v/>
      </c>
      <c r="HV25" s="529" t="str">
        <f>+IF(ISBLANK($B25),"",IF(ISBLANK(H25),"",IF(OR(H25=Cutoff!$T$34,H25=Cutoff!$T$35,H25=Cutoff!$T$36,H25=Cutoff!$T$37,H25=Cutoff!$T$38,H25=Cutoff!$T$39,H25=Cutoff!$T$40,H25=Cutoff!$T$41,H25=Cutoff!$T$42,H25=Cutoff!$T$43,H25=Cutoff!$T$44,H25=Cutoff!$T$45,$Q25&lt;SCL!AB25),"0","oral")))</f>
        <v/>
      </c>
      <c r="HW25" s="529" t="str">
        <f>+IF(ISBLANK($B25),"",IF(ISBLANK(I25),"",IF(OR(I25=Cutoff!$T$34,I25=Cutoff!$T$35,I25=Cutoff!$T$36,I25=Cutoff!$T$37,I25=Cutoff!$T$38,I25=Cutoff!$T$39,I25=Cutoff!$T$40,I25=Cutoff!$T$41,I25=Cutoff!$T$42,I25=Cutoff!$T$43,I25=Cutoff!$T$44,I25=Cutoff!$T$45,$Q25&lt;SCL!AC25),"0","oral")))</f>
        <v/>
      </c>
      <c r="HX25" s="529" t="str">
        <f>+IF(ISBLANK($B25),"",IF(ISBLANK(J25),"",IF(OR(J25=Cutoff!$T$34,J25=Cutoff!$T$35,J25=Cutoff!$T$36,J25=Cutoff!$T$37,J25=Cutoff!$T$38,J25=Cutoff!$T$39,J25=Cutoff!$T$40,J25=Cutoff!$T$41,J25=Cutoff!$T$42,J25=Cutoff!$T$43,J25=Cutoff!$T$44,J25=Cutoff!$T$45,$Q25&lt;SCL!AD25),"0","oral")))</f>
        <v/>
      </c>
      <c r="HY25" s="529" t="str">
        <f>+IF(ISBLANK($B25),"",IF(ISBLANK(K25),"",IF(OR(K25=Cutoff!$T$34,K25=Cutoff!$T$35,K25=Cutoff!$T$36,K25=Cutoff!$T$37,K25=Cutoff!$T$38,K25=Cutoff!$T$39,K25=Cutoff!$T$40,K25=Cutoff!$T$41,K25=Cutoff!$T$42,K25=Cutoff!$T$43,K25=Cutoff!$T$44,K25=Cutoff!$T$45,$Q25&lt;SCL!AE25),"0","oral")))</f>
        <v/>
      </c>
      <c r="HZ25" s="529" t="str">
        <f>+IF(ISBLANK($B25),"",IF(ISBLANK(L25),"",IF(OR(L25=Cutoff!$T$34,L25=Cutoff!$T$35,L25=Cutoff!$T$36,L25=Cutoff!$T$37,L25=Cutoff!$T$38,L25=Cutoff!$T$39,L25=Cutoff!$T$40,L25=Cutoff!$T$41,L25=Cutoff!$T$42,L25=Cutoff!$T$43,L25=Cutoff!$T$44,L25=Cutoff!$T$45,$Q25&lt;SCL!AF25),"0","oral")))</f>
        <v/>
      </c>
      <c r="IA25" s="529" t="str">
        <f>+IF(ISBLANK($B25),"",IF(ISBLANK(M25),"",IF(OR(M25=Cutoff!$T$34,M25=Cutoff!$T$35,M25=Cutoff!$T$36,M25=Cutoff!$T$37,M25=Cutoff!$T$38,M25=Cutoff!$T$39,M25=Cutoff!$T$40,M25=Cutoff!$T$41,M25=Cutoff!$T$42,M25=Cutoff!$T$43,M25=Cutoff!$T$44,M25=Cutoff!$T$45,$Q25&lt;SCL!AG25),"0","oral")))</f>
        <v/>
      </c>
      <c r="IB25" s="529" t="str">
        <f>+IF(ISBLANK($B25),"",IF(ISBLANK(N25),"",IF(OR(N25=Cutoff!$T$34,N25=Cutoff!$T$35,N25=Cutoff!$T$36,N25=Cutoff!$T$37,N25=Cutoff!$T$38,N25=Cutoff!$T$39,N25=Cutoff!$T$40,N25=Cutoff!$T$41,N25=Cutoff!$T$42,N25=Cutoff!$T$43,N25=Cutoff!$T$44,N25=Cutoff!$T$45,$Q25&lt;SCL!AH25),"0","oral")))</f>
        <v/>
      </c>
      <c r="IC25" s="530" t="str">
        <f>+IF(ISBLANK($B25),"",IF(ISBLANK(O25),"",IF(OR(O25=Cutoff!$T$34,O25=Cutoff!$T$35,O25=Cutoff!$T$36,O25=Cutoff!$T$37,O25=Cutoff!$T$38,O25=Cutoff!$T$39,O25=Cutoff!$T$40,O25=Cutoff!$T$41,O25=Cutoff!$T$42,O25=Cutoff!$T$43,O25=Cutoff!$T$44,O25=Cutoff!$T$45,$Q25&lt;SCL!AI25),"0","oral")))</f>
        <v/>
      </c>
      <c r="ID25" s="530" t="str">
        <f t="shared" si="100"/>
        <v/>
      </c>
      <c r="IE25" s="541" t="str">
        <f t="shared" si="101"/>
        <v/>
      </c>
      <c r="IF25" s="678" t="str">
        <f t="shared" si="102"/>
        <v/>
      </c>
      <c r="IG25" s="528" t="str">
        <f>IF(ISBLANK($B25),"",+IF(OR(E25=Cutoff!$W$2,E25=Cutoff!$W$3,E25=Cutoff!$W$4,E25=Cutoff!$W$5,E25=Cutoff!$W$6,E25=Cutoff!$W$7,E25=Cutoff!$W$8,E25=Cutoff!$W$9,E25=Cutoff!$W$10,E25=Cutoff!$W$11,E25=Cutoff!$W$12),1,0))</f>
        <v/>
      </c>
      <c r="IH25" s="529" t="str">
        <f>IF(ISBLANK($B25),"",+IF(OR(F25=Cutoff!$W$2,F25=Cutoff!$W$3,F25=Cutoff!$W$4,F25=Cutoff!$W$5,F25=Cutoff!$W$6,F25=Cutoff!$W$7,F25=Cutoff!$W$8,F25=Cutoff!$W$9,F25=Cutoff!$W$10,F25=Cutoff!$W$11,F25=Cutoff!$W$12),1,0))</f>
        <v/>
      </c>
      <c r="II25" s="529" t="str">
        <f>IF(ISBLANK($B25),"",+IF(OR(G25=Cutoff!$W$2,G25=Cutoff!$W$3,G25=Cutoff!$W$4,G25=Cutoff!$W$5,G25=Cutoff!$W$6,G25=Cutoff!$W$7,G25=Cutoff!$W$8,G25=Cutoff!$W$9,G25=Cutoff!$W$10,G25=Cutoff!$W$11,G25=Cutoff!$W$12),1,0))</f>
        <v/>
      </c>
      <c r="IJ25" s="529" t="str">
        <f>IF(ISBLANK($B25),"",+IF(OR(H25=Cutoff!$W$2,H25=Cutoff!$W$3,H25=Cutoff!$W$4,H25=Cutoff!$W$5,H25=Cutoff!$W$6,H25=Cutoff!$W$7,H25=Cutoff!$W$8,H25=Cutoff!$W$9,H25=Cutoff!$W$10,H25=Cutoff!$W$11,H25=Cutoff!$W$12),1,0))</f>
        <v/>
      </c>
      <c r="IK25" s="529" t="str">
        <f>IF(ISBLANK($B25),"",+IF(OR(I25=Cutoff!$W$2,I25=Cutoff!$W$3,I25=Cutoff!$W$4,I25=Cutoff!$W$5,I25=Cutoff!$W$6,I25=Cutoff!$W$7,I25=Cutoff!$W$8,I25=Cutoff!$W$9,I25=Cutoff!$W$10,I25=Cutoff!$W$11,I25=Cutoff!$W$12),1,0))</f>
        <v/>
      </c>
      <c r="IL25" s="529" t="str">
        <f>IF(ISBLANK($B25),"",+IF(OR(J25=Cutoff!$W$2,J25=Cutoff!$W$3,J25=Cutoff!$W$4,J25=Cutoff!$W$5,J25=Cutoff!$W$6,J25=Cutoff!$W$7,J25=Cutoff!$W$8,J25=Cutoff!$W$9,J25=Cutoff!$W$10,J25=Cutoff!$W$11,J25=Cutoff!$W$12),1,0))</f>
        <v/>
      </c>
      <c r="IM25" s="529" t="str">
        <f>IF(ISBLANK($B25),"",+IF(OR(K25=Cutoff!$W$2,K25=Cutoff!$W$3,K25=Cutoff!$W$4,K25=Cutoff!$W$5,K25=Cutoff!$W$6,K25=Cutoff!$W$7,K25=Cutoff!$W$8,K25=Cutoff!$W$9,K25=Cutoff!$W$10,K25=Cutoff!$W$11,K25=Cutoff!$W$12),1,0))</f>
        <v/>
      </c>
      <c r="IN25" s="529" t="str">
        <f>IF(ISBLANK($B25),"",+IF(OR(L25=Cutoff!$W$2,L25=Cutoff!$W$3,L25=Cutoff!$W$4,L25=Cutoff!$W$5,L25=Cutoff!$W$6,L25=Cutoff!$W$7,L25=Cutoff!$W$8,L25=Cutoff!$W$9,L25=Cutoff!$W$10,L25=Cutoff!$W$11,L25=Cutoff!$W$12),1,0))</f>
        <v/>
      </c>
      <c r="IO25" s="529" t="str">
        <f>IF(ISBLANK($B25),"",+IF(OR(M25=Cutoff!$W$2,M25=Cutoff!$W$3,M25=Cutoff!$W$4,M25=Cutoff!$W$5,M25=Cutoff!$W$6,M25=Cutoff!$W$7,M25=Cutoff!$W$8,M25=Cutoff!$W$9,M25=Cutoff!$W$10,M25=Cutoff!$W$11,M25=Cutoff!$W$12),1,0))</f>
        <v/>
      </c>
      <c r="IP25" s="529" t="str">
        <f>IF(ISBLANK($B25),"",+IF(OR(N25=Cutoff!$W$2,N25=Cutoff!$W$3,N25=Cutoff!$W$4,N25=Cutoff!$W$5,N25=Cutoff!$W$6,N25=Cutoff!$W$7,N25=Cutoff!$W$8,N25=Cutoff!$W$9,N25=Cutoff!$W$10,N25=Cutoff!$W$11,N25=Cutoff!$W$12),1,0))</f>
        <v/>
      </c>
      <c r="IQ25" s="530" t="str">
        <f>IF(ISBLANK($B25),"",+IF(OR(O25=Cutoff!$W$2,O25=Cutoff!$W$3,O25=Cutoff!$W$4,O25=Cutoff!$W$5,O25=Cutoff!$W$6,O25=Cutoff!$W$7,O25=Cutoff!$W$8,O25=Cutoff!$W$9,O25=Cutoff!$W$10,O25=Cutoff!$W$11,O25=Cutoff!$W$12),1,0))</f>
        <v/>
      </c>
      <c r="IR25" s="541" t="str">
        <f t="shared" si="103"/>
        <v/>
      </c>
      <c r="IS25" s="541" t="str">
        <f t="shared" si="104"/>
        <v/>
      </c>
      <c r="IV25" s="720" t="str">
        <f>IF(ISBLANK($B25),"",+IF(AND(OR(E25=Cutoff!$W$8,E25=Cutoff!$W$9,E25=Cutoff!$W$12),OR(E25=$D$19,E25=$E$19,E25=$F$19,E25=$G$19,E25=$H$19,E25=$I$19,E25=$J$19,E25=$K$19,E25=$L$19,E25=$M$19),GQ25="i"),E25,""))</f>
        <v/>
      </c>
      <c r="IW25" s="720" t="str">
        <f>IF(ISBLANK($B25),"",+IF(AND(OR(F25=Cutoff!$W$8,F25=Cutoff!$W$9,F25=Cutoff!$W$12),OR(F25=$D$19,F25=$E$19,F25=$F$19,F25=$G$19,F25=$H$19,F25=$I$19,F25=$J$19,F25=$K$19,F25=$L$19,F25=$M$19),GR25="i"),F25,""))</f>
        <v/>
      </c>
      <c r="IX25" s="720" t="str">
        <f>IF(ISBLANK($B25),"",+IF(AND(OR(G25=Cutoff!$W$8,G25=Cutoff!$W$9,G25=Cutoff!$W$12),OR(G25=$D$19,G25=$E$19,G25=$F$19,G25=$G$19,G25=$H$19,G25=$I$19,G25=$J$19,G25=$K$19,G25=$L$19,G25=$M$19),GS25="i"),G25,""))</f>
        <v/>
      </c>
      <c r="IY25" s="720" t="str">
        <f>IF(ISBLANK($B25),"",+IF(AND(OR(H25=Cutoff!$W$8,H25=Cutoff!$W$9,H25=Cutoff!$W$12),OR(H25=$D$19,H25=$E$19,H25=$F$19,H25=$G$19,H25=$H$19,H25=$I$19,H25=$J$19,H25=$K$19,H25=$L$19,H25=$M$19),GT25="i"),H25,""))</f>
        <v/>
      </c>
      <c r="IZ25" s="720" t="str">
        <f>IF(ISBLANK($B25),"",+IF(AND(OR(I25=Cutoff!$W$8,I25=Cutoff!$W$9,I25=Cutoff!$W$12),OR(I25=$D$19,I25=$E$19,I25=$F$19,I25=$G$19,I25=$H$19,I25=$I$19,I25=$J$19,I25=$K$19,I25=$L$19,I25=$M$19),GU25="i"),I25,""))</f>
        <v/>
      </c>
      <c r="JA25" s="720" t="str">
        <f>IF(ISBLANK($B25),"",+IF(AND(OR(J25=Cutoff!$W$8,J25=Cutoff!$W$9,J25=Cutoff!$W$12),OR(J25=$D$19,J25=$E$19,J25=$F$19,J25=$G$19,J25=$H$19,J25=$I$19,J25=$J$19,J25=$K$19,J25=$L$19,J25=$M$19),GV25="i"),J25,""))</f>
        <v/>
      </c>
      <c r="JB25" s="720" t="str">
        <f>IF(ISBLANK($B25),"",+IF(AND(OR(K25=Cutoff!$W$8,K25=Cutoff!$W$9,K25=Cutoff!$W$12),OR(K25=$D$19,K25=$E$19,K25=$F$19,K25=$G$19,K25=$H$19,K25=$I$19,K25=$J$19,K25=$K$19,K25=$L$19,K25=$M$19),GW25="i"),K25,""))</f>
        <v/>
      </c>
      <c r="JC25" s="720" t="str">
        <f>IF(ISBLANK($B25),"",+IF(AND(OR(L25=Cutoff!$W$8,L25=Cutoff!$W$9,L25=Cutoff!$W$12),OR(L25=$D$19,L25=$E$19,L25=$F$19,L25=$G$19,L25=$H$19,L25=$I$19,L25=$J$19,L25=$K$19,L25=$L$19,L25=$M$19),GX25="i"),L25,""))</f>
        <v/>
      </c>
      <c r="JD25" s="720" t="str">
        <f>IF(ISBLANK($B25),"",+IF(AND(OR(M25=Cutoff!$W$8,M25=Cutoff!$W$9,M25=Cutoff!$W$12),OR(M25=$D$19,M25=$E$19,M25=$F$19,M25=$G$19,M25=$H$19,M25=$I$19,M25=$J$19,M25=$K$19,M25=$L$19,M25=$M$19),GY25="i"),M25,""))</f>
        <v/>
      </c>
      <c r="JE25" s="720" t="str">
        <f>IF(ISBLANK($B25),"",+IF(AND(OR(N25=Cutoff!$W$8,N25=Cutoff!$W$9,N25=Cutoff!$W$12),OR(N25=$D$19,N25=$E$19,N25=$F$19,N25=$G$19,N25=$H$19,N25=$I$19,N25=$J$19,N25=$K$19,N25=$L$19,N25=$M$19),GZ25="i"),N25,""))</f>
        <v/>
      </c>
      <c r="JF25" s="720" t="str">
        <f>IF(ISBLANK($B25),"",+IF(AND(OR(O25=Cutoff!$W$8,O25=Cutoff!$W$9,O25=Cutoff!$W$12),OR(O25=$D$19,O25=$E$19,O25=$F$19,O25=$G$19,O25=$H$19,O25=$I$19,O25=$J$19,O25=$K$19,O25=$L$19,O25=$M$19),HA25="i"),O25,""))</f>
        <v/>
      </c>
      <c r="JG25" s="720">
        <f t="shared" si="105"/>
        <v>0</v>
      </c>
      <c r="JH25" s="720" t="str">
        <f t="shared" si="106"/>
        <v/>
      </c>
      <c r="JK25" s="720" t="str">
        <f>IF(ISBLANK($B25),"",+IF(AND(OR(E25=Cutoff!$W$2,E25=Cutoff!$W$3,E25=Cutoff!$W$4,E25=Cutoff!$W$11),OR(E25=$D$19,E25=$E$19,E25=$F$19,E25=$G$19,E25=$H$19,E25=$I$19,E25=$J$19,E25=$K$19,E25=$L$19,E25=$M$19),HE25="d"),E25,""))</f>
        <v/>
      </c>
      <c r="JL25" s="720" t="str">
        <f>IF(ISBLANK($B25),"",+IF(AND(OR(F25=Cutoff!$W$2,F25=Cutoff!$W$3,F25=Cutoff!$W$4,F25=Cutoff!$W$11),OR(F25=$D$19,F25=$E$19,F25=$F$19,F25=$G$19,F25=$H$19,F25=$I$19,F25=$J$19,F25=$K$19,F25=$L$19,F25=$M$19),HF25="d"),F25,""))</f>
        <v/>
      </c>
      <c r="JM25" s="720" t="str">
        <f>IF(ISBLANK($B25),"",+IF(AND(OR(G25=Cutoff!$W$2,G25=Cutoff!$W$3,G25=Cutoff!$W$4,G25=Cutoff!$W$11),OR(G25=$D$19,G25=$E$19,G25=$F$19,G25=$G$19,G25=$H$19,G25=$I$19,G25=$J$19,G25=$K$19,G25=$L$19,G25=$M$19),HG25="d"),G25,""))</f>
        <v/>
      </c>
      <c r="JN25" s="720" t="str">
        <f>IF(ISBLANK($B25),"",+IF(AND(OR(H25=Cutoff!$W$2,H25=Cutoff!$W$3,H25=Cutoff!$W$4,H25=Cutoff!$W$11),OR(H25=$D$19,H25=$E$19,H25=$F$19,H25=$G$19,H25=$H$19,H25=$I$19,H25=$J$19,H25=$K$19,H25=$L$19,H25=$M$19),HH25="d"),H25,""))</f>
        <v/>
      </c>
      <c r="JO25" s="720" t="str">
        <f>IF(ISBLANK($B25),"",+IF(AND(OR(I25=Cutoff!$W$2,I25=Cutoff!$W$3,I25=Cutoff!$W$4,I25=Cutoff!$W$11),OR(I25=$D$19,I25=$E$19,I25=$F$19,I25=$G$19,I25=$H$19,I25=$I$19,I25=$J$19,I25=$K$19,I25=$L$19,I25=$M$19),HI25="d"),I25,""))</f>
        <v/>
      </c>
      <c r="JP25" s="720" t="str">
        <f>IF(ISBLANK($B25),"",+IF(AND(OR(J25=Cutoff!$W$2,J25=Cutoff!$W$3,J25=Cutoff!$W$4,J25=Cutoff!$W$11),OR(J25=$D$19,J25=$E$19,J25=$F$19,J25=$G$19,J25=$H$19,J25=$I$19,J25=$J$19,J25=$K$19,J25=$L$19,J25=$M$19),HJ25="d"),J25,""))</f>
        <v/>
      </c>
      <c r="JQ25" s="720" t="str">
        <f>IF(ISBLANK($B25),"",+IF(AND(OR(K25=Cutoff!$W$2,K25=Cutoff!$W$3,K25=Cutoff!$W$4,K25=Cutoff!$W$11),OR(K25=$D$19,K25=$E$19,K25=$F$19,K25=$G$19,K25=$H$19,K25=$I$19,K25=$J$19,K25=$K$19,K25=$L$19,K25=$M$19),HK25="d"),K25,""))</f>
        <v/>
      </c>
      <c r="JR25" s="720" t="str">
        <f>IF(ISBLANK($B25),"",+IF(AND(OR(L25=Cutoff!$W$2,L25=Cutoff!$W$3,L25=Cutoff!$W$4,L25=Cutoff!$W$11),OR(L25=$D$19,L25=$E$19,L25=$F$19,L25=$G$19,L25=$H$19,L25=$I$19,L25=$J$19,L25=$K$19,L25=$L$19,L25=$M$19),HL25="d"),L25,""))</f>
        <v/>
      </c>
      <c r="JS25" s="720" t="str">
        <f>IF(ISBLANK($B25),"",+IF(AND(OR(M25=Cutoff!$W$2,M25=Cutoff!$W$3,M25=Cutoff!$W$4,M25=Cutoff!$W$11),OR(M25=$D$19,M25=$E$19,M25=$F$19,M25=$G$19,M25=$H$19,M25=$I$19,M25=$J$19,M25=$K$19,M25=$L$19,M25=$M$19),HM25="d"),M25,""))</f>
        <v/>
      </c>
      <c r="JT25" s="720" t="str">
        <f>IF(ISBLANK($B25),"",+IF(AND(OR(N25=Cutoff!$W$2,N25=Cutoff!$W$3,N25=Cutoff!$W$4,N25=Cutoff!$W$11),OR(N25=$D$19,N25=$E$19,N25=$F$19,N25=$G$19,N25=$H$19,N25=$I$19,N25=$J$19,N25=$K$19,N25=$L$19,N25=$M$19),HN25="d"),N25,""))</f>
        <v/>
      </c>
      <c r="JU25" s="720" t="str">
        <f>IF(ISBLANK($B25),"",+IF(AND(OR(O25=Cutoff!$W$2,O25=Cutoff!$W$3,O25=Cutoff!$W$4,O25=Cutoff!$W$11),OR(O25=$D$19,O25=$E$19,O25=$F$19,O25=$G$19,O25=$H$19,O25=$I$19,O25=$J$19,O25=$K$19,O25=$L$19,O25=$M$19),HO25="d"),O25,""))</f>
        <v/>
      </c>
      <c r="JV25" s="720">
        <f t="shared" ref="JV25:JV60" si="125">11-COUNTBLANK(JK25:JU25)</f>
        <v>0</v>
      </c>
      <c r="JW25" s="720" t="str">
        <f t="shared" si="23"/>
        <v/>
      </c>
      <c r="JZ25" s="11"/>
      <c r="KA25" s="11"/>
      <c r="KB25" s="11"/>
      <c r="KC25" s="11"/>
      <c r="KD25" s="11"/>
      <c r="KE25" s="11"/>
      <c r="KF25" s="11"/>
      <c r="KG25" s="11"/>
      <c r="KH25" s="11"/>
      <c r="KI25" s="11"/>
      <c r="KJ25" s="11"/>
      <c r="KK25" s="11"/>
      <c r="KL25" s="11"/>
    </row>
    <row r="26" spans="1:298" ht="27" customHeight="1" x14ac:dyDescent="0.3">
      <c r="A26" s="732"/>
      <c r="B26" s="750"/>
      <c r="C26" s="731"/>
      <c r="D26" s="500" t="str">
        <f t="shared" si="1"/>
        <v/>
      </c>
      <c r="E26" s="737"/>
      <c r="F26" s="766"/>
      <c r="G26" s="766"/>
      <c r="H26" s="766"/>
      <c r="I26" s="766"/>
      <c r="J26" s="766"/>
      <c r="K26" s="766"/>
      <c r="L26" s="766"/>
      <c r="M26" s="766"/>
      <c r="N26" s="766"/>
      <c r="O26" s="766"/>
      <c r="P26" s="763"/>
      <c r="Q26" s="756"/>
      <c r="R26" s="779"/>
      <c r="S26" s="752"/>
      <c r="T26" s="753"/>
      <c r="U26" s="754"/>
      <c r="V26" s="764"/>
      <c r="W26" s="760"/>
      <c r="X26" s="765"/>
      <c r="Y26" s="764"/>
      <c r="Z26" s="760"/>
      <c r="AA26" s="765"/>
      <c r="AB26" s="767"/>
      <c r="AC26" s="762"/>
      <c r="AD26" s="761"/>
      <c r="AE26" s="762"/>
      <c r="AF26" s="737"/>
      <c r="AG26" s="766"/>
      <c r="AH26" s="734"/>
      <c r="AI26" s="734"/>
      <c r="AJ26" s="763"/>
      <c r="AK26" s="447" t="str">
        <f t="shared" si="111"/>
        <v/>
      </c>
      <c r="AL26" s="63" t="str">
        <f t="shared" si="2"/>
        <v/>
      </c>
      <c r="AM26" s="64" t="str">
        <f t="shared" si="3"/>
        <v/>
      </c>
      <c r="AN26" s="786" t="str">
        <f t="shared" si="24"/>
        <v/>
      </c>
      <c r="AO26" s="786" t="str">
        <f t="shared" si="25"/>
        <v/>
      </c>
      <c r="AP26" s="786" t="str">
        <f t="shared" si="26"/>
        <v/>
      </c>
      <c r="AQ26" s="786" t="str">
        <f t="shared" si="27"/>
        <v/>
      </c>
      <c r="AR26" s="787" t="str">
        <f t="shared" si="28"/>
        <v/>
      </c>
      <c r="AS26" s="788" t="str">
        <f t="shared" si="29"/>
        <v/>
      </c>
      <c r="AT26" s="788" t="str">
        <f t="shared" si="30"/>
        <v/>
      </c>
      <c r="AU26" s="789" t="str">
        <f t="shared" si="31"/>
        <v/>
      </c>
      <c r="AV26" s="786" t="str">
        <f t="shared" si="32"/>
        <v/>
      </c>
      <c r="AW26" s="66" t="str">
        <f t="shared" si="33"/>
        <v/>
      </c>
      <c r="AX26" s="67" t="str">
        <f t="shared" si="4"/>
        <v/>
      </c>
      <c r="AY26" s="787" t="str">
        <f t="shared" si="34"/>
        <v/>
      </c>
      <c r="AZ26" s="790" t="str">
        <f t="shared" si="35"/>
        <v/>
      </c>
      <c r="BA26" s="378" t="str">
        <f t="shared" si="5"/>
        <v/>
      </c>
      <c r="BB26" s="379" t="str">
        <f t="shared" si="6"/>
        <v/>
      </c>
      <c r="BC26" s="376" t="str">
        <f>+IF(AND(ISNUMBER(BA26),ISNUMBER(BB26)),+BA26+BB26,IF(ISNUMBER(BA26),BA26,BB26))</f>
        <v/>
      </c>
      <c r="BD26" s="263" t="str">
        <f t="shared" si="7"/>
        <v/>
      </c>
      <c r="BE26" s="263" t="str">
        <f t="shared" si="8"/>
        <v/>
      </c>
      <c r="BF26" s="258" t="b">
        <f t="shared" si="9"/>
        <v>0</v>
      </c>
      <c r="BG26" s="266" t="str">
        <f t="shared" si="10"/>
        <v/>
      </c>
      <c r="BH26" s="376" t="str">
        <f t="shared" si="11"/>
        <v xml:space="preserve"> </v>
      </c>
      <c r="BI26" s="376" t="str">
        <f t="shared" si="36"/>
        <v/>
      </c>
      <c r="BJ26" s="256" t="b">
        <f>+IF(E26="H340",IF(SCL!Y26&lt;$Q26,"Yes",""),IF(E26="H341",IF(SCL!Y26&lt;$Q26,"Yes",""),IF(E26="H350",IF(SCL!Y26&lt;$Q26,"Yes",""),IF(E26="H350i",IF(SCL!Y26&lt;$Q26,"(I)",""),IF(E26="H351",IF(SCL!Y26&lt;$Q26,"Yes",""))))))</f>
        <v>0</v>
      </c>
      <c r="BK26" s="256" t="b">
        <f>+IF(F26="H340",IF(SCL!Z26&lt;$Q26,"Yes",""),IF(F26="H341",IF(SCL!Z26&lt;$Q26,"Yes",""),IF(F26="H350",IF(SCL!Z26&lt;$Q26,"Yes",""),IF(F26="H350i",IF(SCL!Z26&lt;$Q26,"(I)",""),IF(F26="H351",IF(SCL!Z26&lt;$Q26,"Yes",""))))))</f>
        <v>0</v>
      </c>
      <c r="BL26" s="256" t="b">
        <f>+IF(G26="H340",IF(SCL!AA26&lt;$Q26,"Yes",""),IF(G26="H341",IF(SCL!AA26&lt;$Q26,"Yes",""),IF(G26="H350",IF(SCL!AA26&lt;$Q26,"Yes",""),IF(G26="H350i",IF(SCL!AA26&lt;$Q26,"(I)",""),IF(G26="H351",IF(SCL!AA26&lt;$Q26,"Yes",""))))))</f>
        <v>0</v>
      </c>
      <c r="BM26" s="256" t="b">
        <f>+IF(H26="H340",IF(SCL!AB26&lt;$Q26,"Yes",""),IF(H26="H341",IF(SCL!AB26&lt;$Q26,"Yes",""),IF(H26="H350",IF(SCL!AB26&lt;$Q26,"Yes",""),IF(H26="H350i",IF(SCL!AB26&lt;$Q26,"(I)",""),IF(H26="H351",IF(SCL!AB26&lt;$Q26,"Yes",""))))))</f>
        <v>0</v>
      </c>
      <c r="BN26" s="256" t="b">
        <f>+IF(I26="H340",IF(SCL!AC26&lt;$Q26,"Yes",""),IF(I26="H341",IF(SCL!AC26&lt;$Q26,"Yes",""),IF(I26="H350",IF(SCL!AC26&lt;$Q26,"Yes",""),IF(I26="H350i",IF(SCL!AC26&lt;$Q26,"(I)",""),IF(I26="H351",IF(SCL!AC26&lt;$Q26,"Yes",""))))))</f>
        <v>0</v>
      </c>
      <c r="BO26" s="256" t="b">
        <f>+IF(J26="H340",IF(SCL!AD26&lt;$Q26,"Yes",""),IF(J26="H341",IF(SCL!AD26&lt;$Q26,"Yes",""),IF(J26="H350",IF(SCL!AD26&lt;$Q26,"Yes",""),IF(J26="H350i",IF(SCL!AD26&lt;$Q26,"(I)",""),IF(J26="H351",IF(SCL!AD26&lt;$Q26,"Yes",""))))))</f>
        <v>0</v>
      </c>
      <c r="BP26" s="256" t="b">
        <f>+IF(K26="H340",IF(SCL!AE26&lt;$Q26,"Yes",""),IF(K26="H341",IF(SCL!AE26&lt;$Q26,"Yes",""),IF(K26="H350",IF(SCL!AE26&lt;$Q26,"Yes",""),IF(K26="H350i",IF(SCL!AE26&lt;$Q26,"(I)",""),IF(K26="H351",IF(SCL!AE26&lt;$Q26,"Yes",""))))))</f>
        <v>0</v>
      </c>
      <c r="BQ26" s="256" t="b">
        <f>+IF(L26="H340",IF(SCL!AF26&lt;$Q26,"Yes",""),IF(L26="H341",IF(SCL!AF26&lt;$Q26,"Yes",""),IF(L26="H350",IF(SCL!AF26&lt;$Q26,"Yes",""),IF(L26="H350i",IF(SCL!AF26&lt;$Q26,"(I)",""),IF(L26="H351",IF(SCL!AF26&lt;$Q26,"Yes",""))))))</f>
        <v>0</v>
      </c>
      <c r="BR26" s="256" t="b">
        <f>+IF(M26="H340",IF(SCL!AG26&lt;$Q26,"Yes",""),IF(M26="H341",IF(SCL!AG26&lt;$Q26,"Yes",""),IF(M26="H350",IF(SCL!AG26&lt;$Q26,"Yes",""),IF(M26="H350i",IF(SCL!AG26&lt;$Q26,"(I)",""),IF(M26="H351",IF(SCL!AG26&lt;$Q26,"Yes",""))))))</f>
        <v>0</v>
      </c>
      <c r="BS26" s="256" t="b">
        <f>+IF(N26="H340",IF(SCL!AH26&lt;$Q26,"Yes",""),IF(N26="H341",IF(SCL!AH26&lt;$Q26,"Yes",""),IF(N26="H350",IF(SCL!AH26&lt;$Q26,"Yes",""),IF(N26="H350i",IF(SCL!AH26&lt;$Q26,"(I)",""),IF(N26="H351",IF(SCL!AH26&lt;$Q26,"Yes",""))))))</f>
        <v>0</v>
      </c>
      <c r="BT26" s="492" t="b">
        <f>+IF(O26="H340",IF(SCL!AI26&lt;$Q26,"Yes",""),IF(O26="H341",IF(SCL!AI26&lt;$Q26,"Yes",""),IF(O26="H350",IF(SCL!AI26&lt;$Q26,"Yes",""),IF(O26="H350i",IF(SCL!AI26&lt;$Q26,"(I)",""),IF(O26="H351",IF(SCL!AI26&lt;$Q26,"Yes",""))))))</f>
        <v>0</v>
      </c>
      <c r="BU26" s="420"/>
      <c r="BV26" s="420"/>
      <c r="BW26" s="421"/>
      <c r="BX26" s="255" t="str">
        <f t="shared" si="107"/>
        <v/>
      </c>
      <c r="BY26" s="256" t="str">
        <f t="shared" si="112"/>
        <v/>
      </c>
      <c r="BZ26" s="256" t="str">
        <f t="shared" si="113"/>
        <v/>
      </c>
      <c r="CA26" s="256" t="str">
        <f t="shared" si="114"/>
        <v/>
      </c>
      <c r="CB26" s="256" t="str">
        <f t="shared" si="115"/>
        <v/>
      </c>
      <c r="CC26" s="256" t="str">
        <f t="shared" si="116"/>
        <v/>
      </c>
      <c r="CD26" s="256" t="str">
        <f t="shared" si="117"/>
        <v/>
      </c>
      <c r="CE26" s="256" t="str">
        <f t="shared" si="118"/>
        <v/>
      </c>
      <c r="CF26" s="256" t="str">
        <f t="shared" si="119"/>
        <v/>
      </c>
      <c r="CG26" s="256" t="str">
        <f t="shared" si="120"/>
        <v/>
      </c>
      <c r="CH26" s="256" t="str">
        <f t="shared" si="121"/>
        <v/>
      </c>
      <c r="CI26" s="420" t="str">
        <f t="shared" si="13"/>
        <v/>
      </c>
      <c r="CJ26" s="420" t="str">
        <f t="shared" si="13"/>
        <v/>
      </c>
      <c r="CK26" s="420" t="str">
        <f t="shared" si="13"/>
        <v/>
      </c>
      <c r="CL26" s="593" t="str">
        <f t="shared" si="47"/>
        <v/>
      </c>
      <c r="CM26" s="376" t="str">
        <f t="shared" si="108"/>
        <v/>
      </c>
      <c r="CN26" s="376" t="str">
        <f t="shared" si="48"/>
        <v/>
      </c>
      <c r="CO26" s="545" t="str">
        <f t="shared" si="49"/>
        <v/>
      </c>
      <c r="CP26" s="258" t="str">
        <f t="shared" si="14"/>
        <v/>
      </c>
      <c r="CQ26" s="541">
        <f t="shared" si="50"/>
        <v>0</v>
      </c>
      <c r="CS26" s="671" t="str">
        <f>IF(ISBLANK(E26),"",IF(SCL!Y26&lt;$Q26,1,0))</f>
        <v/>
      </c>
      <c r="CT26" s="672" t="str">
        <f>IF(ISBLANK(F26),"",IF(SCL!Z26&lt;$Q26,1,0))</f>
        <v/>
      </c>
      <c r="CU26" s="672" t="str">
        <f>IF(ISBLANK(G26),"",IF(SCL!AA26&lt;$Q26,1,0))</f>
        <v/>
      </c>
      <c r="CV26" s="672" t="str">
        <f>IF(ISBLANK(H26),"",IF(SCL!AB26&lt;$Q26,1,0))</f>
        <v/>
      </c>
      <c r="CW26" s="672" t="str">
        <f>IF(ISBLANK(I26),"",IF(SCL!AC26&lt;$Q26,1,0))</f>
        <v/>
      </c>
      <c r="CX26" s="672" t="str">
        <f>IF(ISBLANK(J26),"",IF(SCL!AD26&lt;$Q26,1,0))</f>
        <v/>
      </c>
      <c r="CY26" s="672" t="str">
        <f>IF(ISBLANK(K26),"",IF(SCL!AE26&lt;$Q26,1,0))</f>
        <v/>
      </c>
      <c r="CZ26" s="672" t="str">
        <f>IF(ISBLANK(L26),"",IF(SCL!AF26&lt;$Q26,1,0))</f>
        <v/>
      </c>
      <c r="DA26" s="672" t="str">
        <f>IF(ISBLANK(M26),"",IF(SCL!AG26&lt;$Q26,1,0))</f>
        <v/>
      </c>
      <c r="DB26" s="672" t="str">
        <f>IF(ISBLANK(N26),"",IF(SCL!AH26&lt;$Q26,1,0))</f>
        <v/>
      </c>
      <c r="DC26" s="673" t="str">
        <f>IF(ISBLANK(O26),"",IF(SCL!AI26&lt;$Q26,1,0))</f>
        <v/>
      </c>
      <c r="DD26" s="478">
        <f t="shared" si="51"/>
        <v>0</v>
      </c>
      <c r="DE26" s="541" t="str">
        <f t="shared" si="52"/>
        <v/>
      </c>
      <c r="DF26" s="665">
        <f t="shared" si="109"/>
        <v>8</v>
      </c>
      <c r="DG26" s="10">
        <f t="shared" si="15"/>
        <v>0</v>
      </c>
      <c r="DH26" s="240">
        <f t="shared" si="53"/>
        <v>0</v>
      </c>
      <c r="DI26" s="10" t="e">
        <f t="shared" si="54"/>
        <v>#DIV/0!</v>
      </c>
      <c r="DJ26" s="10" t="e">
        <f t="shared" si="55"/>
        <v>#DIV/0!</v>
      </c>
      <c r="DK26" s="10" t="e">
        <f t="shared" si="56"/>
        <v>#DIV/0!</v>
      </c>
      <c r="DL26" s="10" t="e">
        <f t="shared" si="57"/>
        <v>#DIV/0!</v>
      </c>
      <c r="DM26" s="10" t="e">
        <f t="shared" si="58"/>
        <v>#DIV/0!</v>
      </c>
      <c r="DO26" s="10" t="e">
        <f t="shared" si="59"/>
        <v>#DIV/0!</v>
      </c>
      <c r="DP26" s="637" t="str">
        <f>+IF(ISBLANK($B$22),"",IF(OR(E26=Cutoff!$A$18,E26=Cutoff!$A$18,F26=Cutoff!$A$18,G26=Cutoff!$A$18,H26=Cutoff!$A$18,I26=Cutoff!$A$18,J26=Cutoff!$A$18,K26=Cutoff!$A$18,L26=Cutoff!$A$18,M26=Cutoff!$A$18,N26=Cutoff!$A$18,O26=Cutoff!$A$18),1,0))</f>
        <v/>
      </c>
      <c r="DQ26" s="622" t="str">
        <f t="shared" si="60"/>
        <v/>
      </c>
      <c r="DR26" s="622" t="str">
        <f t="shared" si="61"/>
        <v/>
      </c>
      <c r="DS26" s="622">
        <f t="shared" si="62"/>
        <v>0</v>
      </c>
      <c r="DT26" s="622" t="str">
        <f t="shared" si="63"/>
        <v/>
      </c>
      <c r="DU26" s="636" t="str">
        <f t="shared" si="64"/>
        <v/>
      </c>
      <c r="DV26" s="381" t="str">
        <f>+IF(OR($E26=Cutoff!A$13,$E26=Cutoff!A$14,$E26=Cutoff!A$15,$F26=Cutoff!A$13,$F26=Cutoff!A$14,$F26=Cutoff!A$15,$G26=Cutoff!A$13,$G26=Cutoff!A$14,$G26=Cutoff!A$15,H26=Cutoff!A$13,$H26=Cutoff!A$14,$H26=Cutoff!A$15,I26=Cutoff!A$13,$I26=Cutoff!A$14,$I26=Cutoff!A$15,$J26=Cutoff!A$13,$J26=Cutoff!A$14,$J26=Cutoff!A$15,$K26=Cutoff!A$13,$K26=Cutoff!A$14,$K26=Cutoff!A$15,$L26=Cutoff!A$13,$L26=Cutoff!A$14,$L26=Cutoff!A$15,$M26=Cutoff!A$13,$M26=Cutoff!A$14,$M26=Cutoff!A$15,$N26=Cutoff!A$13,$N26=Cutoff!A$14,$N26=Cutoff!A$15,$O26=Cutoff!A$13,$O26=Cutoff!A$14,$O26=Cutoff!A$15),"x","")</f>
        <v/>
      </c>
      <c r="DW26" s="275" t="str">
        <f t="shared" si="65"/>
        <v/>
      </c>
      <c r="DX26" s="244" t="str">
        <f t="shared" si="16"/>
        <v/>
      </c>
      <c r="DY26" s="381" t="str">
        <f>+IF(OR($E26=Cutoff!$A$5,$E26=Cutoff!$A$6,$E26=Cutoff!$A$7,$F26=Cutoff!$A$5,$F26=Cutoff!$A$6,$F26=Cutoff!$A$7,$G26=Cutoff!$A$5,$G26=Cutoff!$A$6,$G26=Cutoff!$A$7,$H26=Cutoff!$A$5,$H26=Cutoff!$A$6,$H26=Cutoff!$A$7,$I26=Cutoff!$A$5,$I26=Cutoff!$A$6,$I26=Cutoff!$A$7,$J26=Cutoff!$A$5,$J26=Cutoff!$A$6,$J26=Cutoff!$A$7,$K26=Cutoff!$A$5,$K26=Cutoff!$A$6,$K26=Cutoff!$A$7,$L26=Cutoff!$A$5,$L26=Cutoff!$A$6,$L26=Cutoff!$A$7,$M26=Cutoff!$A$5,$M26=Cutoff!$A$6,$M26=Cutoff!$A$7,$N26=Cutoff!$A$5,$N26=Cutoff!$A$6,$N26=Cutoff!$A$7,$O26=Cutoff!$A$5,$O26=Cutoff!$A$6,$O26=Cutoff!$A$7),"x","")</f>
        <v/>
      </c>
      <c r="DZ26" s="275" t="str">
        <f t="shared" si="66"/>
        <v/>
      </c>
      <c r="EA26" s="244" t="str">
        <f t="shared" si="17"/>
        <v/>
      </c>
      <c r="EB26" s="381" t="str">
        <f>+IF(OR($E26=Cutoff!$A$2,$E26=Cutoff!$A$3,$E26=Cutoff!$A$4,$F26=Cutoff!$A$2,$F26=Cutoff!$A$3,$F26=Cutoff!$A$4,$G26=Cutoff!$A$2,$G26=Cutoff!$A$3,$G26=Cutoff!$A$4,$H26=Cutoff!$A$2,$H26=Cutoff!$A$3,$H26=Cutoff!$A$4,$I26=Cutoff!$A$2,$I26=Cutoff!$A$3,$I26=Cutoff!$A$4,$J26=Cutoff!$A$2,$J26=Cutoff!$A$3,$J26=Cutoff!$A$4,$K26=Cutoff!$A$2,$K26=Cutoff!$A$3,$K26=Cutoff!$A$4,$L26=Cutoff!$A$2,$L26=Cutoff!$A$3,$L26=Cutoff!$A$4,$M26=Cutoff!$A$2,$M26=Cutoff!$A$3,$M26=Cutoff!$A$4,$N26=Cutoff!$A$2,$N26=Cutoff!$A$3,$N26=Cutoff!$A$4,$O26=Cutoff!$A$2,$O26=Cutoff!$A$3,$O26=Cutoff!$A$4),"x","")</f>
        <v/>
      </c>
      <c r="EC26" s="275" t="str">
        <f t="shared" si="67"/>
        <v/>
      </c>
      <c r="ED26" s="244" t="str">
        <f t="shared" si="18"/>
        <v/>
      </c>
      <c r="EE26" s="293" t="str">
        <f t="shared" si="122"/>
        <v/>
      </c>
      <c r="EF26" s="382" t="str">
        <f>+IF(OR($E26=Cutoff!$A$8,$E26=Cutoff!$A$11,$E26=Cutoff!$A$12,$F26=Cutoff!$A$8,$F26=Cutoff!$A$11,$F26=Cutoff!$A$12,$G26=Cutoff!$A$8,$G26=Cutoff!$A$11,$G26=Cutoff!$A$12,$H26=Cutoff!$A$8,$H26=Cutoff!$A$11,$H26=Cutoff!$A$12,$I26=Cutoff!$A$8,$I26=Cutoff!$A$11,$I26=Cutoff!$A$12,$J26=Cutoff!$A$8,$J26=Cutoff!$A$11,$J26=Cutoff!$A$12,$K26=Cutoff!$A$8,$K26=Cutoff!$A$11,$K26=Cutoff!$A$12,$L26=Cutoff!$A$8,$L26=Cutoff!$A$11,$L26=Cutoff!$A$12,$M26=Cutoff!$A$8,$M26=Cutoff!$A$11,$M26=Cutoff!$A$12,$N26=Cutoff!$A$8,$N26=Cutoff!$A$11,$N26=Cutoff!$A$12,$O26=Cutoff!$A$8,$O26=Cutoff!$A$11,$O26=Cutoff!$A$12),"x","")</f>
        <v/>
      </c>
      <c r="EG26" s="293" t="str">
        <f t="shared" si="123"/>
        <v/>
      </c>
      <c r="EH26" s="482" t="str">
        <f t="shared" si="68"/>
        <v/>
      </c>
      <c r="EI26" s="482" t="str">
        <f t="shared" si="69"/>
        <v/>
      </c>
      <c r="EJ26" s="478" t="str">
        <f t="shared" si="70"/>
        <v/>
      </c>
      <c r="EK26" s="244">
        <f t="shared" si="110"/>
        <v>34</v>
      </c>
      <c r="EL26" s="482" t="str">
        <f t="shared" si="71"/>
        <v/>
      </c>
      <c r="EM26" s="482" t="str">
        <f t="shared" si="72"/>
        <v/>
      </c>
      <c r="EN26" s="482" t="str">
        <f t="shared" si="73"/>
        <v/>
      </c>
      <c r="EO26" s="293" t="str">
        <f t="shared" si="19"/>
        <v/>
      </c>
      <c r="EP26" s="539" t="str">
        <f>+IF(ISBLANK(B26),"",IF(OR($E26=Cutoff!$P$2,$E26=Cutoff!$P$3,$E26=Cutoff!$P$4,$E26=Cutoff!$P$5,$E26=Cutoff!$P$6,$E26=Cutoff!$P$7,$E26=Cutoff!$P$8,$F26=Cutoff!$P$2,$F26=Cutoff!$P$3,$F26=Cutoff!$P$4,$F26=Cutoff!$P$5,$F26=Cutoff!$P$6,$F26=Cutoff!$P$7,$F26=Cutoff!$P$8,$G26=Cutoff!$P$2,$G26=Cutoff!$P$3,$G26=Cutoff!$P$4,$G26=Cutoff!$P$5,$G26=Cutoff!$P$6,$G26=Cutoff!$P$7,$G26=Cutoff!$P$8,$H26=Cutoff!$P$2,$H26=Cutoff!$P$3,$H26=Cutoff!$P$4,$H26=Cutoff!$P$5,$H26=Cutoff!$P$6,$H26=Cutoff!$P$7,$H26=Cutoff!$P$8,$I26=Cutoff!$P$2,$I26=Cutoff!$P$3,$I26=Cutoff!$P$4,$I26=Cutoff!$P$5,$I26=Cutoff!$P$6,$I26=Cutoff!$P$7,$I26=Cutoff!$P$8,$J26=Cutoff!$P$2,$J26=Cutoff!$P$3,$J26=Cutoff!$P$4,$J26=Cutoff!$P$5,$J26=Cutoff!$P$6,$J26=Cutoff!$P$7,$J26=Cutoff!$P$8,$K26=Cutoff!$P$2,$K26=Cutoff!$P$3,$K26=Cutoff!$P$4,$K26=Cutoff!$P$5,$K26=Cutoff!$P$6,$K26=Cutoff!$P$7,$K26=Cutoff!$P$8,$L26=Cutoff!$P$2,$L26=Cutoff!$P$3,$L26=Cutoff!$P$4,$L26=Cutoff!$P$5,$L26=Cutoff!$P$6,$L26=Cutoff!$P$7,$L26=Cutoff!$P$8,$M26=Cutoff!$P$2,$M26=Cutoff!$P$3,$M26=Cutoff!$P$4,$M26=Cutoff!$P$5,$M26=Cutoff!$P$6,$M26=Cutoff!$P$7,$M26=Cutoff!$P$8,$N26=Cutoff!$P$2,$N26=Cutoff!$P$3,$N26=Cutoff!$P$4,$N26=Cutoff!$P$5,$N26=Cutoff!$P$6,$N26=Cutoff!$P$7,$N26=Cutoff!$P$8,$O26=Cutoff!$P$2,$O26=Cutoff!$P$3,$O26=Cutoff!$P$4,$O26=Cutoff!$P$5,$O26=Cutoff!$P$6,$O26=Cutoff!$P$7,$O26=Cutoff!$P$8),1,""))</f>
        <v/>
      </c>
      <c r="EQ26" s="490" t="str">
        <f>+IF(ISBLANK(B26),"",IF(OR($E26=Cutoff!$R$2,$E26=Cutoff!$R$3,$E26=Cutoff!$R$4,$E26=Cutoff!$R$6,$E26=Cutoff!$R$7,$E26=Cutoff!$R$8,$E26=Cutoff!$R$10,$F26=Cutoff!$R$2,$F26=Cutoff!$R$3,$F26=Cutoff!$R$4,$F26=Cutoff!$R$6,$F26=Cutoff!$R$7,$F26=Cutoff!$R$8,$F26=Cutoff!$R$10,$G26=Cutoff!$R$2,$G26=Cutoff!$R$3,$G26=Cutoff!$R$4,$G26=Cutoff!$R$6,$G26=Cutoff!$R$7,$G26=Cutoff!$R$8,$G26=Cutoff!$R$10,$H26=Cutoff!$R$2,$H26=Cutoff!$R$3,$H26=Cutoff!$R$4,$H26=Cutoff!$R$6,$H26=Cutoff!$R$7,$H26=Cutoff!$R$8,$H26=Cutoff!$R$10,$I26=Cutoff!$R$2,$I26=Cutoff!$R$3,$I26=Cutoff!$R$4,$I26=Cutoff!$R$6,$I26=Cutoff!$R$7,$I26=Cutoff!$R$8,$I26=Cutoff!$R$10,$J26=Cutoff!$R$2,$J26=Cutoff!$R$3,$J26=Cutoff!$R$4,$J26=Cutoff!$R$6,$J26=Cutoff!$R$7,$J26=Cutoff!$R$8,$J26=Cutoff!$R$10,$K26=Cutoff!$R$2,$K26=Cutoff!$R$3,$K26=Cutoff!$R$4,$K26=Cutoff!$R$6,$K26=Cutoff!$R$7,$K26=Cutoff!$R$8,$K26=Cutoff!$R$10,$L26=Cutoff!$R$2,$L26=Cutoff!$R$3,$L26=Cutoff!$R$4,$L26=Cutoff!$R$6,$L26=Cutoff!$R$7,$L26=Cutoff!$R$8,$L26=Cutoff!$R$10,$M26=Cutoff!$R$2,$M26=Cutoff!$R$3,$M26=Cutoff!$R$4,$M26=Cutoff!$R$6,$M26=Cutoff!$R$7,$M26=Cutoff!$R$8,$M26=Cutoff!$R$10,$N26=Cutoff!$R$2,$N26=Cutoff!$R$3,$N26=Cutoff!$R$4,$N26=Cutoff!$R$6,$N26=Cutoff!$R$7,$N26=Cutoff!$R$8,$N26=Cutoff!$R$10,$O26=Cutoff!$R$2,$O26=Cutoff!$R$3,$O26=Cutoff!$R$4,$O26=Cutoff!$R$6,$O26=Cutoff!$R$7,$O26=Cutoff!$R$8,$O26=Cutoff!$R$10),1,""))</f>
        <v/>
      </c>
      <c r="ER26" s="490" t="str">
        <f>+IF(ISBLANK(B26),"",IF(OR($E26=Cutoff!$T$2,$E26=Cutoff!$T$3,$E26=Cutoff!$T$4,$E26=Cutoff!$T$5,$E26=Cutoff!$T$6,$E26=Cutoff!$T$7,$E26=Cutoff!$T$8,$F26=Cutoff!$T$2,$F26=Cutoff!$T$3,$F26=Cutoff!$T$4,$F26=Cutoff!$T$5,$F26=Cutoff!$T$6,$F26=Cutoff!$T$7,$F26=Cutoff!$T$8,$G26=Cutoff!$T$2,$G26=Cutoff!$T$3,$G26=Cutoff!$T$4,$G26=Cutoff!$T$5,$G26=Cutoff!$T$6,$G26=Cutoff!$T$7,$G26=Cutoff!$T$8,$H26=Cutoff!$T$2,$H26=Cutoff!$T$3,$H26=Cutoff!$T$4,$H26=Cutoff!$T$5,$H26=Cutoff!$T$6,$H26=Cutoff!$T$7,$H26=Cutoff!$T$8,$I26=Cutoff!$T$2,$I26=Cutoff!$T$3,$I26=Cutoff!$T$4,$I26=Cutoff!$T$5,$I26=Cutoff!$T$6,$I26=Cutoff!$T$7,$I26=Cutoff!$T$8,$J26=Cutoff!$T$2,$J26=Cutoff!$T$3,$J26=Cutoff!$T$4,$J26=Cutoff!$T$5,$J26=Cutoff!$T$6,$J26=Cutoff!$T$7,$J26=Cutoff!$T$8,$K26=Cutoff!$T$2,$K26=Cutoff!$T$3,$K26=Cutoff!$T$4,$K26=Cutoff!$T$5,$K26=Cutoff!$T$6,$K26=Cutoff!$T$7,$K26=Cutoff!$T$8,$L26=Cutoff!$T$2,$L26=Cutoff!$T$3,$L26=Cutoff!$T$4,$L26=Cutoff!$T$5,$L26=Cutoff!$T$6,$L26=Cutoff!$T$7,$L26=Cutoff!$T$8,$M26=Cutoff!$T$2,$M26=Cutoff!$T$3,$M26=Cutoff!$T$4,$M26=Cutoff!$T$5,$M26=Cutoff!$T$6,$M26=Cutoff!$T$7,$M26=Cutoff!$T$8,$N26=Cutoff!$T$2,$N26=Cutoff!$T$3,$N26=Cutoff!$T$4,$N26=Cutoff!$T$5,$N26=Cutoff!$T$6,$N26=Cutoff!$T$7,$N26=Cutoff!$T$8,$O26=Cutoff!$T$2,$O26=Cutoff!$T$3,$O26=Cutoff!$T$4,$O26=Cutoff!$T$5,$O26=Cutoff!$T$6,$O26=Cutoff!$T$7,$O26=Cutoff!$T$8),1,""))</f>
        <v/>
      </c>
      <c r="ET26" s="480">
        <f t="shared" si="74"/>
        <v>0</v>
      </c>
      <c r="EU26" s="545">
        <f t="shared" si="75"/>
        <v>0</v>
      </c>
      <c r="EV26" s="545">
        <f t="shared" si="76"/>
        <v>0</v>
      </c>
      <c r="EW26" s="545">
        <f t="shared" si="77"/>
        <v>0</v>
      </c>
      <c r="EY26" s="689" t="str">
        <f>IF(ISBLANK(E26),"0",+IF(OR(AND(E26=Cutoff!$AC$2,$Q26&gt;VLOOKUP(E26,Cutoff!$A$2:$D$56,4,FALSE)&gt;LCID!$Q26),AND(E26=Cutoff!$AC$3,$Q26&gt;VLOOKUP(E26,Cutoff!$A$2:$D$56,4,FALSE)&gt;LCID!$Q26),AND(E26=Cutoff!$AC$4,$RC26&gt;VLOOKUP(E26,Cutoff!$A$2:$D$56,4,FALSE)&gt;LCID!$Q26),AND(E26=Cutoff!$AC$5,$Q26&gt;VLOOKUP(E26,Cutoff!$A$2:$D$56,4,FALSE)&gt;LCID!$Q26),AND(E26=Cutoff!$AC$6,$Q26&gt;VLOOKUP(E26,Cutoff!$A$2:$D$56,4,FALSE)&gt;LCID!$Q26),AND(E26=Cutoff!$AC$7,$Q26&gt;VLOOKUP(E26,Cutoff!$A$2:$D$56,4,FALSE)&gt;LCID!$Q26),AND(E26=Cutoff!$AC$8,$Q26&gt;VLOOKUP(E26,Cutoff!$A$2:$D$56,4,FALSE)&gt;LCID!$Q26),AND(E26=Cutoff!$AC$9,$Q26&gt;VLOOKUP(E26,Cutoff!$A$2:$D$56,4,FALSE)&gt;LCID!$Q26)),"1","0"))</f>
        <v>0</v>
      </c>
      <c r="EZ26" s="690" t="str">
        <f>IF(ISBLANK(F26),"0",+IF(OR(AND(F26=Cutoff!$AC$2,$Q26&gt;VLOOKUP(F26,Cutoff!$A$2:$D$56,4,FALSE)&gt;LCID!$Q26),AND(F26=Cutoff!$AC$3,$Q26&gt;VLOOKUP(F26,Cutoff!$A$2:$D$56,4,FALSE)&gt;LCID!$Q26),AND(F26=Cutoff!$AC$4,$RC26&gt;VLOOKUP(F26,Cutoff!$A$2:$D$56,4,FALSE)&gt;LCID!$Q26),AND(F26=Cutoff!$AC$5,$Q26&gt;VLOOKUP(F26,Cutoff!$A$2:$D$56,4,FALSE)&gt;LCID!$Q26),AND(F26=Cutoff!$AC$6,$Q26&gt;VLOOKUP(F26,Cutoff!$A$2:$D$56,4,FALSE)&gt;LCID!$Q26),AND(F26=Cutoff!$AC$7,$Q26&gt;VLOOKUP(F26,Cutoff!$A$2:$D$56,4,FALSE)&gt;LCID!$Q26),AND(F26=Cutoff!$AC$8,$Q26&gt;VLOOKUP(F26,Cutoff!$A$2:$D$56,4,FALSE)&gt;LCID!$Q26),AND(F26=Cutoff!$AC$9,$Q26&gt;VLOOKUP(F26,Cutoff!$A$2:$D$56,4,FALSE)&gt;LCID!$Q26)),"1","0"))</f>
        <v>0</v>
      </c>
      <c r="FA26" s="690" t="str">
        <f>IF(ISBLANK(G26),"0",+IF(OR(AND(G26=Cutoff!$AC$2,$Q26&gt;VLOOKUP(G26,Cutoff!$A$2:$D$56,4,FALSE)&gt;LCID!$Q26),AND(G26=Cutoff!$AC$3,$Q26&gt;VLOOKUP(G26,Cutoff!$A$2:$D$56,4,FALSE)&gt;LCID!$Q26),AND(G26=Cutoff!$AC$4,$RC26&gt;VLOOKUP(G26,Cutoff!$A$2:$D$56,4,FALSE)&gt;LCID!$Q26),AND(G26=Cutoff!$AC$5,$Q26&gt;VLOOKUP(G26,Cutoff!$A$2:$D$56,4,FALSE)&gt;LCID!$Q26),AND(G26=Cutoff!$AC$6,$Q26&gt;VLOOKUP(G26,Cutoff!$A$2:$D$56,4,FALSE)&gt;LCID!$Q26),AND(G26=Cutoff!$AC$7,$Q26&gt;VLOOKUP(G26,Cutoff!$A$2:$D$56,4,FALSE)&gt;LCID!$Q26),AND(G26=Cutoff!$AC$8,$Q26&gt;VLOOKUP(G26,Cutoff!$A$2:$D$56,4,FALSE)&gt;LCID!$Q26),AND(G26=Cutoff!$AC$9,$Q26&gt;VLOOKUP(G26,Cutoff!$A$2:$D$56,4,FALSE)&gt;LCID!$Q26)),"1","0"))</f>
        <v>0</v>
      </c>
      <c r="FB26" s="690" t="str">
        <f>IF(ISBLANK(H26),"0",+IF(OR(AND(H26=Cutoff!$AC$2,$Q26&gt;VLOOKUP(H26,Cutoff!$A$2:$D$56,4,FALSE)&gt;LCID!$Q26),AND(H26=Cutoff!$AC$3,$Q26&gt;VLOOKUP(H26,Cutoff!$A$2:$D$56,4,FALSE)&gt;LCID!$Q26),AND(H26=Cutoff!$AC$4,$RC26&gt;VLOOKUP(H26,Cutoff!$A$2:$D$56,4,FALSE)&gt;LCID!$Q26),AND(H26=Cutoff!$AC$5,$Q26&gt;VLOOKUP(H26,Cutoff!$A$2:$D$56,4,FALSE)&gt;LCID!$Q26),AND(H26=Cutoff!$AC$6,$Q26&gt;VLOOKUP(H26,Cutoff!$A$2:$D$56,4,FALSE)&gt;LCID!$Q26),AND(H26=Cutoff!$AC$7,$Q26&gt;VLOOKUP(H26,Cutoff!$A$2:$D$56,4,FALSE)&gt;LCID!$Q26),AND(H26=Cutoff!$AC$8,$Q26&gt;VLOOKUP(H26,Cutoff!$A$2:$D$56,4,FALSE)&gt;LCID!$Q26),AND(H26=Cutoff!$AC$9,$Q26&gt;VLOOKUP(H26,Cutoff!$A$2:$D$56,4,FALSE)&gt;LCID!$Q26)),"1","0"))</f>
        <v>0</v>
      </c>
      <c r="FC26" s="690" t="str">
        <f>IF(ISBLANK(I26),"0",+IF(OR(AND(I26=Cutoff!$AC$2,$Q26&gt;VLOOKUP(I26,Cutoff!$A$2:$D$56,4,FALSE)&gt;LCID!$Q26),AND(I26=Cutoff!$AC$3,$Q26&gt;VLOOKUP(I26,Cutoff!$A$2:$D$56,4,FALSE)&gt;LCID!$Q26),AND(I26=Cutoff!$AC$4,$RC26&gt;VLOOKUP(I26,Cutoff!$A$2:$D$56,4,FALSE)&gt;LCID!$Q26),AND(I26=Cutoff!$AC$5,$Q26&gt;VLOOKUP(I26,Cutoff!$A$2:$D$56,4,FALSE)&gt;LCID!$Q26),AND(I26=Cutoff!$AC$6,$Q26&gt;VLOOKUP(I26,Cutoff!$A$2:$D$56,4,FALSE)&gt;LCID!$Q26),AND(I26=Cutoff!$AC$7,$Q26&gt;VLOOKUP(I26,Cutoff!$A$2:$D$56,4,FALSE)&gt;LCID!$Q26),AND(I26=Cutoff!$AC$8,$Q26&gt;VLOOKUP(I26,Cutoff!$A$2:$D$56,4,FALSE)&gt;LCID!$Q26),AND(I26=Cutoff!$AC$9,$Q26&gt;VLOOKUP(I26,Cutoff!$A$2:$D$56,4,FALSE)&gt;LCID!$Q26)),"1","0"))</f>
        <v>0</v>
      </c>
      <c r="FD26" s="690" t="str">
        <f>IF(ISBLANK(J26),"0",+IF(OR(AND(J26=Cutoff!$AC$2,$Q26&gt;VLOOKUP(J26,Cutoff!$A$2:$D$56,4,FALSE)&gt;LCID!$Q26),AND(J26=Cutoff!$AC$3,$Q26&gt;VLOOKUP(J26,Cutoff!$A$2:$D$56,4,FALSE)&gt;LCID!$Q26),AND(J26=Cutoff!$AC$4,$RC26&gt;VLOOKUP(J26,Cutoff!$A$2:$D$56,4,FALSE)&gt;LCID!$Q26),AND(J26=Cutoff!$AC$5,$Q26&gt;VLOOKUP(J26,Cutoff!$A$2:$D$56,4,FALSE)&gt;LCID!$Q26),AND(J26=Cutoff!$AC$6,$Q26&gt;VLOOKUP(J26,Cutoff!$A$2:$D$56,4,FALSE)&gt;LCID!$Q26),AND(J26=Cutoff!$AC$7,$Q26&gt;VLOOKUP(J26,Cutoff!$A$2:$D$56,4,FALSE)&gt;LCID!$Q26),AND(J26=Cutoff!$AC$8,$Q26&gt;VLOOKUP(J26,Cutoff!$A$2:$D$56,4,FALSE)&gt;LCID!$Q26),AND(J26=Cutoff!$AC$9,$Q26&gt;VLOOKUP(J26,Cutoff!$A$2:$D$56,4,FALSE)&gt;LCID!$Q26)),"1","0"))</f>
        <v>0</v>
      </c>
      <c r="FE26" s="690" t="str">
        <f>IF(ISBLANK(K26),"0",+IF(OR(AND(K26=Cutoff!$AC$2,$Q26&gt;VLOOKUP(K26,Cutoff!$A$2:$D$56,4,FALSE)&gt;LCID!$Q26),AND(K26=Cutoff!$AC$3,$Q26&gt;VLOOKUP(K26,Cutoff!$A$2:$D$56,4,FALSE)&gt;LCID!$Q26),AND(K26=Cutoff!$AC$4,$RC26&gt;VLOOKUP(K26,Cutoff!$A$2:$D$56,4,FALSE)&gt;LCID!$Q26),AND(K26=Cutoff!$AC$5,$Q26&gt;VLOOKUP(K26,Cutoff!$A$2:$D$56,4,FALSE)&gt;LCID!$Q26),AND(K26=Cutoff!$AC$6,$Q26&gt;VLOOKUP(K26,Cutoff!$A$2:$D$56,4,FALSE)&gt;LCID!$Q26),AND(K26=Cutoff!$AC$7,$Q26&gt;VLOOKUP(K26,Cutoff!$A$2:$D$56,4,FALSE)&gt;LCID!$Q26),AND(K26=Cutoff!$AC$8,$Q26&gt;VLOOKUP(K26,Cutoff!$A$2:$D$56,4,FALSE)&gt;LCID!$Q26),AND(K26=Cutoff!$AC$9,$Q26&gt;VLOOKUP(K26,Cutoff!$A$2:$D$56,4,FALSE)&gt;LCID!$Q26)),"1","0"))</f>
        <v>0</v>
      </c>
      <c r="FF26" s="690" t="str">
        <f>IF(ISBLANK(L26),"0",+IF(OR(AND(L26=Cutoff!$AC$2,$Q26&gt;VLOOKUP(L26,Cutoff!$A$2:$D$56,4,FALSE)&gt;LCID!$Q26),AND(L26=Cutoff!$AC$3,$Q26&gt;VLOOKUP(L26,Cutoff!$A$2:$D$56,4,FALSE)&gt;LCID!$Q26),AND(L26=Cutoff!$AC$4,$RC26&gt;VLOOKUP(L26,Cutoff!$A$2:$D$56,4,FALSE)&gt;LCID!$Q26),AND(L26=Cutoff!$AC$5,$Q26&gt;VLOOKUP(L26,Cutoff!$A$2:$D$56,4,FALSE)&gt;LCID!$Q26),AND(L26=Cutoff!$AC$6,$Q26&gt;VLOOKUP(L26,Cutoff!$A$2:$D$56,4,FALSE)&gt;LCID!$Q26),AND(L26=Cutoff!$AC$7,$Q26&gt;VLOOKUP(L26,Cutoff!$A$2:$D$56,4,FALSE)&gt;LCID!$Q26),AND(L26=Cutoff!$AC$8,$Q26&gt;VLOOKUP(L26,Cutoff!$A$2:$D$56,4,FALSE)&gt;LCID!$Q26),AND(L26=Cutoff!$AC$9,$Q26&gt;VLOOKUP(L26,Cutoff!$A$2:$D$56,4,FALSE)&gt;LCID!$Q26)),"1","0"))</f>
        <v>0</v>
      </c>
      <c r="FG26" s="690" t="str">
        <f>IF(ISBLANK(M26),"0",+IF(OR(AND(M26=Cutoff!$AC$2,$Q26&gt;VLOOKUP(M26,Cutoff!$A$2:$D$56,4,FALSE)&gt;LCID!$Q26),AND(M26=Cutoff!$AC$3,$Q26&gt;VLOOKUP(M26,Cutoff!$A$2:$D$56,4,FALSE)&gt;LCID!$Q26),AND(M26=Cutoff!$AC$4,$RC26&gt;VLOOKUP(M26,Cutoff!$A$2:$D$56,4,FALSE)&gt;LCID!$Q26),AND(M26=Cutoff!$AC$5,$Q26&gt;VLOOKUP(M26,Cutoff!$A$2:$D$56,4,FALSE)&gt;LCID!$Q26),AND(M26=Cutoff!$AC$6,$Q26&gt;VLOOKUP(M26,Cutoff!$A$2:$D$56,4,FALSE)&gt;LCID!$Q26),AND(M26=Cutoff!$AC$7,$Q26&gt;VLOOKUP(M26,Cutoff!$A$2:$D$56,4,FALSE)&gt;LCID!$Q26),AND(M26=Cutoff!$AC$8,$Q26&gt;VLOOKUP(M26,Cutoff!$A$2:$D$56,4,FALSE)&gt;LCID!$Q26),AND(M26=Cutoff!$AC$9,$Q26&gt;VLOOKUP(M26,Cutoff!$A$2:$D$56,4,FALSE)&gt;LCID!$Q26)),"1","0"))</f>
        <v>0</v>
      </c>
      <c r="FH26" s="690" t="str">
        <f>IF(ISBLANK(N26),"0",+IF(OR(AND(N26=Cutoff!$AC$2,$Q26&gt;VLOOKUP(N26,Cutoff!$A$2:$D$56,4,FALSE)&gt;LCID!$Q26),AND(N26=Cutoff!$AC$3,$Q26&gt;VLOOKUP(N26,Cutoff!$A$2:$D$56,4,FALSE)&gt;LCID!$Q26),AND(N26=Cutoff!$AC$4,$RC26&gt;VLOOKUP(N26,Cutoff!$A$2:$D$56,4,FALSE)&gt;LCID!$Q26),AND(N26=Cutoff!$AC$5,$Q26&gt;VLOOKUP(N26,Cutoff!$A$2:$D$56,4,FALSE)&gt;LCID!$Q26),AND(N26=Cutoff!$AC$6,$Q26&gt;VLOOKUP(N26,Cutoff!$A$2:$D$56,4,FALSE)&gt;LCID!$Q26),AND(N26=Cutoff!$AC$7,$Q26&gt;VLOOKUP(N26,Cutoff!$A$2:$D$56,4,FALSE)&gt;LCID!$Q26),AND(N26=Cutoff!$AC$8,$Q26&gt;VLOOKUP(N26,Cutoff!$A$2:$D$56,4,FALSE)&gt;LCID!$Q26),AND(N26=Cutoff!$AC$9,$Q26&gt;VLOOKUP(N26,Cutoff!$A$2:$D$56,4,FALSE)&gt;LCID!$Q26)),"1","0"))</f>
        <v>0</v>
      </c>
      <c r="FI26" s="691" t="str">
        <f>IF(ISBLANK(O26),"0",+IF(OR(AND(O26=Cutoff!$AC$2,$Q26&gt;VLOOKUP(O26,Cutoff!$A$2:$D$56,4,FALSE)&gt;LCID!$Q26),AND(O26=Cutoff!$AC$3,$Q26&gt;VLOOKUP(O26,Cutoff!$A$2:$D$56,4,FALSE)&gt;LCID!$Q26),AND(O26=Cutoff!$AC$4,$RC26&gt;VLOOKUP(O26,Cutoff!$A$2:$D$56,4,FALSE)&gt;LCID!$Q26),AND(O26=Cutoff!$AC$5,$Q26&gt;VLOOKUP(O26,Cutoff!$A$2:$D$56,4,FALSE)&gt;LCID!$Q26),AND(O26=Cutoff!$AC$6,$Q26&gt;VLOOKUP(O26,Cutoff!$A$2:$D$56,4,FALSE)&gt;LCID!$Q26),AND(O26=Cutoff!$AC$7,$Q26&gt;VLOOKUP(O26,Cutoff!$A$2:$D$56,4,FALSE)&gt;LCID!$Q26),AND(O26=Cutoff!$AC$8,$Q26&gt;VLOOKUP(O26,Cutoff!$A$2:$D$56,4,FALSE)&gt;LCID!$Q26),AND(O26=Cutoff!$AC$9,$Q26&gt;VLOOKUP(O26,Cutoff!$A$2:$D$56,4,FALSE)&gt;LCID!$Q26)),"1","0"))</f>
        <v>0</v>
      </c>
      <c r="FJ26" s="688">
        <f t="shared" si="78"/>
        <v>0</v>
      </c>
      <c r="FK26" s="11"/>
      <c r="FM26" s="480">
        <f t="shared" si="79"/>
        <v>0</v>
      </c>
      <c r="FN26" s="480">
        <f t="shared" si="20"/>
        <v>0</v>
      </c>
      <c r="FO26" s="480">
        <f t="shared" si="21"/>
        <v>0</v>
      </c>
      <c r="FQ26" s="239" t="str">
        <f>IF(ISBLANK(B26),"",+IF(OR($E26=Cutoff!$W$2,$E26=Cutoff!$W$3,$E26=Cutoff!$W$4,$E26=Cutoff!$W$5,$E26=Cutoff!$W$6,$E26=Cutoff!$W$7,$E26=Cutoff!$W$8,$E26=Cutoff!$W$9,$E26=Cutoff!$W$10,$E26=Cutoff!$W$11,$E26=Cutoff!$W$12,$F26=Cutoff!$W$2,$F26=Cutoff!$W$3,$F26=Cutoff!$W$4,$F26=Cutoff!$W$5,$F26=Cutoff!$W$6,$F26=Cutoff!$W$7,$F26=Cutoff!$W$8,$F26=Cutoff!$W$9,$F26=Cutoff!$W$10,$F26=Cutoff!$W$11,$F26=Cutoff!$W$12,$G26=Cutoff!$W$2,$G26=Cutoff!$W$3,$G26=Cutoff!$W$4,$G26=Cutoff!$W$5,$G26=Cutoff!$W$6,$G26=Cutoff!$W$7,$G26=Cutoff!$W$8,$G26=Cutoff!$W$9,$G26=Cutoff!$W$10,$G26=Cutoff!$W$11,$G26=Cutoff!$W$12,$H26=Cutoff!$W$2,$H26=Cutoff!$W$3,$H26=Cutoff!$W$4,$H26=Cutoff!$W$5,$H26=Cutoff!$W$6,$H26=Cutoff!$W$7,$H26=Cutoff!$W$8,$H26=Cutoff!$W$9,$H26=Cutoff!$W$10,$H26=Cutoff!$W$11,$H26=Cutoff!$W$12,$I26=Cutoff!$W$2,$I26=Cutoff!$W$3,$I26=Cutoff!$W$4,$I26=Cutoff!$W$5,$I26=Cutoff!$W$6,$I26=Cutoff!$W$7,$I26=Cutoff!$W$8,$I26=Cutoff!$W$9,$I26=Cutoff!$W$10,$I26=Cutoff!$W$11,$I26=Cutoff!$W$12,$J26=Cutoff!$W$2,$J26=Cutoff!$W$3,$J26=Cutoff!$W$4,$J26=Cutoff!$W$5,$J26=Cutoff!$W$6,$J26=Cutoff!$W$7,$J26=Cutoff!$W$8,$J26=Cutoff!$W$9,$J26=Cutoff!$W$10,$J26=Cutoff!$W$11,$J26=Cutoff!$W$12,$K26=Cutoff!$W$2,$K26=Cutoff!$W$3,$K26=Cutoff!$W$4,$K26=Cutoff!$W$5,$K26=Cutoff!$W$6,$K26=Cutoff!$W$7,$K26=Cutoff!$W$8,$K26=Cutoff!$W$9,$K26=Cutoff!$W$10,$K26=Cutoff!$W$11,$K26=Cutoff!$W$12,$L26=Cutoff!$W$2,$L26=Cutoff!$W$3,$L26=Cutoff!$W$4,$L26=Cutoff!$W$5,$L26=Cutoff!$W$6,$L26=Cutoff!$W$7,$L26=Cutoff!$W$8,$L26=Cutoff!$W$9,$L26=Cutoff!$W$10,$L26=Cutoff!$W$11,$L26=Cutoff!$W$12,$M26=Cutoff!$W$2,$M26=Cutoff!$W$3,$M26=Cutoff!$W$4,$M26=Cutoff!$W$5,$M26=Cutoff!$W$6,$M26=Cutoff!$W$7,$M26=Cutoff!$W$8,$M26=Cutoff!$W$9,$M26=Cutoff!$W$10,$N26=Cutoff!$W$2,$N26=Cutoff!$W$3,$N26=Cutoff!$W$4,$M26=Cutoff!$W$11,$M26=Cutoff!$W$12,$N26=Cutoff!$W$5,$N26=Cutoff!$W$6,$N26=Cutoff!$W$7,$N26=Cutoff!$W$8,$N26=Cutoff!$W$9,$N26=Cutoff!$W$10,$N26=Cutoff!$W$11,$N26=Cutoff!$W$12,$O26=Cutoff!$W$2,$O26=Cutoff!$W$3,$O26=Cutoff!$W$4,$O26=Cutoff!$W$5,$O26=Cutoff!$W$6,$O26=Cutoff!$W$7,$O26=Cutoff!$W$8,$O26=Cutoff!$W$9,$O26=Cutoff!$W$10,$O26=Cutoff!$W$11,$O26=Cutoff!$W$12),1,""))</f>
        <v/>
      </c>
      <c r="FR26" s="239">
        <f t="shared" si="80"/>
        <v>0</v>
      </c>
      <c r="FU26" s="480" t="str">
        <f t="shared" si="124"/>
        <v/>
      </c>
      <c r="GB26" s="528" t="str">
        <f t="shared" si="81"/>
        <v/>
      </c>
      <c r="GC26" s="529" t="str">
        <f t="shared" si="82"/>
        <v/>
      </c>
      <c r="GD26" s="529" t="str">
        <f t="shared" si="83"/>
        <v/>
      </c>
      <c r="GE26" s="529" t="str">
        <f t="shared" si="84"/>
        <v/>
      </c>
      <c r="GF26" s="529" t="str">
        <f t="shared" si="85"/>
        <v/>
      </c>
      <c r="GG26" s="529" t="str">
        <f t="shared" si="86"/>
        <v/>
      </c>
      <c r="GH26" s="529" t="str">
        <f t="shared" si="87"/>
        <v/>
      </c>
      <c r="GI26" s="529" t="str">
        <f t="shared" si="88"/>
        <v/>
      </c>
      <c r="GJ26" s="529" t="str">
        <f t="shared" si="89"/>
        <v/>
      </c>
      <c r="GK26" s="529" t="str">
        <f t="shared" si="90"/>
        <v/>
      </c>
      <c r="GL26" s="530" t="str">
        <f t="shared" si="91"/>
        <v/>
      </c>
      <c r="GM26" s="530">
        <f t="shared" si="92"/>
        <v>0</v>
      </c>
      <c r="GN26" s="574">
        <f t="shared" si="93"/>
        <v>0</v>
      </c>
      <c r="GQ26" s="528" t="str">
        <f>+IF(ISBLANK($B26),"",IF(ISBLANK(E26),"",IF(OR(E26=Cutoff!$P$34,E26=Cutoff!$P$35,E26=Cutoff!$P$36,E26=Cutoff!$P$37,E26=Cutoff!$P$38,E26=Cutoff!$P$39,E26=Cutoff!$P$40,E26=Cutoff!$P$41,E26=Cutoff!$P$42,E26=Cutoff!$P$43,E26=Cutoff!$P$44,E26=Cutoff!$P$45,$Q26&lt;SCL!Y26),"0","i")))</f>
        <v/>
      </c>
      <c r="GR26" s="529" t="str">
        <f>+IF(ISBLANK($B26),"",IF(ISBLANK(F26),"",IF(OR(F26=Cutoff!$P$34,F26=Cutoff!$P$35,F26=Cutoff!$P$36,F26=Cutoff!$P$37,F26=Cutoff!$P$38,F26=Cutoff!$P$39,F26=Cutoff!$P$40,F26=Cutoff!$P$41,F26=Cutoff!$P$42,F26=Cutoff!$P$43,F26=Cutoff!$P$44,F26=Cutoff!$P$45,$Q26&lt;SCL!Z26),"0","i")))</f>
        <v/>
      </c>
      <c r="GS26" s="529" t="str">
        <f>+IF(ISBLANK($B26),"",IF(ISBLANK(G26),"",IF(OR(G26=Cutoff!$P$34,G26=Cutoff!$P$35,G26=Cutoff!$P$36,G26=Cutoff!$P$37,G26=Cutoff!$P$38,G26=Cutoff!$P$39,G26=Cutoff!$P$40,G26=Cutoff!$P$41,G26=Cutoff!$P$42,G26=Cutoff!$P$43,G26=Cutoff!$P$44,G26=Cutoff!$P$45,$Q26&lt;SCL!AA26),"0","i")))</f>
        <v/>
      </c>
      <c r="GT26" s="529" t="str">
        <f>+IF(ISBLANK($B26),"",IF(ISBLANK(H26),"",IF(OR(H26=Cutoff!$P$34,H26=Cutoff!$P$35,H26=Cutoff!$P$36,H26=Cutoff!$P$37,H26=Cutoff!$P$38,H26=Cutoff!$P$39,H26=Cutoff!$P$40,H26=Cutoff!$P$41,H26=Cutoff!$P$42,H26=Cutoff!$P$43,H26=Cutoff!$P$44,H26=Cutoff!$P$45,$Q26&lt;SCL!AB26),"0","i")))</f>
        <v/>
      </c>
      <c r="GU26" s="529" t="str">
        <f>+IF(ISBLANK($B26),"",IF(ISBLANK(I26),"",IF(OR(I26=Cutoff!$P$34,I26=Cutoff!$P$35,I26=Cutoff!$P$36,I26=Cutoff!$P$37,I26=Cutoff!$P$38,I26=Cutoff!$P$39,I26=Cutoff!$P$40,I26=Cutoff!$P$41,I26=Cutoff!$P$42,I26=Cutoff!$P$43,I26=Cutoff!$P$44,I26=Cutoff!$P$45,$Q26&lt;SCL!AC26),"0","i")))</f>
        <v/>
      </c>
      <c r="GV26" s="529" t="str">
        <f>+IF(ISBLANK($B26),"",IF(ISBLANK(J26),"",IF(OR(J26=Cutoff!$P$34,J26=Cutoff!$P$35,J26=Cutoff!$P$36,J26=Cutoff!$P$37,J26=Cutoff!$P$38,J26=Cutoff!$P$39,J26=Cutoff!$P$40,J26=Cutoff!$P$41,J26=Cutoff!$P$42,J26=Cutoff!$P$43,J26=Cutoff!$P$44,J26=Cutoff!$P$45,$Q26&lt;SCL!AD26),"0","i")))</f>
        <v/>
      </c>
      <c r="GW26" s="529" t="str">
        <f>+IF(ISBLANK($B26),"",IF(ISBLANK(K26),"",IF(OR(K26=Cutoff!$P$34,K26=Cutoff!$P$35,K26=Cutoff!$P$36,K26=Cutoff!$P$37,K26=Cutoff!$P$38,K26=Cutoff!$P$39,K26=Cutoff!$P$40,K26=Cutoff!$P$41,K26=Cutoff!$P$42,K26=Cutoff!$P$43,K26=Cutoff!$P$44,K26=Cutoff!$P$45,$Q26&lt;SCL!AE26),"0","i")))</f>
        <v/>
      </c>
      <c r="GX26" s="529" t="str">
        <f>+IF(ISBLANK($B26),"",IF(ISBLANK(L26),"",IF(OR(L26=Cutoff!$P$34,L26=Cutoff!$P$35,L26=Cutoff!$P$36,L26=Cutoff!$P$37,L26=Cutoff!$P$38,L26=Cutoff!$P$39,L26=Cutoff!$P$40,L26=Cutoff!$P$41,L26=Cutoff!$P$42,L26=Cutoff!$P$43,L26=Cutoff!$P$44,L26=Cutoff!$P$45,$Q26&lt;SCL!AF26),"0","i")))</f>
        <v/>
      </c>
      <c r="GY26" s="529" t="str">
        <f>+IF(ISBLANK($B26),"",IF(ISBLANK(M26),"",IF(OR(M26=Cutoff!$P$34,M26=Cutoff!$P$35,M26=Cutoff!$P$36,M26=Cutoff!$P$37,M26=Cutoff!$P$38,M26=Cutoff!$P$39,M26=Cutoff!$P$40,M26=Cutoff!$P$41,M26=Cutoff!$P$42,M26=Cutoff!$P$43,M26=Cutoff!$P$44,M26=Cutoff!$P$45,$Q26&lt;SCL!AG26),"0","i")))</f>
        <v/>
      </c>
      <c r="GZ26" s="529" t="str">
        <f>+IF(ISBLANK($B26),"",IF(ISBLANK(N26),"",IF(OR(N26=Cutoff!$P$34,N26=Cutoff!$P$35,N26=Cutoff!$P$36,N26=Cutoff!$P$37,N26=Cutoff!$P$38,N26=Cutoff!$P$39,N26=Cutoff!$P$40,N26=Cutoff!$P$41,N26=Cutoff!$P$42,N26=Cutoff!$P$43,N26=Cutoff!$P$44,N26=Cutoff!$P$45,$Q26&lt;SCL!AH26),"0","i")))</f>
        <v/>
      </c>
      <c r="HA26" s="530" t="str">
        <f>+IF(ISBLANK($B26),"",IF(ISBLANK(O26),"",IF(OR(O26=Cutoff!$P$34,O26=Cutoff!$P$35,O26=Cutoff!$P$36,O26=Cutoff!$P$37,O26=Cutoff!$P$38,O26=Cutoff!$P$39,O26=Cutoff!$P$40,O26=Cutoff!$P$41,O26=Cutoff!$P$42,O26=Cutoff!$P$43,O26=Cutoff!$P$44,O26=Cutoff!$P$45,$Q26&lt;SCL!AI26),"0","i")))</f>
        <v/>
      </c>
      <c r="HB26" s="530" t="str">
        <f t="shared" si="94"/>
        <v/>
      </c>
      <c r="HC26" s="541" t="str">
        <f t="shared" si="95"/>
        <v/>
      </c>
      <c r="HD26" s="678" t="str">
        <f t="shared" si="96"/>
        <v/>
      </c>
      <c r="HE26" s="528" t="str">
        <f>+IF(ISBLANK($B26),"",IF(ISBLANK(E26),"",IF(OR(E26=Cutoff!$R$34,E26=Cutoff!$R$35,E26=Cutoff!$R$36,E26=Cutoff!$R$37,E26=Cutoff!$R$38,E26=Cutoff!$R$39,E26=Cutoff!$R$40,E26=Cutoff!$R$41,E26=Cutoff!$R$42,E26=Cutoff!$R$43,E26=Cutoff!$R$44,E26=Cutoff!$R$45,$Q26&lt;SCL!Y26),"0","d")))</f>
        <v/>
      </c>
      <c r="HF26" s="529" t="str">
        <f>+IF(ISBLANK($B26),"",IF(ISBLANK(F26),"",IF(OR(F26=Cutoff!$R$34,F26=Cutoff!$R$35,F26=Cutoff!$R$36,F26=Cutoff!$R$37,F26=Cutoff!$R$38,F26=Cutoff!$R$39,F26=Cutoff!$R$40,F26=Cutoff!$R$41,F26=Cutoff!$R$42,F26=Cutoff!$R$43,F26=Cutoff!$R$44,F26=Cutoff!$R$45,$Q26&lt;SCL!Z26),"0","d")))</f>
        <v/>
      </c>
      <c r="HG26" s="529" t="str">
        <f>+IF(ISBLANK($B26),"",IF(ISBLANK(G26),"",IF(OR(G26=Cutoff!$R$34,G26=Cutoff!$R$35,G26=Cutoff!$R$36,G26=Cutoff!$R$37,G26=Cutoff!$R$38,G26=Cutoff!$R$39,G26=Cutoff!$R$40,G26=Cutoff!$R$41,G26=Cutoff!$R$42,G26=Cutoff!$R$43,G26=Cutoff!$R$44,G26=Cutoff!$R$45,$Q26&lt;SCL!AA26),"0","d")))</f>
        <v/>
      </c>
      <c r="HH26" s="529" t="str">
        <f>+IF(ISBLANK($B26),"",IF(ISBLANK(H26),"",IF(OR(H26=Cutoff!$R$34,H26=Cutoff!$R$35,H26=Cutoff!$R$36,H26=Cutoff!$R$37,H26=Cutoff!$R$38,H26=Cutoff!$R$39,H26=Cutoff!$R$40,H26=Cutoff!$R$41,H26=Cutoff!$R$42,H26=Cutoff!$R$43,H26=Cutoff!$R$44,H26=Cutoff!$R$45,$Q26&lt;SCL!AB26),"0","d")))</f>
        <v/>
      </c>
      <c r="HI26" s="529" t="str">
        <f>+IF(ISBLANK($B26),"",IF(ISBLANK(I26),"",IF(OR(I26=Cutoff!$R$34,I26=Cutoff!$R$35,I26=Cutoff!$R$36,I26=Cutoff!$R$37,I26=Cutoff!$R$38,I26=Cutoff!$R$39,I26=Cutoff!$R$40,I26=Cutoff!$R$41,I26=Cutoff!$R$42,I26=Cutoff!$R$43,I26=Cutoff!$R$44,I26=Cutoff!$R$45,$Q26&lt;SCL!AC26),"0","d")))</f>
        <v/>
      </c>
      <c r="HJ26" s="529" t="str">
        <f>+IF(ISBLANK($B26),"",IF(ISBLANK(J26),"",IF(OR(J26=Cutoff!$R$34,J26=Cutoff!$R$35,J26=Cutoff!$R$36,J26=Cutoff!$R$37,J26=Cutoff!$R$38,J26=Cutoff!$R$39,J26=Cutoff!$R$40,J26=Cutoff!$R$41,J26=Cutoff!$R$42,J26=Cutoff!$R$43,J26=Cutoff!$R$44,J26=Cutoff!$R$45,$Q26&lt;SCL!AD26),"0","d")))</f>
        <v/>
      </c>
      <c r="HK26" s="529" t="str">
        <f>+IF(ISBLANK($B26),"",IF(ISBLANK(K26),"",IF(OR(K26=Cutoff!$R$34,K26=Cutoff!$R$35,K26=Cutoff!$R$36,K26=Cutoff!$R$37,K26=Cutoff!$R$38,K26=Cutoff!$R$39,K26=Cutoff!$R$40,K26=Cutoff!$R$41,K26=Cutoff!$R$42,K26=Cutoff!$R$43,K26=Cutoff!$R$44,K26=Cutoff!$R$45,$Q26&lt;SCL!AE26),"0","d")))</f>
        <v/>
      </c>
      <c r="HL26" s="529" t="str">
        <f>+IF(ISBLANK($B26),"",IF(ISBLANK(L26),"",IF(OR(L26=Cutoff!$R$34,L26=Cutoff!$R$35,L26=Cutoff!$R$36,L26=Cutoff!$R$37,L26=Cutoff!$R$38,L26=Cutoff!$R$39,L26=Cutoff!$R$40,L26=Cutoff!$R$41,L26=Cutoff!$R$42,L26=Cutoff!$R$43,L26=Cutoff!$R$44,L26=Cutoff!$R$45,$Q26&lt;SCL!AF26),"0","d")))</f>
        <v/>
      </c>
      <c r="HM26" s="529" t="str">
        <f>+IF(ISBLANK($B26),"",IF(ISBLANK(M26),"",IF(OR(M26=Cutoff!$R$34,M26=Cutoff!$R$35,M26=Cutoff!$R$36,M26=Cutoff!$R$37,M26=Cutoff!$R$38,M26=Cutoff!$R$39,M26=Cutoff!$R$40,M26=Cutoff!$R$41,M26=Cutoff!$R$42,M26=Cutoff!$R$43,M26=Cutoff!$R$44,M26=Cutoff!$R$45,$Q26&lt;SCL!AG26),"0","d")))</f>
        <v/>
      </c>
      <c r="HN26" s="529" t="str">
        <f>+IF(ISBLANK($B26),"",IF(ISBLANK(N26),"",IF(OR(N26=Cutoff!$R$34,N26=Cutoff!$R$35,N26=Cutoff!$R$36,N26=Cutoff!$R$37,N26=Cutoff!$R$38,N26=Cutoff!$R$39,N26=Cutoff!$R$40,N26=Cutoff!$R$41,N26=Cutoff!$R$42,N26=Cutoff!$R$43,N26=Cutoff!$R$44,N26=Cutoff!$R$45,$Q26&lt;SCL!AH26),"0","d")))</f>
        <v/>
      </c>
      <c r="HO26" s="530" t="str">
        <f>+IF(ISBLANK($B26),"",IF(ISBLANK(O26),"",IF(OR(O26=Cutoff!$R$34,O26=Cutoff!$R$35,O26=Cutoff!$R$36,O26=Cutoff!$R$37,O26=Cutoff!$R$38,O26=Cutoff!$R$39,O26=Cutoff!$R$40,O26=Cutoff!$R$41,O26=Cutoff!$R$42,O26=Cutoff!$R$43,O26=Cutoff!$R$44,O26=Cutoff!$R$45,$Q26&lt;SCL!AI26),"0","d")))</f>
        <v/>
      </c>
      <c r="HP26" s="530" t="str">
        <f t="shared" si="97"/>
        <v/>
      </c>
      <c r="HQ26" s="541" t="str">
        <f t="shared" si="98"/>
        <v/>
      </c>
      <c r="HR26" s="678" t="str">
        <f t="shared" si="99"/>
        <v/>
      </c>
      <c r="HS26" s="528" t="str">
        <f>+IF(ISBLANK($B26),"",IF(ISBLANK(E26),"",IF(OR(E26=Cutoff!$T$34,E26=Cutoff!$T$35,E26=Cutoff!$T$36,E26=Cutoff!$T$37,E26=Cutoff!$T$38,E26=Cutoff!$T$39,E26=Cutoff!$T$40,E26=Cutoff!$T$41,E26=Cutoff!$T$42,E26=Cutoff!$T$43,E26=Cutoff!$T$44,E26=Cutoff!$T$45,$Q26&lt;SCL!Y26),"0","oral")))</f>
        <v/>
      </c>
      <c r="HT26" s="529" t="str">
        <f>+IF(ISBLANK($B26),"",IF(ISBLANK(F26),"",IF(OR(F26=Cutoff!$T$34,F26=Cutoff!$T$35,F26=Cutoff!$T$36,F26=Cutoff!$T$37,F26=Cutoff!$T$38,F26=Cutoff!$T$39,F26=Cutoff!$T$40,F26=Cutoff!$T$41,F26=Cutoff!$T$42,F26=Cutoff!$T$43,F26=Cutoff!$T$44,F26=Cutoff!$T$45,$Q26&lt;SCL!Z26),"0","oral")))</f>
        <v/>
      </c>
      <c r="HU26" s="529" t="str">
        <f>+IF(ISBLANK($B26),"",IF(ISBLANK(G26),"",IF(OR(G26=Cutoff!$T$34,G26=Cutoff!$T$35,G26=Cutoff!$T$36,G26=Cutoff!$T$37,G26=Cutoff!$T$38,G26=Cutoff!$T$39,G26=Cutoff!$T$40,G26=Cutoff!$T$41,G26=Cutoff!$T$42,G26=Cutoff!$T$43,G26=Cutoff!$T$44,G26=Cutoff!$T$45,$Q26&lt;SCL!AA26),"0","oral")))</f>
        <v/>
      </c>
      <c r="HV26" s="529" t="str">
        <f>+IF(ISBLANK($B26),"",IF(ISBLANK(H26),"",IF(OR(H26=Cutoff!$T$34,H26=Cutoff!$T$35,H26=Cutoff!$T$36,H26=Cutoff!$T$37,H26=Cutoff!$T$38,H26=Cutoff!$T$39,H26=Cutoff!$T$40,H26=Cutoff!$T$41,H26=Cutoff!$T$42,H26=Cutoff!$T$43,H26=Cutoff!$T$44,H26=Cutoff!$T$45,$Q26&lt;SCL!AB26),"0","oral")))</f>
        <v/>
      </c>
      <c r="HW26" s="529" t="str">
        <f>+IF(ISBLANK($B26),"",IF(ISBLANK(I26),"",IF(OR(I26=Cutoff!$T$34,I26=Cutoff!$T$35,I26=Cutoff!$T$36,I26=Cutoff!$T$37,I26=Cutoff!$T$38,I26=Cutoff!$T$39,I26=Cutoff!$T$40,I26=Cutoff!$T$41,I26=Cutoff!$T$42,I26=Cutoff!$T$43,I26=Cutoff!$T$44,I26=Cutoff!$T$45,$Q26&lt;SCL!AC26),"0","oral")))</f>
        <v/>
      </c>
      <c r="HX26" s="529" t="str">
        <f>+IF(ISBLANK($B26),"",IF(ISBLANK(J26),"",IF(OR(J26=Cutoff!$T$34,J26=Cutoff!$T$35,J26=Cutoff!$T$36,J26=Cutoff!$T$37,J26=Cutoff!$T$38,J26=Cutoff!$T$39,J26=Cutoff!$T$40,J26=Cutoff!$T$41,J26=Cutoff!$T$42,J26=Cutoff!$T$43,J26=Cutoff!$T$44,J26=Cutoff!$T$45,$Q26&lt;SCL!AD26),"0","oral")))</f>
        <v/>
      </c>
      <c r="HY26" s="529" t="str">
        <f>+IF(ISBLANK($B26),"",IF(ISBLANK(K26),"",IF(OR(K26=Cutoff!$T$34,K26=Cutoff!$T$35,K26=Cutoff!$T$36,K26=Cutoff!$T$37,K26=Cutoff!$T$38,K26=Cutoff!$T$39,K26=Cutoff!$T$40,K26=Cutoff!$T$41,K26=Cutoff!$T$42,K26=Cutoff!$T$43,K26=Cutoff!$T$44,K26=Cutoff!$T$45,$Q26&lt;SCL!AE26),"0","oral")))</f>
        <v/>
      </c>
      <c r="HZ26" s="529" t="str">
        <f>+IF(ISBLANK($B26),"",IF(ISBLANK(L26),"",IF(OR(L26=Cutoff!$T$34,L26=Cutoff!$T$35,L26=Cutoff!$T$36,L26=Cutoff!$T$37,L26=Cutoff!$T$38,L26=Cutoff!$T$39,L26=Cutoff!$T$40,L26=Cutoff!$T$41,L26=Cutoff!$T$42,L26=Cutoff!$T$43,L26=Cutoff!$T$44,L26=Cutoff!$T$45,$Q26&lt;SCL!AF26),"0","oral")))</f>
        <v/>
      </c>
      <c r="IA26" s="529" t="str">
        <f>+IF(ISBLANK($B26),"",IF(ISBLANK(M26),"",IF(OR(M26=Cutoff!$T$34,M26=Cutoff!$T$35,M26=Cutoff!$T$36,M26=Cutoff!$T$37,M26=Cutoff!$T$38,M26=Cutoff!$T$39,M26=Cutoff!$T$40,M26=Cutoff!$T$41,M26=Cutoff!$T$42,M26=Cutoff!$T$43,M26=Cutoff!$T$44,M26=Cutoff!$T$45,$Q26&lt;SCL!AG26),"0","oral")))</f>
        <v/>
      </c>
      <c r="IB26" s="529" t="str">
        <f>+IF(ISBLANK($B26),"",IF(ISBLANK(N26),"",IF(OR(N26=Cutoff!$T$34,N26=Cutoff!$T$35,N26=Cutoff!$T$36,N26=Cutoff!$T$37,N26=Cutoff!$T$38,N26=Cutoff!$T$39,N26=Cutoff!$T$40,N26=Cutoff!$T$41,N26=Cutoff!$T$42,N26=Cutoff!$T$43,N26=Cutoff!$T$44,N26=Cutoff!$T$45,$Q26&lt;SCL!AH26),"0","oral")))</f>
        <v/>
      </c>
      <c r="IC26" s="530" t="str">
        <f>+IF(ISBLANK($B26),"",IF(ISBLANK(O26),"",IF(OR(O26=Cutoff!$T$34,O26=Cutoff!$T$35,O26=Cutoff!$T$36,O26=Cutoff!$T$37,O26=Cutoff!$T$38,O26=Cutoff!$T$39,O26=Cutoff!$T$40,O26=Cutoff!$T$41,O26=Cutoff!$T$42,O26=Cutoff!$T$43,O26=Cutoff!$T$44,O26=Cutoff!$T$45,$Q26&lt;SCL!AI26),"0","oral")))</f>
        <v/>
      </c>
      <c r="ID26" s="530" t="str">
        <f t="shared" si="100"/>
        <v/>
      </c>
      <c r="IE26" s="541" t="str">
        <f t="shared" si="101"/>
        <v/>
      </c>
      <c r="IF26" s="678" t="str">
        <f t="shared" si="102"/>
        <v/>
      </c>
      <c r="IG26" s="528" t="str">
        <f>IF(ISBLANK($B26),"",+IF(OR(E26=Cutoff!$W$2,E26=Cutoff!$W$3,E26=Cutoff!$W$4,E26=Cutoff!$W$5,E26=Cutoff!$W$6,E26=Cutoff!$W$7,E26=Cutoff!$W$8,E26=Cutoff!$W$9,E26=Cutoff!$W$10,E26=Cutoff!$W$11,E26=Cutoff!$W$12),1,0))</f>
        <v/>
      </c>
      <c r="IH26" s="529" t="str">
        <f>IF(ISBLANK($B26),"",+IF(OR(F26=Cutoff!$W$2,F26=Cutoff!$W$3,F26=Cutoff!$W$4,F26=Cutoff!$W$5,F26=Cutoff!$W$6,F26=Cutoff!$W$7,F26=Cutoff!$W$8,F26=Cutoff!$W$9,F26=Cutoff!$W$10,F26=Cutoff!$W$11,F26=Cutoff!$W$12),1,0))</f>
        <v/>
      </c>
      <c r="II26" s="529" t="str">
        <f>IF(ISBLANK($B26),"",+IF(OR(G26=Cutoff!$W$2,G26=Cutoff!$W$3,G26=Cutoff!$W$4,G26=Cutoff!$W$5,G26=Cutoff!$W$6,G26=Cutoff!$W$7,G26=Cutoff!$W$8,G26=Cutoff!$W$9,G26=Cutoff!$W$10,G26=Cutoff!$W$11,G26=Cutoff!$W$12),1,0))</f>
        <v/>
      </c>
      <c r="IJ26" s="529" t="str">
        <f>IF(ISBLANK($B26),"",+IF(OR(H26=Cutoff!$W$2,H26=Cutoff!$W$3,H26=Cutoff!$W$4,H26=Cutoff!$W$5,H26=Cutoff!$W$6,H26=Cutoff!$W$7,H26=Cutoff!$W$8,H26=Cutoff!$W$9,H26=Cutoff!$W$10,H26=Cutoff!$W$11,H26=Cutoff!$W$12),1,0))</f>
        <v/>
      </c>
      <c r="IK26" s="529" t="str">
        <f>IF(ISBLANK($B26),"",+IF(OR(I26=Cutoff!$W$2,I26=Cutoff!$W$3,I26=Cutoff!$W$4,I26=Cutoff!$W$5,I26=Cutoff!$W$6,I26=Cutoff!$W$7,I26=Cutoff!$W$8,I26=Cutoff!$W$9,I26=Cutoff!$W$10,I26=Cutoff!$W$11,I26=Cutoff!$W$12),1,0))</f>
        <v/>
      </c>
      <c r="IL26" s="529" t="str">
        <f>IF(ISBLANK($B26),"",+IF(OR(J26=Cutoff!$W$2,J26=Cutoff!$W$3,J26=Cutoff!$W$4,J26=Cutoff!$W$5,J26=Cutoff!$W$6,J26=Cutoff!$W$7,J26=Cutoff!$W$8,J26=Cutoff!$W$9,J26=Cutoff!$W$10,J26=Cutoff!$W$11,J26=Cutoff!$W$12),1,0))</f>
        <v/>
      </c>
      <c r="IM26" s="529" t="str">
        <f>IF(ISBLANK($B26),"",+IF(OR(K26=Cutoff!$W$2,K26=Cutoff!$W$3,K26=Cutoff!$W$4,K26=Cutoff!$W$5,K26=Cutoff!$W$6,K26=Cutoff!$W$7,K26=Cutoff!$W$8,K26=Cutoff!$W$9,K26=Cutoff!$W$10,K26=Cutoff!$W$11,K26=Cutoff!$W$12),1,0))</f>
        <v/>
      </c>
      <c r="IN26" s="529" t="str">
        <f>IF(ISBLANK($B26),"",+IF(OR(L26=Cutoff!$W$2,L26=Cutoff!$W$3,L26=Cutoff!$W$4,L26=Cutoff!$W$5,L26=Cutoff!$W$6,L26=Cutoff!$W$7,L26=Cutoff!$W$8,L26=Cutoff!$W$9,L26=Cutoff!$W$10,L26=Cutoff!$W$11,L26=Cutoff!$W$12),1,0))</f>
        <v/>
      </c>
      <c r="IO26" s="529" t="str">
        <f>IF(ISBLANK($B26),"",+IF(OR(M26=Cutoff!$W$2,M26=Cutoff!$W$3,M26=Cutoff!$W$4,M26=Cutoff!$W$5,M26=Cutoff!$W$6,M26=Cutoff!$W$7,M26=Cutoff!$W$8,M26=Cutoff!$W$9,M26=Cutoff!$W$10,M26=Cutoff!$W$11,M26=Cutoff!$W$12),1,0))</f>
        <v/>
      </c>
      <c r="IP26" s="529" t="str">
        <f>IF(ISBLANK($B26),"",+IF(OR(N26=Cutoff!$W$2,N26=Cutoff!$W$3,N26=Cutoff!$W$4,N26=Cutoff!$W$5,N26=Cutoff!$W$6,N26=Cutoff!$W$7,N26=Cutoff!$W$8,N26=Cutoff!$W$9,N26=Cutoff!$W$10,N26=Cutoff!$W$11,N26=Cutoff!$W$12),1,0))</f>
        <v/>
      </c>
      <c r="IQ26" s="530" t="str">
        <f>IF(ISBLANK($B26),"",+IF(OR(O26=Cutoff!$W$2,O26=Cutoff!$W$3,O26=Cutoff!$W$4,O26=Cutoff!$W$5,O26=Cutoff!$W$6,O26=Cutoff!$W$7,O26=Cutoff!$W$8,O26=Cutoff!$W$9,O26=Cutoff!$W$10,O26=Cutoff!$W$11,O26=Cutoff!$W$12),1,0))</f>
        <v/>
      </c>
      <c r="IR26" s="541" t="str">
        <f t="shared" si="103"/>
        <v/>
      </c>
      <c r="IS26" s="541" t="str">
        <f t="shared" si="104"/>
        <v/>
      </c>
      <c r="IV26" s="720" t="str">
        <f>IF(ISBLANK($B26),"",+IF(AND(OR(E26=Cutoff!$W$8,E26=Cutoff!$W$9,E26=Cutoff!$W$12),OR(E26=$D$19,E26=$E$19,E26=$F$19,E26=$G$19,E26=$H$19,E26=$I$19,E26=$J$19,E26=$K$19,E26=$L$19,E26=$M$19),GQ26="i"),E26,""))</f>
        <v/>
      </c>
      <c r="IW26" s="720" t="str">
        <f>IF(ISBLANK($B26),"",+IF(AND(OR(F26=Cutoff!$W$8,F26=Cutoff!$W$9,F26=Cutoff!$W$12),OR(F26=$D$19,F26=$E$19,F26=$F$19,F26=$G$19,F26=$H$19,F26=$I$19,F26=$J$19,F26=$K$19,F26=$L$19,F26=$M$19),GR26="i"),F26,""))</f>
        <v/>
      </c>
      <c r="IX26" s="720" t="str">
        <f>IF(ISBLANK($B26),"",+IF(AND(OR(G26=Cutoff!$W$8,G26=Cutoff!$W$9,G26=Cutoff!$W$12),OR(G26=$D$19,G26=$E$19,G26=$F$19,G26=$G$19,G26=$H$19,G26=$I$19,G26=$J$19,G26=$K$19,G26=$L$19,G26=$M$19),GS26="i"),G26,""))</f>
        <v/>
      </c>
      <c r="IY26" s="720" t="str">
        <f>IF(ISBLANK($B26),"",+IF(AND(OR(H26=Cutoff!$W$8,H26=Cutoff!$W$9,H26=Cutoff!$W$12),OR(H26=$D$19,H26=$E$19,H26=$F$19,H26=$G$19,H26=$H$19,H26=$I$19,H26=$J$19,H26=$K$19,H26=$L$19,H26=$M$19),GT26="i"),H26,""))</f>
        <v/>
      </c>
      <c r="IZ26" s="720" t="str">
        <f>IF(ISBLANK($B26),"",+IF(AND(OR(I26=Cutoff!$W$8,I26=Cutoff!$W$9,I26=Cutoff!$W$12),OR(I26=$D$19,I26=$E$19,I26=$F$19,I26=$G$19,I26=$H$19,I26=$I$19,I26=$J$19,I26=$K$19,I26=$L$19,I26=$M$19),GU26="i"),I26,""))</f>
        <v/>
      </c>
      <c r="JA26" s="720" t="str">
        <f>IF(ISBLANK($B26),"",+IF(AND(OR(J26=Cutoff!$W$8,J26=Cutoff!$W$9,J26=Cutoff!$W$12),OR(J26=$D$19,J26=$E$19,J26=$F$19,J26=$G$19,J26=$H$19,J26=$I$19,J26=$J$19,J26=$K$19,J26=$L$19,J26=$M$19),GV26="i"),J26,""))</f>
        <v/>
      </c>
      <c r="JB26" s="720" t="str">
        <f>IF(ISBLANK($B26),"",+IF(AND(OR(K26=Cutoff!$W$8,K26=Cutoff!$W$9,K26=Cutoff!$W$12),OR(K26=$D$19,K26=$E$19,K26=$F$19,K26=$G$19,K26=$H$19,K26=$I$19,K26=$J$19,K26=$K$19,K26=$L$19,K26=$M$19),GW26="i"),K26,""))</f>
        <v/>
      </c>
      <c r="JC26" s="720" t="str">
        <f>IF(ISBLANK($B26),"",+IF(AND(OR(L26=Cutoff!$W$8,L26=Cutoff!$W$9,L26=Cutoff!$W$12),OR(L26=$D$19,L26=$E$19,L26=$F$19,L26=$G$19,L26=$H$19,L26=$I$19,L26=$J$19,L26=$K$19,L26=$L$19,L26=$M$19),GX26="i"),L26,""))</f>
        <v/>
      </c>
      <c r="JD26" s="720" t="str">
        <f>IF(ISBLANK($B26),"",+IF(AND(OR(M26=Cutoff!$W$8,M26=Cutoff!$W$9,M26=Cutoff!$W$12),OR(M26=$D$19,M26=$E$19,M26=$F$19,M26=$G$19,M26=$H$19,M26=$I$19,M26=$J$19,M26=$K$19,M26=$L$19,M26=$M$19),GY26="i"),M26,""))</f>
        <v/>
      </c>
      <c r="JE26" s="720" t="str">
        <f>IF(ISBLANK($B26),"",+IF(AND(OR(N26=Cutoff!$W$8,N26=Cutoff!$W$9,N26=Cutoff!$W$12),OR(N26=$D$19,N26=$E$19,N26=$F$19,N26=$G$19,N26=$H$19,N26=$I$19,N26=$J$19,N26=$K$19,N26=$L$19,N26=$M$19),GZ26="i"),N26,""))</f>
        <v/>
      </c>
      <c r="JF26" s="720" t="str">
        <f>IF(ISBLANK($B26),"",+IF(AND(OR(O26=Cutoff!$W$8,O26=Cutoff!$W$9,O26=Cutoff!$W$12),OR(O26=$D$19,O26=$E$19,O26=$F$19,O26=$G$19,O26=$H$19,O26=$I$19,O26=$J$19,O26=$K$19,O26=$L$19,O26=$M$19),HA26="i"),O26,""))</f>
        <v/>
      </c>
      <c r="JG26" s="720">
        <f t="shared" si="105"/>
        <v>0</v>
      </c>
      <c r="JH26" s="720" t="str">
        <f t="shared" si="106"/>
        <v/>
      </c>
      <c r="JK26" s="720" t="str">
        <f>IF(ISBLANK($B26),"",+IF(AND(OR(E26=Cutoff!$W$2,E26=Cutoff!$W$3,E26=Cutoff!$W$4,E26=Cutoff!$W$11),OR(E26=$D$19,E26=$E$19,E26=$F$19,E26=$G$19,E26=$H$19,E26=$I$19,E26=$J$19,E26=$K$19,E26=$L$19,E26=$M$19),HE26="d"),E26,""))</f>
        <v/>
      </c>
      <c r="JL26" s="720" t="str">
        <f>IF(ISBLANK($B26),"",+IF(AND(OR(F26=Cutoff!$W$2,F26=Cutoff!$W$3,F26=Cutoff!$W$4,F26=Cutoff!$W$11),OR(F26=$D$19,F26=$E$19,F26=$F$19,F26=$G$19,F26=$H$19,F26=$I$19,F26=$J$19,F26=$K$19,F26=$L$19,F26=$M$19),HF26="d"),F26,""))</f>
        <v/>
      </c>
      <c r="JM26" s="720" t="str">
        <f>IF(ISBLANK($B26),"",+IF(AND(OR(G26=Cutoff!$W$2,G26=Cutoff!$W$3,G26=Cutoff!$W$4,G26=Cutoff!$W$11),OR(G26=$D$19,G26=$E$19,G26=$F$19,G26=$G$19,G26=$H$19,G26=$I$19,G26=$J$19,G26=$K$19,G26=$L$19,G26=$M$19),HG26="d"),G26,""))</f>
        <v/>
      </c>
      <c r="JN26" s="720" t="str">
        <f>IF(ISBLANK($B26),"",+IF(AND(OR(H26=Cutoff!$W$2,H26=Cutoff!$W$3,H26=Cutoff!$W$4,H26=Cutoff!$W$11),OR(H26=$D$19,H26=$E$19,H26=$F$19,H26=$G$19,H26=$H$19,H26=$I$19,H26=$J$19,H26=$K$19,H26=$L$19,H26=$M$19),HH26="d"),H26,""))</f>
        <v/>
      </c>
      <c r="JO26" s="720" t="str">
        <f>IF(ISBLANK($B26),"",+IF(AND(OR(I26=Cutoff!$W$2,I26=Cutoff!$W$3,I26=Cutoff!$W$4,I26=Cutoff!$W$11),OR(I26=$D$19,I26=$E$19,I26=$F$19,I26=$G$19,I26=$H$19,I26=$I$19,I26=$J$19,I26=$K$19,I26=$L$19,I26=$M$19),HI26="d"),I26,""))</f>
        <v/>
      </c>
      <c r="JP26" s="720" t="str">
        <f>IF(ISBLANK($B26),"",+IF(AND(OR(J26=Cutoff!$W$2,J26=Cutoff!$W$3,J26=Cutoff!$W$4,J26=Cutoff!$W$11),OR(J26=$D$19,J26=$E$19,J26=$F$19,J26=$G$19,J26=$H$19,J26=$I$19,J26=$J$19,J26=$K$19,J26=$L$19,J26=$M$19),HJ26="d"),J26,""))</f>
        <v/>
      </c>
      <c r="JQ26" s="720" t="str">
        <f>IF(ISBLANK($B26),"",+IF(AND(OR(K26=Cutoff!$W$2,K26=Cutoff!$W$3,K26=Cutoff!$W$4,K26=Cutoff!$W$11),OR(K26=$D$19,K26=$E$19,K26=$F$19,K26=$G$19,K26=$H$19,K26=$I$19,K26=$J$19,K26=$K$19,K26=$L$19,K26=$M$19),HK26="d"),K26,""))</f>
        <v/>
      </c>
      <c r="JR26" s="720" t="str">
        <f>IF(ISBLANK($B26),"",+IF(AND(OR(L26=Cutoff!$W$2,L26=Cutoff!$W$3,L26=Cutoff!$W$4,L26=Cutoff!$W$11),OR(L26=$D$19,L26=$E$19,L26=$F$19,L26=$G$19,L26=$H$19,L26=$I$19,L26=$J$19,L26=$K$19,L26=$L$19,L26=$M$19),HL26="d"),L26,""))</f>
        <v/>
      </c>
      <c r="JS26" s="720" t="str">
        <f>IF(ISBLANK($B26),"",+IF(AND(OR(M26=Cutoff!$W$2,M26=Cutoff!$W$3,M26=Cutoff!$W$4,M26=Cutoff!$W$11),OR(M26=$D$19,M26=$E$19,M26=$F$19,M26=$G$19,M26=$H$19,M26=$I$19,M26=$J$19,M26=$K$19,M26=$L$19,M26=$M$19),HM26="d"),M26,""))</f>
        <v/>
      </c>
      <c r="JT26" s="720" t="str">
        <f>IF(ISBLANK($B26),"",+IF(AND(OR(N26=Cutoff!$W$2,N26=Cutoff!$W$3,N26=Cutoff!$W$4,N26=Cutoff!$W$11),OR(N26=$D$19,N26=$E$19,N26=$F$19,N26=$G$19,N26=$H$19,N26=$I$19,N26=$J$19,N26=$K$19,N26=$L$19,N26=$M$19),HN26="d"),N26,""))</f>
        <v/>
      </c>
      <c r="JU26" s="720" t="str">
        <f>IF(ISBLANK($B26),"",+IF(AND(OR(O26=Cutoff!$W$2,O26=Cutoff!$W$3,O26=Cutoff!$W$4,O26=Cutoff!$W$11),OR(O26=$D$19,O26=$E$19,O26=$F$19,O26=$G$19,O26=$H$19,O26=$I$19,O26=$J$19,O26=$K$19,O26=$L$19,O26=$M$19),HO26="d"),O26,""))</f>
        <v/>
      </c>
      <c r="JV26" s="720">
        <f t="shared" si="125"/>
        <v>0</v>
      </c>
      <c r="JW26" s="720" t="str">
        <f t="shared" si="23"/>
        <v/>
      </c>
      <c r="JZ26" s="11"/>
      <c r="KA26" s="11"/>
      <c r="KB26" s="11"/>
      <c r="KC26" s="11"/>
      <c r="KD26" s="11"/>
      <c r="KE26" s="11"/>
      <c r="KF26" s="11"/>
      <c r="KG26" s="11"/>
      <c r="KH26" s="11"/>
      <c r="KI26" s="11"/>
      <c r="KJ26" s="11"/>
      <c r="KK26" s="11"/>
      <c r="KL26" s="11"/>
    </row>
    <row r="27" spans="1:298" ht="12.75" customHeight="1" x14ac:dyDescent="0.3">
      <c r="A27" s="732"/>
      <c r="B27" s="750"/>
      <c r="C27" s="731"/>
      <c r="D27" s="500" t="str">
        <f>IF(ISTEXT(B27),FU27,"")</f>
        <v/>
      </c>
      <c r="E27" s="737"/>
      <c r="F27" s="766"/>
      <c r="G27" s="766"/>
      <c r="H27" s="766"/>
      <c r="I27" s="766"/>
      <c r="J27" s="766"/>
      <c r="K27" s="766"/>
      <c r="L27" s="766"/>
      <c r="M27" s="766"/>
      <c r="N27" s="766"/>
      <c r="O27" s="766"/>
      <c r="P27" s="763"/>
      <c r="Q27" s="756"/>
      <c r="R27" s="779"/>
      <c r="S27" s="761"/>
      <c r="T27" s="736"/>
      <c r="U27" s="738"/>
      <c r="V27" s="764"/>
      <c r="W27" s="760"/>
      <c r="X27" s="765"/>
      <c r="Y27" s="764"/>
      <c r="Z27" s="760"/>
      <c r="AA27" s="765"/>
      <c r="AB27" s="767"/>
      <c r="AC27" s="762"/>
      <c r="AD27" s="761"/>
      <c r="AE27" s="762"/>
      <c r="AF27" s="737"/>
      <c r="AG27" s="766"/>
      <c r="AH27" s="734"/>
      <c r="AI27" s="734"/>
      <c r="AJ27" s="763"/>
      <c r="AK27" s="447" t="str">
        <f>IF(ISBLANK(B27),"",IF(AND(+COUNTA(E27:O27)=0,OR(P27="No",P27="")),"0","1"))</f>
        <v/>
      </c>
      <c r="AL27" s="63" t="str">
        <f t="shared" si="2"/>
        <v/>
      </c>
      <c r="AM27" s="64" t="str">
        <f>IF(ISBLANK(B27),"",+S27*24/R27)</f>
        <v/>
      </c>
      <c r="AN27" s="786" t="str">
        <f>IF(OR(ISBLANK(B27),ISBLANK(S27),IS27=1),"",IF(OR(HD27&gt;0,HB27&gt;0),IF($D$18="no",Q27/S27,AL27*Q27/S27),""))</f>
        <v/>
      </c>
      <c r="AO27" s="786" t="str">
        <f>IF(OR(ISBLANK(B27),IS27=1,AND(HD27=0,HB27=0)),"",IF(ISNUMBER(V27),IF($D$18="no",Q27/V27,AL27*Q27/V27),IF(ISNUMBER(Y27),IF($D$18="no",Q27/Y27,AL27*Q27/Y27))))</f>
        <v/>
      </c>
      <c r="AP27" s="786" t="str">
        <f>IF(OR(ISBLANK(B27),IS27=1,AND(HR27=0,HP27=0)),"",IF(ISNUMBER(W27),Q27/W27,IF(ISNUMBER(Z27),Q27/Z27,"")))</f>
        <v/>
      </c>
      <c r="AQ27" s="786" t="str">
        <f>IF(OR(ISBLANK(B27),IS27=1,AND(IF27=0,ID27=0)),"",IF(ISNUMBER(X27),Q27/X27,IF(ISNUMBER(AA27),Q27/AA27,"")))</f>
        <v/>
      </c>
      <c r="AR27" s="787" t="str">
        <f>IF(OR(ISBLANK(B27),ISBLANK(S27),IS27=1),"",IF(AND(HD27&gt;0,HB27&gt;0),Q27/S27,""))</f>
        <v/>
      </c>
      <c r="AS27" s="788" t="str">
        <f>IF(OR(ISBLANK(B27),ISBLANK(S27),IS27=1),"",IF(AND(HD27&gt;0,HB27&gt;0),IF($D$18="no",Q27/S27,$BF27*Q27/S27),""))</f>
        <v/>
      </c>
      <c r="AT27" s="788" t="str">
        <f>IF(OR(ISBLANK(B27),ISBLANK(T27),IS27=1),"",IF(OR(HR27&gt;0,HP27&gt;0),Q27/T27,""))</f>
        <v/>
      </c>
      <c r="AU27" s="789" t="str">
        <f>IF(OR(ISBLANK(B27),ISBLANK(S27),IS27=1),"",IF(AND(HD27&gt;0,HB27&gt;0),IF($D$18="no",Q27/S27,1.9956*AL27*1.5^4.7588*Q27/S27),""))</f>
        <v/>
      </c>
      <c r="AV27" s="786" t="str">
        <f>IF(OR(ISBLANK(B27),ISBLANK(U27),IS27=1),"",IF(OR(IF27&gt;0,ID27&gt;0),Q27/U27,""))</f>
        <v/>
      </c>
      <c r="AW27" s="66" t="str">
        <f>IF(ISBLANK(B27),"",+T27/R27)</f>
        <v/>
      </c>
      <c r="AX27" s="67" t="str">
        <f>IF(ISBLANK(B27),"",+Q27/AW27)</f>
        <v/>
      </c>
      <c r="AY27" s="787" t="str">
        <f>IF(OR(ISBLANK(B27),ISBLANK(S27),IS27=1),"",+IF(OR(HD27&gt;0,HB27&gt;0),+IF($D$18="yes",Q27/S27,$BG27*Q27/S27),""))</f>
        <v/>
      </c>
      <c r="AZ27" s="790" t="str">
        <f>IF(OR(ISBLANK(B27),ISBLANK(AD27),ISTEXT(AD27),ISBLANK(AE27),CP27=0),"",+IF(AE27="Yes",+Q27/(AD27*3),+Q27/AD27))</f>
        <v/>
      </c>
      <c r="BA27" s="378" t="str">
        <f t="shared" si="5"/>
        <v/>
      </c>
      <c r="BB27" s="379" t="str">
        <f t="shared" si="6"/>
        <v/>
      </c>
      <c r="BC27" s="376" t="str">
        <f t="shared" ref="BC27:BC60" si="126">+IF(AND(ISNUMBER(BA27),ISNUMBER(BB27)),+BA27+BB27,IF(ISNUMBER(BA27),BA27,BB27))</f>
        <v/>
      </c>
      <c r="BD27" s="263" t="str">
        <f>IF(ISBLANK($B27),"",+B27)</f>
        <v/>
      </c>
      <c r="BE27" s="263" t="str">
        <f>+IF(ISBLANK($B27),"",IF($D$18="no",1,IF($AL27&lt;0.0001,1,IF($AL27&lt;5,2,IF($AL27&lt;100,3,4)))))</f>
        <v/>
      </c>
      <c r="BF27" s="258" t="b">
        <f t="shared" si="9"/>
        <v>0</v>
      </c>
      <c r="BG27" s="266" t="str">
        <f t="shared" si="10"/>
        <v/>
      </c>
      <c r="BH27" s="376" t="str">
        <f t="shared" si="11"/>
        <v xml:space="preserve"> </v>
      </c>
      <c r="BI27" s="376" t="str">
        <f>IF(ISBLANK(B27),"",IF(ISBLANK(BH27),"",+IF(BH27=BD27,1,0)))</f>
        <v/>
      </c>
      <c r="BJ27" s="256" t="b">
        <f>+IF(E27="H340",IF(SCL!Y27&lt;$Q27,"Yes",""),IF(E27="H341",IF(SCL!Y27&lt;$Q27,"Yes",""),IF(E27="H350",IF(SCL!Y27&lt;$Q27,"Yes",""),IF(E27="H350i",IF(SCL!Y27&lt;$Q27,"(I)",""),IF(E27="H351",IF(SCL!Y27&lt;$Q27,"Yes",""))))))</f>
        <v>0</v>
      </c>
      <c r="BK27" s="256" t="b">
        <f>+IF(F27="H340",IF(SCL!Z27&lt;$Q27,"Yes",""),IF(F27="H341",IF(SCL!Z27&lt;$Q27,"Yes",""),IF(F27="H350",IF(SCL!Z27&lt;$Q27,"Yes",""),IF(F27="H350i",IF(SCL!Z27&lt;$Q27,"(I)",""),IF(F27="H351",IF(SCL!Z27&lt;$Q27,"Yes",""))))))</f>
        <v>0</v>
      </c>
      <c r="BL27" s="256" t="b">
        <f>+IF(G27="H340",IF(SCL!AA27&lt;$Q27,"Yes",""),IF(G27="H341",IF(SCL!AA27&lt;$Q27,"Yes",""),IF(G27="H350",IF(SCL!AA27&lt;$Q27,"Yes",""),IF(G27="H350i",IF(SCL!AA27&lt;$Q27,"(I)",""),IF(G27="H351",IF(SCL!AA27&lt;$Q27,"Yes",""))))))</f>
        <v>0</v>
      </c>
      <c r="BM27" s="256" t="b">
        <f>+IF(H27="H340",IF(SCL!AB27&lt;$Q27,"Yes",""),IF(H27="H341",IF(SCL!AB27&lt;$Q27,"Yes",""),IF(H27="H350",IF(SCL!AB27&lt;$Q27,"Yes",""),IF(H27="H350i",IF(SCL!AB27&lt;$Q27,"(I)",""),IF(H27="H351",IF(SCL!AB27&lt;$Q27,"Yes",""))))))</f>
        <v>0</v>
      </c>
      <c r="BN27" s="256" t="b">
        <f>+IF(I27="H340",IF(SCL!AC27&lt;$Q27,"Yes",""),IF(I27="H341",IF(SCL!AC27&lt;$Q27,"Yes",""),IF(I27="H350",IF(SCL!AC27&lt;$Q27,"Yes",""),IF(I27="H350i",IF(SCL!AC27&lt;$Q27,"(I)",""),IF(I27="H351",IF(SCL!AC27&lt;$Q27,"Yes",""))))))</f>
        <v>0</v>
      </c>
      <c r="BO27" s="256" t="b">
        <f>+IF(J27="H340",IF(SCL!AD27&lt;$Q27,"Yes",""),IF(J27="H341",IF(SCL!AD27&lt;$Q27,"Yes",""),IF(J27="H350",IF(SCL!AD27&lt;$Q27,"Yes",""),IF(J27="H350i",IF(SCL!AD27&lt;$Q27,"(I)",""),IF(J27="H351",IF(SCL!AD27&lt;$Q27,"Yes",""))))))</f>
        <v>0</v>
      </c>
      <c r="BP27" s="256" t="b">
        <f>+IF(K27="H340",IF(SCL!AE27&lt;$Q27,"Yes",""),IF(K27="H341",IF(SCL!AE27&lt;$Q27,"Yes",""),IF(K27="H350",IF(SCL!AE27&lt;$Q27,"Yes",""),IF(K27="H350i",IF(SCL!AE27&lt;$Q27,"(I)",""),IF(K27="H351",IF(SCL!AE27&lt;$Q27,"Yes",""))))))</f>
        <v>0</v>
      </c>
      <c r="BQ27" s="256" t="b">
        <f>+IF(L27="H340",IF(SCL!AF27&lt;$Q27,"Yes",""),IF(L27="H341",IF(SCL!AF27&lt;$Q27,"Yes",""),IF(L27="H350",IF(SCL!AF27&lt;$Q27,"Yes",""),IF(L27="H350i",IF(SCL!AF27&lt;$Q27,"(I)",""),IF(L27="H351",IF(SCL!AF27&lt;$Q27,"Yes",""))))))</f>
        <v>0</v>
      </c>
      <c r="BR27" s="256" t="b">
        <f>+IF(M27="H340",IF(SCL!AG27&lt;$Q27,"Yes",""),IF(M27="H341",IF(SCL!AG27&lt;$Q27,"Yes",""),IF(M27="H350",IF(SCL!AG27&lt;$Q27,"Yes",""),IF(M27="H350i",IF(SCL!AG27&lt;$Q27,"(I)",""),IF(M27="H351",IF(SCL!AG27&lt;$Q27,"Yes",""))))))</f>
        <v>0</v>
      </c>
      <c r="BS27" s="256" t="b">
        <f>+IF(N27="H340",IF(SCL!AH27&lt;$Q27,"Yes",""),IF(N27="H341",IF(SCL!AH27&lt;$Q27,"Yes",""),IF(N27="H350",IF(SCL!AH27&lt;$Q27,"Yes",""),IF(N27="H350i",IF(SCL!AH27&lt;$Q27,"(I)",""),IF(N27="H351",IF(SCL!AH27&lt;$Q27,"Yes",""))))))</f>
        <v>0</v>
      </c>
      <c r="BT27" s="492" t="b">
        <f>+IF(O27="H340",IF(SCL!AI27&lt;$Q27,"Yes",""),IF(O27="H341",IF(SCL!AI27&lt;$Q27,"Yes",""),IF(O27="H350",IF(SCL!AI27&lt;$Q27,"Yes",""),IF(O27="H350i",IF(SCL!AI27&lt;$Q27,"(I)",""),IF(O27="H351",IF(SCL!AI27&lt;$Q27,"Yes",""))))))</f>
        <v>0</v>
      </c>
      <c r="BU27" s="420"/>
      <c r="BV27" s="420"/>
      <c r="BW27" s="421"/>
      <c r="BX27" s="255" t="str">
        <f t="shared" si="107"/>
        <v/>
      </c>
      <c r="BY27" s="256" t="str">
        <f t="shared" si="112"/>
        <v/>
      </c>
      <c r="BZ27" s="256" t="str">
        <f t="shared" si="113"/>
        <v/>
      </c>
      <c r="CA27" s="256" t="str">
        <f t="shared" si="114"/>
        <v/>
      </c>
      <c r="CB27" s="256" t="str">
        <f t="shared" si="115"/>
        <v/>
      </c>
      <c r="CC27" s="256" t="str">
        <f t="shared" si="116"/>
        <v/>
      </c>
      <c r="CD27" s="256" t="str">
        <f t="shared" si="117"/>
        <v/>
      </c>
      <c r="CE27" s="256" t="str">
        <f t="shared" si="118"/>
        <v/>
      </c>
      <c r="CF27" s="256" t="str">
        <f t="shared" si="119"/>
        <v/>
      </c>
      <c r="CG27" s="256" t="str">
        <f t="shared" si="120"/>
        <v/>
      </c>
      <c r="CH27" s="256" t="str">
        <f t="shared" si="121"/>
        <v/>
      </c>
      <c r="CI27" s="420" t="str">
        <f t="shared" si="13"/>
        <v/>
      </c>
      <c r="CJ27" s="420" t="str">
        <f t="shared" si="13"/>
        <v/>
      </c>
      <c r="CK27" s="420" t="str">
        <f t="shared" si="13"/>
        <v/>
      </c>
      <c r="CL27" s="593" t="str">
        <f>+IF(ISBLANK(B27),"",+IF($D$17="yes",+IF(OR(BJ27="(I)",BK27="(I)",BL27="(I)",BM27="(I)",BN27="(I)",BO27="(I)",BP27="(I)",BQ27="(I)",BR27="(I)",BS27="(I)",BT27="(I)",BU27="(I)",BV27="(I)",BW27="(I)"),1,0),+IF(OR(BX27="(I)",BY27="(I)",BZ27="(I)",CA27="(I)",CB27="(I)",CC27="(I)",CD27="(I)",CE27="(I)",CF27="(I)",CG27="(I)",CH27="(I)",CI27="(I)",CJ27="(I)",CK27="(I)",CL27="(I)"),1,0)))</f>
        <v/>
      </c>
      <c r="CM27" s="376" t="str">
        <f t="shared" si="108"/>
        <v/>
      </c>
      <c r="CN27" s="376" t="str">
        <f>IF(ISBLANK(B27),"",IF($D$17="Yes",+CL27+COUNTIF(BJ27:BT27,"yes"),+CL27+COUNTIF(BX27:CH27,"yes")))</f>
        <v/>
      </c>
      <c r="CO27" s="545" t="str">
        <f t="shared" si="49"/>
        <v/>
      </c>
      <c r="CP27" s="258" t="str">
        <f>+IF(ISBLANK(B27),"",IF(AND(OR(BI27="",BI27=0),AND(OR(AF27=$BF$4,ISBLANK(AF27)),OR(AG27=$BG$5,ISBLANK(AG27)))),0,1))</f>
        <v/>
      </c>
      <c r="CQ27" s="541">
        <f>+IF(ISBLANK(B27),0,IF(AND(CP27=1,OR(ISBLANK(AD27),ISTEXT(AD27))),1,0))</f>
        <v>0</v>
      </c>
      <c r="CS27" s="671" t="str">
        <f>IF(ISBLANK(E27),"",IF(SCL!Y27&lt;$Q27,1,0))</f>
        <v/>
      </c>
      <c r="CT27" s="672" t="str">
        <f>IF(ISBLANK(F27),"",IF(SCL!Z27&lt;$Q27,1,0))</f>
        <v/>
      </c>
      <c r="CU27" s="672" t="str">
        <f>IF(ISBLANK(G27),"",IF(SCL!AA27&lt;$Q27,1,0))</f>
        <v/>
      </c>
      <c r="CV27" s="672" t="str">
        <f>IF(ISBLANK(H27),"",IF(SCL!AB27&lt;$Q27,1,0))</f>
        <v/>
      </c>
      <c r="CW27" s="672" t="str">
        <f>IF(ISBLANK(I27),"",IF(SCL!AC27&lt;$Q27,1,0))</f>
        <v/>
      </c>
      <c r="CX27" s="672" t="str">
        <f>IF(ISBLANK(J27),"",IF(SCL!AD27&lt;$Q27,1,0))</f>
        <v/>
      </c>
      <c r="CY27" s="672" t="str">
        <f>IF(ISBLANK(K27),"",IF(SCL!AE27&lt;$Q27,1,0))</f>
        <v/>
      </c>
      <c r="CZ27" s="672" t="str">
        <f>IF(ISBLANK(L27),"",IF(SCL!AF27&lt;$Q27,1,0))</f>
        <v/>
      </c>
      <c r="DA27" s="672" t="str">
        <f>IF(ISBLANK(M27),"",IF(SCL!AG27&lt;$Q27,1,0))</f>
        <v/>
      </c>
      <c r="DB27" s="672" t="str">
        <f>IF(ISBLANK(N27),"",IF(SCL!AH27&lt;$Q27,1,0))</f>
        <v/>
      </c>
      <c r="DC27" s="673" t="str">
        <f>IF(ISBLANK(O27),"",IF(SCL!AI27&lt;$Q27,1,0))</f>
        <v/>
      </c>
      <c r="DD27" s="478">
        <f t="shared" si="51"/>
        <v>0</v>
      </c>
      <c r="DE27" s="541" t="str">
        <f>IF(ISBLANK(B27),"",+IF(AND($D$18="yes",HB27&gt;0,ISBLANK(AB27)),"x",""))</f>
        <v/>
      </c>
      <c r="DF27" s="665">
        <f t="shared" si="109"/>
        <v>9</v>
      </c>
      <c r="DG27" s="10">
        <f t="shared" si="15"/>
        <v>0</v>
      </c>
      <c r="DH27" s="240">
        <f t="shared" si="53"/>
        <v>0</v>
      </c>
      <c r="DI27" s="10" t="e">
        <f t="shared" si="54"/>
        <v>#DIV/0!</v>
      </c>
      <c r="DJ27" s="10" t="e">
        <f t="shared" si="55"/>
        <v>#DIV/0!</v>
      </c>
      <c r="DK27" s="10" t="e">
        <f t="shared" si="56"/>
        <v>#DIV/0!</v>
      </c>
      <c r="DL27" s="10" t="e">
        <f t="shared" si="57"/>
        <v>#DIV/0!</v>
      </c>
      <c r="DM27" s="10" t="e">
        <f t="shared" si="58"/>
        <v>#DIV/0!</v>
      </c>
      <c r="DO27" s="10" t="e">
        <f t="shared" si="59"/>
        <v>#DIV/0!</v>
      </c>
      <c r="DP27" s="637" t="str">
        <f>+IF(ISBLANK($B$22),"",IF(OR(E27=Cutoff!$A$18,E27=Cutoff!$A$18,F27=Cutoff!$A$18,G27=Cutoff!$A$18,H27=Cutoff!$A$18,I27=Cutoff!$A$18,J27=Cutoff!$A$18,K27=Cutoff!$A$18,L27=Cutoff!$A$18,M27=Cutoff!$A$18,N27=Cutoff!$A$18,O27=Cutoff!$A$18),1,0))</f>
        <v/>
      </c>
      <c r="DQ27" s="622" t="str">
        <f t="shared" si="60"/>
        <v/>
      </c>
      <c r="DR27" s="622" t="str">
        <f t="shared" si="61"/>
        <v/>
      </c>
      <c r="DS27" s="622">
        <f>+B27</f>
        <v>0</v>
      </c>
      <c r="DT27" s="622" t="str">
        <f t="shared" si="63"/>
        <v/>
      </c>
      <c r="DU27" s="636" t="str">
        <f t="shared" si="64"/>
        <v/>
      </c>
      <c r="DV27" s="381" t="str">
        <f>+IF(OR($E27=Cutoff!A$13,$E27=Cutoff!A$14,$E27=Cutoff!A$15,$F27=Cutoff!A$13,$F27=Cutoff!A$14,$F27=Cutoff!A$15,$G27=Cutoff!A$13,$G27=Cutoff!A$14,$G27=Cutoff!A$15,H27=Cutoff!A$13,$H27=Cutoff!A$14,$H27=Cutoff!A$15,I27=Cutoff!A$13,$I27=Cutoff!A$14,$I27=Cutoff!A$15,$J27=Cutoff!A$13,$J27=Cutoff!A$14,$J27=Cutoff!A$15,$K27=Cutoff!A$13,$K27=Cutoff!A$14,$K27=Cutoff!A$15,$L27=Cutoff!A$13,$L27=Cutoff!A$14,$L27=Cutoff!A$15,$M27=Cutoff!A$13,$M27=Cutoff!A$14,$M27=Cutoff!A$15,$N27=Cutoff!A$13,$N27=Cutoff!A$14,$N27=Cutoff!A$15,$O27=Cutoff!A$13,$O27=Cutoff!A$14,$O27=Cutoff!A$15),"x","")</f>
        <v/>
      </c>
      <c r="DW27" s="275" t="str">
        <f t="shared" si="65"/>
        <v/>
      </c>
      <c r="DX27" s="244" t="str">
        <f t="shared" si="16"/>
        <v/>
      </c>
      <c r="DY27" s="381" t="str">
        <f>+IF(OR($E27=Cutoff!$A$5,$E27=Cutoff!$A$6,$E27=Cutoff!$A$7,$F27=Cutoff!$A$5,$F27=Cutoff!$A$6,$F27=Cutoff!$A$7,$G27=Cutoff!$A$5,$G27=Cutoff!$A$6,$G27=Cutoff!$A$7,$H27=Cutoff!$A$5,$H27=Cutoff!$A$6,$H27=Cutoff!$A$7,$I27=Cutoff!$A$5,$I27=Cutoff!$A$6,$I27=Cutoff!$A$7,$J27=Cutoff!$A$5,$J27=Cutoff!$A$6,$J27=Cutoff!$A$7,$K27=Cutoff!$A$5,$K27=Cutoff!$A$6,$K27=Cutoff!$A$7,$L27=Cutoff!$A$5,$L27=Cutoff!$A$6,$L27=Cutoff!$A$7,$M27=Cutoff!$A$5,$M27=Cutoff!$A$6,$M27=Cutoff!$A$7,$N27=Cutoff!$A$5,$N27=Cutoff!$A$6,$N27=Cutoff!$A$7,$O27=Cutoff!$A$5,$O27=Cutoff!$A$6,$O27=Cutoff!$A$7),"x","")</f>
        <v/>
      </c>
      <c r="DZ27" s="275" t="str">
        <f t="shared" si="66"/>
        <v/>
      </c>
      <c r="EA27" s="244" t="str">
        <f t="shared" si="17"/>
        <v/>
      </c>
      <c r="EB27" s="381" t="str">
        <f>+IF(OR($E27=Cutoff!$A$2,$E27=Cutoff!$A$3,$E27=Cutoff!$A$4,$F27=Cutoff!$A$2,$F27=Cutoff!$A$3,$F27=Cutoff!$A$4,$G27=Cutoff!$A$2,$G27=Cutoff!$A$3,$G27=Cutoff!$A$4,$H27=Cutoff!$A$2,$H27=Cutoff!$A$3,$H27=Cutoff!$A$4,$I27=Cutoff!$A$2,$I27=Cutoff!$A$3,$I27=Cutoff!$A$4,$J27=Cutoff!$A$2,$J27=Cutoff!$A$3,$J27=Cutoff!$A$4,$K27=Cutoff!$A$2,$K27=Cutoff!$A$3,$K27=Cutoff!$A$4,$L27=Cutoff!$A$2,$L27=Cutoff!$A$3,$L27=Cutoff!$A$4,$M27=Cutoff!$A$2,$M27=Cutoff!$A$3,$M27=Cutoff!$A$4,$N27=Cutoff!$A$2,$N27=Cutoff!$A$3,$N27=Cutoff!$A$4,$O27=Cutoff!$A$2,$O27=Cutoff!$A$3,$O27=Cutoff!$A$4),"x","")</f>
        <v/>
      </c>
      <c r="EC27" s="275" t="str">
        <f t="shared" si="67"/>
        <v/>
      </c>
      <c r="ED27" s="244" t="str">
        <f t="shared" si="18"/>
        <v/>
      </c>
      <c r="EE27" s="293" t="str">
        <f t="shared" si="122"/>
        <v/>
      </c>
      <c r="EF27" s="382" t="str">
        <f>+IF(OR($E27=Cutoff!$A$8,$E27=Cutoff!$A$11,$E27=Cutoff!$A$12,$F27=Cutoff!$A$8,$F27=Cutoff!$A$11,$F27=Cutoff!$A$12,$G27=Cutoff!$A$8,$G27=Cutoff!$A$11,$G27=Cutoff!$A$12,$H27=Cutoff!$A$8,$H27=Cutoff!$A$11,$H27=Cutoff!$A$12,$I27=Cutoff!$A$8,$I27=Cutoff!$A$11,$I27=Cutoff!$A$12,$J27=Cutoff!$A$8,$J27=Cutoff!$A$11,$J27=Cutoff!$A$12,$K27=Cutoff!$A$8,$K27=Cutoff!$A$11,$K27=Cutoff!$A$12,$L27=Cutoff!$A$8,$L27=Cutoff!$A$11,$L27=Cutoff!$A$12,$M27=Cutoff!$A$8,$M27=Cutoff!$A$11,$M27=Cutoff!$A$12,$N27=Cutoff!$A$8,$N27=Cutoff!$A$11,$N27=Cutoff!$A$12,$O27=Cutoff!$A$8,$O27=Cutoff!$A$11,$O27=Cutoff!$A$12),"x","")</f>
        <v/>
      </c>
      <c r="EG27" s="293" t="str">
        <f t="shared" si="123"/>
        <v/>
      </c>
      <c r="EH27" s="482" t="str">
        <f t="shared" si="68"/>
        <v/>
      </c>
      <c r="EI27" s="482" t="str">
        <f t="shared" si="69"/>
        <v/>
      </c>
      <c r="EJ27" s="478" t="str">
        <f t="shared" si="70"/>
        <v/>
      </c>
      <c r="EK27" s="244">
        <f t="shared" si="110"/>
        <v>33</v>
      </c>
      <c r="EL27" s="482" t="str">
        <f t="shared" si="71"/>
        <v/>
      </c>
      <c r="EM27" s="482" t="str">
        <f t="shared" si="72"/>
        <v/>
      </c>
      <c r="EN27" s="482" t="str">
        <f t="shared" si="73"/>
        <v/>
      </c>
      <c r="EO27" s="293" t="str">
        <f>IF(ISBLANK(+B27),"",+B27)</f>
        <v/>
      </c>
      <c r="EP27" s="539" t="str">
        <f>+IF(ISBLANK(B27),"",IF(OR($E27=Cutoff!$P$2,$E27=Cutoff!$P$3,$E27=Cutoff!$P$4,$E27=Cutoff!$P$5,$E27=Cutoff!$P$6,$E27=Cutoff!$P$7,$E27=Cutoff!$P$8,$F27=Cutoff!$P$2,$F27=Cutoff!$P$3,$F27=Cutoff!$P$4,$F27=Cutoff!$P$5,$F27=Cutoff!$P$6,$F27=Cutoff!$P$7,$F27=Cutoff!$P$8,$G27=Cutoff!$P$2,$G27=Cutoff!$P$3,$G27=Cutoff!$P$4,$G27=Cutoff!$P$5,$G27=Cutoff!$P$6,$G27=Cutoff!$P$7,$G27=Cutoff!$P$8,$H27=Cutoff!$P$2,$H27=Cutoff!$P$3,$H27=Cutoff!$P$4,$H27=Cutoff!$P$5,$H27=Cutoff!$P$6,$H27=Cutoff!$P$7,$H27=Cutoff!$P$8,$I27=Cutoff!$P$2,$I27=Cutoff!$P$3,$I27=Cutoff!$P$4,$I27=Cutoff!$P$5,$I27=Cutoff!$P$6,$I27=Cutoff!$P$7,$I27=Cutoff!$P$8,$J27=Cutoff!$P$2,$J27=Cutoff!$P$3,$J27=Cutoff!$P$4,$J27=Cutoff!$P$5,$J27=Cutoff!$P$6,$J27=Cutoff!$P$7,$J27=Cutoff!$P$8,$K27=Cutoff!$P$2,$K27=Cutoff!$P$3,$K27=Cutoff!$P$4,$K27=Cutoff!$P$5,$K27=Cutoff!$P$6,$K27=Cutoff!$P$7,$K27=Cutoff!$P$8,$L27=Cutoff!$P$2,$L27=Cutoff!$P$3,$L27=Cutoff!$P$4,$L27=Cutoff!$P$5,$L27=Cutoff!$P$6,$L27=Cutoff!$P$7,$L27=Cutoff!$P$8,$M27=Cutoff!$P$2,$M27=Cutoff!$P$3,$M27=Cutoff!$P$4,$M27=Cutoff!$P$5,$M27=Cutoff!$P$6,$M27=Cutoff!$P$7,$M27=Cutoff!$P$8,$N27=Cutoff!$P$2,$N27=Cutoff!$P$3,$N27=Cutoff!$P$4,$N27=Cutoff!$P$5,$N27=Cutoff!$P$6,$N27=Cutoff!$P$7,$N27=Cutoff!$P$8,$O27=Cutoff!$P$2,$O27=Cutoff!$P$3,$O27=Cutoff!$P$4,$O27=Cutoff!$P$5,$O27=Cutoff!$P$6,$O27=Cutoff!$P$7,$O27=Cutoff!$P$8),1,""))</f>
        <v/>
      </c>
      <c r="EQ27" s="490" t="str">
        <f>+IF(ISBLANK(B27),"",IF(OR($E27=Cutoff!$R$2,$E27=Cutoff!$R$3,$E27=Cutoff!$R$4,$E27=Cutoff!$R$6,$E27=Cutoff!$R$7,$E27=Cutoff!$R$8,$E27=Cutoff!$R$10,$F27=Cutoff!$R$2,$F27=Cutoff!$R$3,$F27=Cutoff!$R$4,$F27=Cutoff!$R$6,$F27=Cutoff!$R$7,$F27=Cutoff!$R$8,$F27=Cutoff!$R$10,$G27=Cutoff!$R$2,$G27=Cutoff!$R$3,$G27=Cutoff!$R$4,$G27=Cutoff!$R$6,$G27=Cutoff!$R$7,$G27=Cutoff!$R$8,$G27=Cutoff!$R$10,$H27=Cutoff!$R$2,$H27=Cutoff!$R$3,$H27=Cutoff!$R$4,$H27=Cutoff!$R$6,$H27=Cutoff!$R$7,$H27=Cutoff!$R$8,$H27=Cutoff!$R$10,$I27=Cutoff!$R$2,$I27=Cutoff!$R$3,$I27=Cutoff!$R$4,$I27=Cutoff!$R$6,$I27=Cutoff!$R$7,$I27=Cutoff!$R$8,$I27=Cutoff!$R$10,$J27=Cutoff!$R$2,$J27=Cutoff!$R$3,$J27=Cutoff!$R$4,$J27=Cutoff!$R$6,$J27=Cutoff!$R$7,$J27=Cutoff!$R$8,$J27=Cutoff!$R$10,$K27=Cutoff!$R$2,$K27=Cutoff!$R$3,$K27=Cutoff!$R$4,$K27=Cutoff!$R$6,$K27=Cutoff!$R$7,$K27=Cutoff!$R$8,$K27=Cutoff!$R$10,$L27=Cutoff!$R$2,$L27=Cutoff!$R$3,$L27=Cutoff!$R$4,$L27=Cutoff!$R$6,$L27=Cutoff!$R$7,$L27=Cutoff!$R$8,$L27=Cutoff!$R$10,$M27=Cutoff!$R$2,$M27=Cutoff!$R$3,$M27=Cutoff!$R$4,$M27=Cutoff!$R$6,$M27=Cutoff!$R$7,$M27=Cutoff!$R$8,$M27=Cutoff!$R$10,$N27=Cutoff!$R$2,$N27=Cutoff!$R$3,$N27=Cutoff!$R$4,$N27=Cutoff!$R$6,$N27=Cutoff!$R$7,$N27=Cutoff!$R$8,$N27=Cutoff!$R$10,$O27=Cutoff!$R$2,$O27=Cutoff!$R$3,$O27=Cutoff!$R$4,$O27=Cutoff!$R$6,$O27=Cutoff!$R$7,$O27=Cutoff!$R$8,$O27=Cutoff!$R$10),1,""))</f>
        <v/>
      </c>
      <c r="ER27" s="490" t="str">
        <f>+IF(ISBLANK(B27),"",IF(OR($E27=Cutoff!$T$2,$E27=Cutoff!$T$3,$E27=Cutoff!$T$4,$E27=Cutoff!$T$5,$E27=Cutoff!$T$6,$E27=Cutoff!$T$7,$E27=Cutoff!$T$8,$F27=Cutoff!$T$2,$F27=Cutoff!$T$3,$F27=Cutoff!$T$4,$F27=Cutoff!$T$5,$F27=Cutoff!$T$6,$F27=Cutoff!$T$7,$F27=Cutoff!$T$8,$G27=Cutoff!$T$2,$G27=Cutoff!$T$3,$G27=Cutoff!$T$4,$G27=Cutoff!$T$5,$G27=Cutoff!$T$6,$G27=Cutoff!$T$7,$G27=Cutoff!$T$8,$H27=Cutoff!$T$2,$H27=Cutoff!$T$3,$H27=Cutoff!$T$4,$H27=Cutoff!$T$5,$H27=Cutoff!$T$6,$H27=Cutoff!$T$7,$H27=Cutoff!$T$8,$I27=Cutoff!$T$2,$I27=Cutoff!$T$3,$I27=Cutoff!$T$4,$I27=Cutoff!$T$5,$I27=Cutoff!$T$6,$I27=Cutoff!$T$7,$I27=Cutoff!$T$8,$J27=Cutoff!$T$2,$J27=Cutoff!$T$3,$J27=Cutoff!$T$4,$J27=Cutoff!$T$5,$J27=Cutoff!$T$6,$J27=Cutoff!$T$7,$J27=Cutoff!$T$8,$K27=Cutoff!$T$2,$K27=Cutoff!$T$3,$K27=Cutoff!$T$4,$K27=Cutoff!$T$5,$K27=Cutoff!$T$6,$K27=Cutoff!$T$7,$K27=Cutoff!$T$8,$L27=Cutoff!$T$2,$L27=Cutoff!$T$3,$L27=Cutoff!$T$4,$L27=Cutoff!$T$5,$L27=Cutoff!$T$6,$L27=Cutoff!$T$7,$L27=Cutoff!$T$8,$M27=Cutoff!$T$2,$M27=Cutoff!$T$3,$M27=Cutoff!$T$4,$M27=Cutoff!$T$5,$M27=Cutoff!$T$6,$M27=Cutoff!$T$7,$M27=Cutoff!$T$8,$N27=Cutoff!$T$2,$N27=Cutoff!$T$3,$N27=Cutoff!$T$4,$N27=Cutoff!$T$5,$N27=Cutoff!$T$6,$N27=Cutoff!$T$7,$N27=Cutoff!$T$8,$O27=Cutoff!$T$2,$O27=Cutoff!$T$3,$O27=Cutoff!$T$4,$O27=Cutoff!$T$5,$O27=Cutoff!$T$6,$O27=Cutoff!$T$7,$O27=Cutoff!$T$8),1,""))</f>
        <v/>
      </c>
      <c r="ET27" s="480">
        <f t="shared" si="74"/>
        <v>0</v>
      </c>
      <c r="EU27" s="545">
        <f t="shared" si="75"/>
        <v>0</v>
      </c>
      <c r="EV27" s="545">
        <f t="shared" si="76"/>
        <v>0</v>
      </c>
      <c r="EW27" s="545">
        <f t="shared" si="77"/>
        <v>0</v>
      </c>
      <c r="EY27" s="689" t="str">
        <f>IF(ISBLANK(E27),"0",+IF(OR(AND(E27=Cutoff!$AC$2,$Q27&gt;VLOOKUP(E27,Cutoff!$A$2:$D$56,4,FALSE)&gt;LCID!$Q27),AND(E27=Cutoff!$AC$3,$Q27&gt;VLOOKUP(E27,Cutoff!$A$2:$D$56,4,FALSE)&gt;LCID!$Q27),AND(E27=Cutoff!$AC$4,$RC27&gt;VLOOKUP(E27,Cutoff!$A$2:$D$56,4,FALSE)&gt;LCID!$Q27),AND(E27=Cutoff!$AC$5,$Q27&gt;VLOOKUP(E27,Cutoff!$A$2:$D$56,4,FALSE)&gt;LCID!$Q27),AND(E27=Cutoff!$AC$6,$Q27&gt;VLOOKUP(E27,Cutoff!$A$2:$D$56,4,FALSE)&gt;LCID!$Q27),AND(E27=Cutoff!$AC$7,$Q27&gt;VLOOKUP(E27,Cutoff!$A$2:$D$56,4,FALSE)&gt;LCID!$Q27),AND(E27=Cutoff!$AC$8,$Q27&gt;VLOOKUP(E27,Cutoff!$A$2:$D$56,4,FALSE)&gt;LCID!$Q27),AND(E27=Cutoff!$AC$9,$Q27&gt;VLOOKUP(E27,Cutoff!$A$2:$D$56,4,FALSE)&gt;LCID!$Q27)),"1","0"))</f>
        <v>0</v>
      </c>
      <c r="EZ27" s="690" t="str">
        <f>IF(ISBLANK(F27),"0",+IF(OR(AND(F27=Cutoff!$AC$2,$Q27&gt;VLOOKUP(F27,Cutoff!$A$2:$D$56,4,FALSE)&gt;LCID!$Q27),AND(F27=Cutoff!$AC$3,$Q27&gt;VLOOKUP(F27,Cutoff!$A$2:$D$56,4,FALSE)&gt;LCID!$Q27),AND(F27=Cutoff!$AC$4,$RC27&gt;VLOOKUP(F27,Cutoff!$A$2:$D$56,4,FALSE)&gt;LCID!$Q27),AND(F27=Cutoff!$AC$5,$Q27&gt;VLOOKUP(F27,Cutoff!$A$2:$D$56,4,FALSE)&gt;LCID!$Q27),AND(F27=Cutoff!$AC$6,$Q27&gt;VLOOKUP(F27,Cutoff!$A$2:$D$56,4,FALSE)&gt;LCID!$Q27),AND(F27=Cutoff!$AC$7,$Q27&gt;VLOOKUP(F27,Cutoff!$A$2:$D$56,4,FALSE)&gt;LCID!$Q27),AND(F27=Cutoff!$AC$8,$Q27&gt;VLOOKUP(F27,Cutoff!$A$2:$D$56,4,FALSE)&gt;LCID!$Q27),AND(F27=Cutoff!$AC$9,$Q27&gt;VLOOKUP(F27,Cutoff!$A$2:$D$56,4,FALSE)&gt;LCID!$Q27)),"1","0"))</f>
        <v>0</v>
      </c>
      <c r="FA27" s="690" t="str">
        <f>IF(ISBLANK(G27),"0",+IF(OR(AND(G27=Cutoff!$AC$2,$Q27&gt;VLOOKUP(G27,Cutoff!$A$2:$D$56,4,FALSE)&gt;LCID!$Q27),AND(G27=Cutoff!$AC$3,$Q27&gt;VLOOKUP(G27,Cutoff!$A$2:$D$56,4,FALSE)&gt;LCID!$Q27),AND(G27=Cutoff!$AC$4,$RC27&gt;VLOOKUP(G27,Cutoff!$A$2:$D$56,4,FALSE)&gt;LCID!$Q27),AND(G27=Cutoff!$AC$5,$Q27&gt;VLOOKUP(G27,Cutoff!$A$2:$D$56,4,FALSE)&gt;LCID!$Q27),AND(G27=Cutoff!$AC$6,$Q27&gt;VLOOKUP(G27,Cutoff!$A$2:$D$56,4,FALSE)&gt;LCID!$Q27),AND(G27=Cutoff!$AC$7,$Q27&gt;VLOOKUP(G27,Cutoff!$A$2:$D$56,4,FALSE)&gt;LCID!$Q27),AND(G27=Cutoff!$AC$8,$Q27&gt;VLOOKUP(G27,Cutoff!$A$2:$D$56,4,FALSE)&gt;LCID!$Q27),AND(G27=Cutoff!$AC$9,$Q27&gt;VLOOKUP(G27,Cutoff!$A$2:$D$56,4,FALSE)&gt;LCID!$Q27)),"1","0"))</f>
        <v>0</v>
      </c>
      <c r="FB27" s="690" t="str">
        <f>IF(ISBLANK(H27),"0",+IF(OR(AND(H27=Cutoff!$AC$2,$Q27&gt;VLOOKUP(H27,Cutoff!$A$2:$D$56,4,FALSE)&gt;LCID!$Q27),AND(H27=Cutoff!$AC$3,$Q27&gt;VLOOKUP(H27,Cutoff!$A$2:$D$56,4,FALSE)&gt;LCID!$Q27),AND(H27=Cutoff!$AC$4,$RC27&gt;VLOOKUP(H27,Cutoff!$A$2:$D$56,4,FALSE)&gt;LCID!$Q27),AND(H27=Cutoff!$AC$5,$Q27&gt;VLOOKUP(H27,Cutoff!$A$2:$D$56,4,FALSE)&gt;LCID!$Q27),AND(H27=Cutoff!$AC$6,$Q27&gt;VLOOKUP(H27,Cutoff!$A$2:$D$56,4,FALSE)&gt;LCID!$Q27),AND(H27=Cutoff!$AC$7,$Q27&gt;VLOOKUP(H27,Cutoff!$A$2:$D$56,4,FALSE)&gt;LCID!$Q27),AND(H27=Cutoff!$AC$8,$Q27&gt;VLOOKUP(H27,Cutoff!$A$2:$D$56,4,FALSE)&gt;LCID!$Q27),AND(H27=Cutoff!$AC$9,$Q27&gt;VLOOKUP(H27,Cutoff!$A$2:$D$56,4,FALSE)&gt;LCID!$Q27)),"1","0"))</f>
        <v>0</v>
      </c>
      <c r="FC27" s="690" t="str">
        <f>IF(ISBLANK(I27),"0",+IF(OR(AND(I27=Cutoff!$AC$2,$Q27&gt;VLOOKUP(I27,Cutoff!$A$2:$D$56,4,FALSE)&gt;LCID!$Q27),AND(I27=Cutoff!$AC$3,$Q27&gt;VLOOKUP(I27,Cutoff!$A$2:$D$56,4,FALSE)&gt;LCID!$Q27),AND(I27=Cutoff!$AC$4,$RC27&gt;VLOOKUP(I27,Cutoff!$A$2:$D$56,4,FALSE)&gt;LCID!$Q27),AND(I27=Cutoff!$AC$5,$Q27&gt;VLOOKUP(I27,Cutoff!$A$2:$D$56,4,FALSE)&gt;LCID!$Q27),AND(I27=Cutoff!$AC$6,$Q27&gt;VLOOKUP(I27,Cutoff!$A$2:$D$56,4,FALSE)&gt;LCID!$Q27),AND(I27=Cutoff!$AC$7,$Q27&gt;VLOOKUP(I27,Cutoff!$A$2:$D$56,4,FALSE)&gt;LCID!$Q27),AND(I27=Cutoff!$AC$8,$Q27&gt;VLOOKUP(I27,Cutoff!$A$2:$D$56,4,FALSE)&gt;LCID!$Q27),AND(I27=Cutoff!$AC$9,$Q27&gt;VLOOKUP(I27,Cutoff!$A$2:$D$56,4,FALSE)&gt;LCID!$Q27)),"1","0"))</f>
        <v>0</v>
      </c>
      <c r="FD27" s="690" t="str">
        <f>IF(ISBLANK(J27),"0",+IF(OR(AND(J27=Cutoff!$AC$2,$Q27&gt;VLOOKUP(J27,Cutoff!$A$2:$D$56,4,FALSE)&gt;LCID!$Q27),AND(J27=Cutoff!$AC$3,$Q27&gt;VLOOKUP(J27,Cutoff!$A$2:$D$56,4,FALSE)&gt;LCID!$Q27),AND(J27=Cutoff!$AC$4,$RC27&gt;VLOOKUP(J27,Cutoff!$A$2:$D$56,4,FALSE)&gt;LCID!$Q27),AND(J27=Cutoff!$AC$5,$Q27&gt;VLOOKUP(J27,Cutoff!$A$2:$D$56,4,FALSE)&gt;LCID!$Q27),AND(J27=Cutoff!$AC$6,$Q27&gt;VLOOKUP(J27,Cutoff!$A$2:$D$56,4,FALSE)&gt;LCID!$Q27),AND(J27=Cutoff!$AC$7,$Q27&gt;VLOOKUP(J27,Cutoff!$A$2:$D$56,4,FALSE)&gt;LCID!$Q27),AND(J27=Cutoff!$AC$8,$Q27&gt;VLOOKUP(J27,Cutoff!$A$2:$D$56,4,FALSE)&gt;LCID!$Q27),AND(J27=Cutoff!$AC$9,$Q27&gt;VLOOKUP(J27,Cutoff!$A$2:$D$56,4,FALSE)&gt;LCID!$Q27)),"1","0"))</f>
        <v>0</v>
      </c>
      <c r="FE27" s="690" t="str">
        <f>IF(ISBLANK(K27),"0",+IF(OR(AND(K27=Cutoff!$AC$2,$Q27&gt;VLOOKUP(K27,Cutoff!$A$2:$D$56,4,FALSE)&gt;LCID!$Q27),AND(K27=Cutoff!$AC$3,$Q27&gt;VLOOKUP(K27,Cutoff!$A$2:$D$56,4,FALSE)&gt;LCID!$Q27),AND(K27=Cutoff!$AC$4,$RC27&gt;VLOOKUP(K27,Cutoff!$A$2:$D$56,4,FALSE)&gt;LCID!$Q27),AND(K27=Cutoff!$AC$5,$Q27&gt;VLOOKUP(K27,Cutoff!$A$2:$D$56,4,FALSE)&gt;LCID!$Q27),AND(K27=Cutoff!$AC$6,$Q27&gt;VLOOKUP(K27,Cutoff!$A$2:$D$56,4,FALSE)&gt;LCID!$Q27),AND(K27=Cutoff!$AC$7,$Q27&gt;VLOOKUP(K27,Cutoff!$A$2:$D$56,4,FALSE)&gt;LCID!$Q27),AND(K27=Cutoff!$AC$8,$Q27&gt;VLOOKUP(K27,Cutoff!$A$2:$D$56,4,FALSE)&gt;LCID!$Q27),AND(K27=Cutoff!$AC$9,$Q27&gt;VLOOKUP(K27,Cutoff!$A$2:$D$56,4,FALSE)&gt;LCID!$Q27)),"1","0"))</f>
        <v>0</v>
      </c>
      <c r="FF27" s="690" t="str">
        <f>IF(ISBLANK(L27),"0",+IF(OR(AND(L27=Cutoff!$AC$2,$Q27&gt;VLOOKUP(L27,Cutoff!$A$2:$D$56,4,FALSE)&gt;LCID!$Q27),AND(L27=Cutoff!$AC$3,$Q27&gt;VLOOKUP(L27,Cutoff!$A$2:$D$56,4,FALSE)&gt;LCID!$Q27),AND(L27=Cutoff!$AC$4,$RC27&gt;VLOOKUP(L27,Cutoff!$A$2:$D$56,4,FALSE)&gt;LCID!$Q27),AND(L27=Cutoff!$AC$5,$Q27&gt;VLOOKUP(L27,Cutoff!$A$2:$D$56,4,FALSE)&gt;LCID!$Q27),AND(L27=Cutoff!$AC$6,$Q27&gt;VLOOKUP(L27,Cutoff!$A$2:$D$56,4,FALSE)&gt;LCID!$Q27),AND(L27=Cutoff!$AC$7,$Q27&gt;VLOOKUP(L27,Cutoff!$A$2:$D$56,4,FALSE)&gt;LCID!$Q27),AND(L27=Cutoff!$AC$8,$Q27&gt;VLOOKUP(L27,Cutoff!$A$2:$D$56,4,FALSE)&gt;LCID!$Q27),AND(L27=Cutoff!$AC$9,$Q27&gt;VLOOKUP(L27,Cutoff!$A$2:$D$56,4,FALSE)&gt;LCID!$Q27)),"1","0"))</f>
        <v>0</v>
      </c>
      <c r="FG27" s="690" t="str">
        <f>IF(ISBLANK(M27),"0",+IF(OR(AND(M27=Cutoff!$AC$2,$Q27&gt;VLOOKUP(M27,Cutoff!$A$2:$D$56,4,FALSE)&gt;LCID!$Q27),AND(M27=Cutoff!$AC$3,$Q27&gt;VLOOKUP(M27,Cutoff!$A$2:$D$56,4,FALSE)&gt;LCID!$Q27),AND(M27=Cutoff!$AC$4,$RC27&gt;VLOOKUP(M27,Cutoff!$A$2:$D$56,4,FALSE)&gt;LCID!$Q27),AND(M27=Cutoff!$AC$5,$Q27&gt;VLOOKUP(M27,Cutoff!$A$2:$D$56,4,FALSE)&gt;LCID!$Q27),AND(M27=Cutoff!$AC$6,$Q27&gt;VLOOKUP(M27,Cutoff!$A$2:$D$56,4,FALSE)&gt;LCID!$Q27),AND(M27=Cutoff!$AC$7,$Q27&gt;VLOOKUP(M27,Cutoff!$A$2:$D$56,4,FALSE)&gt;LCID!$Q27),AND(M27=Cutoff!$AC$8,$Q27&gt;VLOOKUP(M27,Cutoff!$A$2:$D$56,4,FALSE)&gt;LCID!$Q27),AND(M27=Cutoff!$AC$9,$Q27&gt;VLOOKUP(M27,Cutoff!$A$2:$D$56,4,FALSE)&gt;LCID!$Q27)),"1","0"))</f>
        <v>0</v>
      </c>
      <c r="FH27" s="690" t="str">
        <f>IF(ISBLANK(N27),"0",+IF(OR(AND(N27=Cutoff!$AC$2,$Q27&gt;VLOOKUP(N27,Cutoff!$A$2:$D$56,4,FALSE)&gt;LCID!$Q27),AND(N27=Cutoff!$AC$3,$Q27&gt;VLOOKUP(N27,Cutoff!$A$2:$D$56,4,FALSE)&gt;LCID!$Q27),AND(N27=Cutoff!$AC$4,$RC27&gt;VLOOKUP(N27,Cutoff!$A$2:$D$56,4,FALSE)&gt;LCID!$Q27),AND(N27=Cutoff!$AC$5,$Q27&gt;VLOOKUP(N27,Cutoff!$A$2:$D$56,4,FALSE)&gt;LCID!$Q27),AND(N27=Cutoff!$AC$6,$Q27&gt;VLOOKUP(N27,Cutoff!$A$2:$D$56,4,FALSE)&gt;LCID!$Q27),AND(N27=Cutoff!$AC$7,$Q27&gt;VLOOKUP(N27,Cutoff!$A$2:$D$56,4,FALSE)&gt;LCID!$Q27),AND(N27=Cutoff!$AC$8,$Q27&gt;VLOOKUP(N27,Cutoff!$A$2:$D$56,4,FALSE)&gt;LCID!$Q27),AND(N27=Cutoff!$AC$9,$Q27&gt;VLOOKUP(N27,Cutoff!$A$2:$D$56,4,FALSE)&gt;LCID!$Q27)),"1","0"))</f>
        <v>0</v>
      </c>
      <c r="FI27" s="691" t="str">
        <f>IF(ISBLANK(O27),"0",+IF(OR(AND(O27=Cutoff!$AC$2,$Q27&gt;VLOOKUP(O27,Cutoff!$A$2:$D$56,4,FALSE)&gt;LCID!$Q27),AND(O27=Cutoff!$AC$3,$Q27&gt;VLOOKUP(O27,Cutoff!$A$2:$D$56,4,FALSE)&gt;LCID!$Q27),AND(O27=Cutoff!$AC$4,$RC27&gt;VLOOKUP(O27,Cutoff!$A$2:$D$56,4,FALSE)&gt;LCID!$Q27),AND(O27=Cutoff!$AC$5,$Q27&gt;VLOOKUP(O27,Cutoff!$A$2:$D$56,4,FALSE)&gt;LCID!$Q27),AND(O27=Cutoff!$AC$6,$Q27&gt;VLOOKUP(O27,Cutoff!$A$2:$D$56,4,FALSE)&gt;LCID!$Q27),AND(O27=Cutoff!$AC$7,$Q27&gt;VLOOKUP(O27,Cutoff!$A$2:$D$56,4,FALSE)&gt;LCID!$Q27),AND(O27=Cutoff!$AC$8,$Q27&gt;VLOOKUP(O27,Cutoff!$A$2:$D$56,4,FALSE)&gt;LCID!$Q27),AND(O27=Cutoff!$AC$9,$Q27&gt;VLOOKUP(O27,Cutoff!$A$2:$D$56,4,FALSE)&gt;LCID!$Q27)),"1","0"))</f>
        <v>0</v>
      </c>
      <c r="FJ27" s="688">
        <f t="shared" si="78"/>
        <v>0</v>
      </c>
      <c r="FK27" s="11"/>
      <c r="FM27" s="480">
        <f t="shared" si="79"/>
        <v>0</v>
      </c>
      <c r="FN27" s="480">
        <f t="shared" si="20"/>
        <v>0</v>
      </c>
      <c r="FO27" s="480">
        <f t="shared" si="21"/>
        <v>0</v>
      </c>
      <c r="FQ27" s="239" t="str">
        <f>IF(ISBLANK(B27),"",+IF(OR($E27=Cutoff!$W$2,$E27=Cutoff!$W$3,$E27=Cutoff!$W$4,$E27=Cutoff!$W$5,$E27=Cutoff!$W$6,$E27=Cutoff!$W$7,$E27=Cutoff!$W$8,$E27=Cutoff!$W$9,$E27=Cutoff!$W$10,$E27=Cutoff!$W$11,$E27=Cutoff!$W$12,$F27=Cutoff!$W$2,$F27=Cutoff!$W$3,$F27=Cutoff!$W$4,$F27=Cutoff!$W$5,$F27=Cutoff!$W$6,$F27=Cutoff!$W$7,$F27=Cutoff!$W$8,$F27=Cutoff!$W$9,$F27=Cutoff!$W$10,$F27=Cutoff!$W$11,$F27=Cutoff!$W$12,$G27=Cutoff!$W$2,$G27=Cutoff!$W$3,$G27=Cutoff!$W$4,$G27=Cutoff!$W$5,$G27=Cutoff!$W$6,$G27=Cutoff!$W$7,$G27=Cutoff!$W$8,$G27=Cutoff!$W$9,$G27=Cutoff!$W$10,$G27=Cutoff!$W$11,$G27=Cutoff!$W$12,$H27=Cutoff!$W$2,$H27=Cutoff!$W$3,$H27=Cutoff!$W$4,$H27=Cutoff!$W$5,$H27=Cutoff!$W$6,$H27=Cutoff!$W$7,$H27=Cutoff!$W$8,$H27=Cutoff!$W$9,$H27=Cutoff!$W$10,$H27=Cutoff!$W$11,$H27=Cutoff!$W$12,$I27=Cutoff!$W$2,$I27=Cutoff!$W$3,$I27=Cutoff!$W$4,$I27=Cutoff!$W$5,$I27=Cutoff!$W$6,$I27=Cutoff!$W$7,$I27=Cutoff!$W$8,$I27=Cutoff!$W$9,$I27=Cutoff!$W$10,$I27=Cutoff!$W$11,$I27=Cutoff!$W$12,$J27=Cutoff!$W$2,$J27=Cutoff!$W$3,$J27=Cutoff!$W$4,$J27=Cutoff!$W$5,$J27=Cutoff!$W$6,$J27=Cutoff!$W$7,$J27=Cutoff!$W$8,$J27=Cutoff!$W$9,$J27=Cutoff!$W$10,$J27=Cutoff!$W$11,$J27=Cutoff!$W$12,$K27=Cutoff!$W$2,$K27=Cutoff!$W$3,$K27=Cutoff!$W$4,$K27=Cutoff!$W$5,$K27=Cutoff!$W$6,$K27=Cutoff!$W$7,$K27=Cutoff!$W$8,$K27=Cutoff!$W$9,$K27=Cutoff!$W$10,$K27=Cutoff!$W$11,$K27=Cutoff!$W$12,$L27=Cutoff!$W$2,$L27=Cutoff!$W$3,$L27=Cutoff!$W$4,$L27=Cutoff!$W$5,$L27=Cutoff!$W$6,$L27=Cutoff!$W$7,$L27=Cutoff!$W$8,$L27=Cutoff!$W$9,$L27=Cutoff!$W$10,$L27=Cutoff!$W$11,$L27=Cutoff!$W$12,$M27=Cutoff!$W$2,$M27=Cutoff!$W$3,$M27=Cutoff!$W$4,$M27=Cutoff!$W$5,$M27=Cutoff!$W$6,$M27=Cutoff!$W$7,$M27=Cutoff!$W$8,$M27=Cutoff!$W$9,$M27=Cutoff!$W$10,$N27=Cutoff!$W$2,$N27=Cutoff!$W$3,$N27=Cutoff!$W$4,$M27=Cutoff!$W$11,$M27=Cutoff!$W$12,$N27=Cutoff!$W$5,$N27=Cutoff!$W$6,$N27=Cutoff!$W$7,$N27=Cutoff!$W$8,$N27=Cutoff!$W$9,$N27=Cutoff!$W$10,$N27=Cutoff!$W$11,$N27=Cutoff!$W$12,$O27=Cutoff!$W$2,$O27=Cutoff!$W$3,$O27=Cutoff!$W$4,$O27=Cutoff!$W$5,$O27=Cutoff!$W$6,$O27=Cutoff!$W$7,$O27=Cutoff!$W$8,$O27=Cutoff!$W$9,$O27=Cutoff!$W$10,$O27=Cutoff!$W$11,$O27=Cutoff!$W$12),1,""))</f>
        <v/>
      </c>
      <c r="FR27" s="239">
        <f t="shared" si="80"/>
        <v>0</v>
      </c>
      <c r="FU27" s="480" t="str">
        <f>IF(ISBLANK(B27),"",+IF(AND(CN27&gt;0,HD27=0,HR27=0,IF27=0),"Priority Substance HH",+IF(AND(CN27&gt;0,OR(HD27&gt;0,HR27&gt;0,IF27&gt;0)),"CM compound with DNEL",IF(AND(HB27=0,HP27=0,ID27=0),"Compound not relevant for inh/derm/oral LCI",IF(IS27=1,"Only local effects relevant - no LCI HH calculated",IF(OR(FM27&gt;0,FN27&gt;0,FO27&gt;0),"LCI for acute HH effects relevant",IF(OR(AND(HB27&gt;0,HC27=0),AND(HP27&gt;0,HQ27=0),AND(ID27&gt;0,IE27=0)),"LCIs HH calculated","No LCI for HH"))))))&amp;IF(ISBLANK(B27),"",IF(AND(OR(HB27&gt;0,HD27&gt;0),HC27=0,IS27=0),", LCI inhalation","")&amp;IF(AND(OR(HP27&gt;0,HR27&gt;0),HQ27=0,IS27=0),", LCI dermal","")&amp;IF(AND(OR(ID27&gt;0,IF27&gt;0),IE27=0,IS27=0),", LCI oral","")&amp;IF(ISBLANK(B27),"",IF(EF27="x","; Effects on eyes","")&amp;+IF(ISBLANK(B27),"",IF($D$16="No","; Compound not classified for ENV",+IF(BI27=1,"; Priority compound ENV",IF(AND(BI27=0,CP27=0,AJ27="Yes"),"; Compound ony hazardous to Ozone layer",IF(AND(BI27=0,CP27=0,AJ27="No"),"; Compound not relevant for ENV",IF(AND(CP27=1,CQ27=1),"; PNEC missing - LC based on classification","; LCI ENV calculated")))))))))</f>
        <v/>
      </c>
      <c r="GB27" s="528" t="str">
        <f t="shared" si="81"/>
        <v/>
      </c>
      <c r="GC27" s="529" t="str">
        <f t="shared" si="82"/>
        <v/>
      </c>
      <c r="GD27" s="529" t="str">
        <f t="shared" si="83"/>
        <v/>
      </c>
      <c r="GE27" s="529" t="str">
        <f t="shared" si="84"/>
        <v/>
      </c>
      <c r="GF27" s="529" t="str">
        <f t="shared" si="85"/>
        <v/>
      </c>
      <c r="GG27" s="529" t="str">
        <f t="shared" si="86"/>
        <v/>
      </c>
      <c r="GH27" s="529" t="str">
        <f t="shared" si="87"/>
        <v/>
      </c>
      <c r="GI27" s="529" t="str">
        <f t="shared" si="88"/>
        <v/>
      </c>
      <c r="GJ27" s="529" t="str">
        <f t="shared" si="89"/>
        <v/>
      </c>
      <c r="GK27" s="529" t="str">
        <f t="shared" si="90"/>
        <v/>
      </c>
      <c r="GL27" s="530" t="str">
        <f t="shared" si="91"/>
        <v/>
      </c>
      <c r="GM27" s="530">
        <f t="shared" si="92"/>
        <v>0</v>
      </c>
      <c r="GN27" s="574">
        <f t="shared" si="93"/>
        <v>0</v>
      </c>
      <c r="GQ27" s="528" t="str">
        <f>+IF(ISBLANK($B27),"",IF(ISBLANK(E27),"",IF(OR(E27=Cutoff!$P$34,E27=Cutoff!$P$35,E27=Cutoff!$P$36,E27=Cutoff!$P$37,E27=Cutoff!$P$38,E27=Cutoff!$P$39,E27=Cutoff!$P$40,E27=Cutoff!$P$41,E27=Cutoff!$P$42,E27=Cutoff!$P$43,E27=Cutoff!$P$44,E27=Cutoff!$P$45,$Q27&lt;SCL!Y27),"0","i")))</f>
        <v/>
      </c>
      <c r="GR27" s="529" t="str">
        <f>+IF(ISBLANK($B27),"",IF(ISBLANK(F27),"",IF(OR(F27=Cutoff!$P$34,F27=Cutoff!$P$35,F27=Cutoff!$P$36,F27=Cutoff!$P$37,F27=Cutoff!$P$38,F27=Cutoff!$P$39,F27=Cutoff!$P$40,F27=Cutoff!$P$41,F27=Cutoff!$P$42,F27=Cutoff!$P$43,F27=Cutoff!$P$44,F27=Cutoff!$P$45,$Q27&lt;SCL!Z27),"0","i")))</f>
        <v/>
      </c>
      <c r="GS27" s="529" t="str">
        <f>+IF(ISBLANK($B27),"",IF(ISBLANK(G27),"",IF(OR(G27=Cutoff!$P$34,G27=Cutoff!$P$35,G27=Cutoff!$P$36,G27=Cutoff!$P$37,G27=Cutoff!$P$38,G27=Cutoff!$P$39,G27=Cutoff!$P$40,G27=Cutoff!$P$41,G27=Cutoff!$P$42,G27=Cutoff!$P$43,G27=Cutoff!$P$44,G27=Cutoff!$P$45,$Q27&lt;SCL!AA27),"0","i")))</f>
        <v/>
      </c>
      <c r="GT27" s="529" t="str">
        <f>+IF(ISBLANK($B27),"",IF(ISBLANK(H27),"",IF(OR(H27=Cutoff!$P$34,H27=Cutoff!$P$35,H27=Cutoff!$P$36,H27=Cutoff!$P$37,H27=Cutoff!$P$38,H27=Cutoff!$P$39,H27=Cutoff!$P$40,H27=Cutoff!$P$41,H27=Cutoff!$P$42,H27=Cutoff!$P$43,H27=Cutoff!$P$44,H27=Cutoff!$P$45,$Q27&lt;SCL!AB27),"0","i")))</f>
        <v/>
      </c>
      <c r="GU27" s="529" t="str">
        <f>+IF(ISBLANK($B27),"",IF(ISBLANK(I27),"",IF(OR(I27=Cutoff!$P$34,I27=Cutoff!$P$35,I27=Cutoff!$P$36,I27=Cutoff!$P$37,I27=Cutoff!$P$38,I27=Cutoff!$P$39,I27=Cutoff!$P$40,I27=Cutoff!$P$41,I27=Cutoff!$P$42,I27=Cutoff!$P$43,I27=Cutoff!$P$44,I27=Cutoff!$P$45,$Q27&lt;SCL!AC27),"0","i")))</f>
        <v/>
      </c>
      <c r="GV27" s="529" t="str">
        <f>+IF(ISBLANK($B27),"",IF(ISBLANK(J27),"",IF(OR(J27=Cutoff!$P$34,J27=Cutoff!$P$35,J27=Cutoff!$P$36,J27=Cutoff!$P$37,J27=Cutoff!$P$38,J27=Cutoff!$P$39,J27=Cutoff!$P$40,J27=Cutoff!$P$41,J27=Cutoff!$P$42,J27=Cutoff!$P$43,J27=Cutoff!$P$44,J27=Cutoff!$P$45,$Q27&lt;SCL!AD27),"0","i")))</f>
        <v/>
      </c>
      <c r="GW27" s="529" t="str">
        <f>+IF(ISBLANK($B27),"",IF(ISBLANK(K27),"",IF(OR(K27=Cutoff!$P$34,K27=Cutoff!$P$35,K27=Cutoff!$P$36,K27=Cutoff!$P$37,K27=Cutoff!$P$38,K27=Cutoff!$P$39,K27=Cutoff!$P$40,K27=Cutoff!$P$41,K27=Cutoff!$P$42,K27=Cutoff!$P$43,K27=Cutoff!$P$44,K27=Cutoff!$P$45,$Q27&lt;SCL!AE27),"0","i")))</f>
        <v/>
      </c>
      <c r="GX27" s="529" t="str">
        <f>+IF(ISBLANK($B27),"",IF(ISBLANK(L27),"",IF(OR(L27=Cutoff!$P$34,L27=Cutoff!$P$35,L27=Cutoff!$P$36,L27=Cutoff!$P$37,L27=Cutoff!$P$38,L27=Cutoff!$P$39,L27=Cutoff!$P$40,L27=Cutoff!$P$41,L27=Cutoff!$P$42,L27=Cutoff!$P$43,L27=Cutoff!$P$44,L27=Cutoff!$P$45,$Q27&lt;SCL!AF27),"0","i")))</f>
        <v/>
      </c>
      <c r="GY27" s="529" t="str">
        <f>+IF(ISBLANK($B27),"",IF(ISBLANK(M27),"",IF(OR(M27=Cutoff!$P$34,M27=Cutoff!$P$35,M27=Cutoff!$P$36,M27=Cutoff!$P$37,M27=Cutoff!$P$38,M27=Cutoff!$P$39,M27=Cutoff!$P$40,M27=Cutoff!$P$41,M27=Cutoff!$P$42,M27=Cutoff!$P$43,M27=Cutoff!$P$44,M27=Cutoff!$P$45,$Q27&lt;SCL!AG27),"0","i")))</f>
        <v/>
      </c>
      <c r="GZ27" s="529" t="str">
        <f>+IF(ISBLANK($B27),"",IF(ISBLANK(N27),"",IF(OR(N27=Cutoff!$P$34,N27=Cutoff!$P$35,N27=Cutoff!$P$36,N27=Cutoff!$P$37,N27=Cutoff!$P$38,N27=Cutoff!$P$39,N27=Cutoff!$P$40,N27=Cutoff!$P$41,N27=Cutoff!$P$42,N27=Cutoff!$P$43,N27=Cutoff!$P$44,N27=Cutoff!$P$45,$Q27&lt;SCL!AH27),"0","i")))</f>
        <v/>
      </c>
      <c r="HA27" s="530" t="str">
        <f>+IF(ISBLANK($B27),"",IF(ISBLANK(O27),"",IF(OR(O27=Cutoff!$P$34,O27=Cutoff!$P$35,O27=Cutoff!$P$36,O27=Cutoff!$P$37,O27=Cutoff!$P$38,O27=Cutoff!$P$39,O27=Cutoff!$P$40,O27=Cutoff!$P$41,O27=Cutoff!$P$42,O27=Cutoff!$P$43,O27=Cutoff!$P$44,O27=Cutoff!$P$45,$Q27&lt;SCL!AI27),"0","i")))</f>
        <v/>
      </c>
      <c r="HB27" s="530" t="str">
        <f>IF(ISBLANK(B27),"",IF(+COUNTIF(GQ27:HA27,"i")&gt;0,1,0))</f>
        <v/>
      </c>
      <c r="HC27" s="541" t="str">
        <f>+IF(ISBLANK(B27),"",IF(AND(HB27&gt;0,ISBLANK(S27)),1,0))</f>
        <v/>
      </c>
      <c r="HD27" s="678" t="str">
        <f>+IF(ISBLANK(B27),"",+IF(AND(CN27&gt;0,ISNUMBER(S27)),1,0))</f>
        <v/>
      </c>
      <c r="HE27" s="528" t="str">
        <f>+IF(ISBLANK($B27),"",IF(ISBLANK(E27),"",IF(OR(E27=Cutoff!$R$34,E27=Cutoff!$R$35,E27=Cutoff!$R$36,E27=Cutoff!$R$37,E27=Cutoff!$R$38,E27=Cutoff!$R$39,E27=Cutoff!$R$40,E27=Cutoff!$R$41,E27=Cutoff!$R$42,E27=Cutoff!$R$43,E27=Cutoff!$R$44,E27=Cutoff!$R$45,$Q27&lt;SCL!Y27),"0","d")))</f>
        <v/>
      </c>
      <c r="HF27" s="529" t="str">
        <f>+IF(ISBLANK($B27),"",IF(ISBLANK(F27),"",IF(OR(F27=Cutoff!$R$34,F27=Cutoff!$R$35,F27=Cutoff!$R$36,F27=Cutoff!$R$37,F27=Cutoff!$R$38,F27=Cutoff!$R$39,F27=Cutoff!$R$40,F27=Cutoff!$R$41,F27=Cutoff!$R$42,F27=Cutoff!$R$43,F27=Cutoff!$R$44,F27=Cutoff!$R$45,$Q27&lt;SCL!Z27),"0","d")))</f>
        <v/>
      </c>
      <c r="HG27" s="529" t="str">
        <f>+IF(ISBLANK($B27),"",IF(ISBLANK(G27),"",IF(OR(G27=Cutoff!$R$34,G27=Cutoff!$R$35,G27=Cutoff!$R$36,G27=Cutoff!$R$37,G27=Cutoff!$R$38,G27=Cutoff!$R$39,G27=Cutoff!$R$40,G27=Cutoff!$R$41,G27=Cutoff!$R$42,G27=Cutoff!$R$43,G27=Cutoff!$R$44,G27=Cutoff!$R$45,$Q27&lt;SCL!AA27),"0","d")))</f>
        <v/>
      </c>
      <c r="HH27" s="529" t="str">
        <f>+IF(ISBLANK($B27),"",IF(ISBLANK(H27),"",IF(OR(H27=Cutoff!$R$34,H27=Cutoff!$R$35,H27=Cutoff!$R$36,H27=Cutoff!$R$37,H27=Cutoff!$R$38,H27=Cutoff!$R$39,H27=Cutoff!$R$40,H27=Cutoff!$R$41,H27=Cutoff!$R$42,H27=Cutoff!$R$43,H27=Cutoff!$R$44,H27=Cutoff!$R$45,$Q27&lt;SCL!AB27),"0","d")))</f>
        <v/>
      </c>
      <c r="HI27" s="529" t="str">
        <f>+IF(ISBLANK($B27),"",IF(ISBLANK(I27),"",IF(OR(I27=Cutoff!$R$34,I27=Cutoff!$R$35,I27=Cutoff!$R$36,I27=Cutoff!$R$37,I27=Cutoff!$R$38,I27=Cutoff!$R$39,I27=Cutoff!$R$40,I27=Cutoff!$R$41,I27=Cutoff!$R$42,I27=Cutoff!$R$43,I27=Cutoff!$R$44,I27=Cutoff!$R$45,$Q27&lt;SCL!AC27),"0","d")))</f>
        <v/>
      </c>
      <c r="HJ27" s="529" t="str">
        <f>+IF(ISBLANK($B27),"",IF(ISBLANK(J27),"",IF(OR(J27=Cutoff!$R$34,J27=Cutoff!$R$35,J27=Cutoff!$R$36,J27=Cutoff!$R$37,J27=Cutoff!$R$38,J27=Cutoff!$R$39,J27=Cutoff!$R$40,J27=Cutoff!$R$41,J27=Cutoff!$R$42,J27=Cutoff!$R$43,J27=Cutoff!$R$44,J27=Cutoff!$R$45,$Q27&lt;SCL!AD27),"0","d")))</f>
        <v/>
      </c>
      <c r="HK27" s="529" t="str">
        <f>+IF(ISBLANK($B27),"",IF(ISBLANK(K27),"",IF(OR(K27=Cutoff!$R$34,K27=Cutoff!$R$35,K27=Cutoff!$R$36,K27=Cutoff!$R$37,K27=Cutoff!$R$38,K27=Cutoff!$R$39,K27=Cutoff!$R$40,K27=Cutoff!$R$41,K27=Cutoff!$R$42,K27=Cutoff!$R$43,K27=Cutoff!$R$44,K27=Cutoff!$R$45,$Q27&lt;SCL!AE27),"0","d")))</f>
        <v/>
      </c>
      <c r="HL27" s="529" t="str">
        <f>+IF(ISBLANK($B27),"",IF(ISBLANK(L27),"",IF(OR(L27=Cutoff!$R$34,L27=Cutoff!$R$35,L27=Cutoff!$R$36,L27=Cutoff!$R$37,L27=Cutoff!$R$38,L27=Cutoff!$R$39,L27=Cutoff!$R$40,L27=Cutoff!$R$41,L27=Cutoff!$R$42,L27=Cutoff!$R$43,L27=Cutoff!$R$44,L27=Cutoff!$R$45,$Q27&lt;SCL!AF27),"0","d")))</f>
        <v/>
      </c>
      <c r="HM27" s="529" t="str">
        <f>+IF(ISBLANK($B27),"",IF(ISBLANK(M27),"",IF(OR(M27=Cutoff!$R$34,M27=Cutoff!$R$35,M27=Cutoff!$R$36,M27=Cutoff!$R$37,M27=Cutoff!$R$38,M27=Cutoff!$R$39,M27=Cutoff!$R$40,M27=Cutoff!$R$41,M27=Cutoff!$R$42,M27=Cutoff!$R$43,M27=Cutoff!$R$44,M27=Cutoff!$R$45,$Q27&lt;SCL!AG27),"0","d")))</f>
        <v/>
      </c>
      <c r="HN27" s="529" t="str">
        <f>+IF(ISBLANK($B27),"",IF(ISBLANK(N27),"",IF(OR(N27=Cutoff!$R$34,N27=Cutoff!$R$35,N27=Cutoff!$R$36,N27=Cutoff!$R$37,N27=Cutoff!$R$38,N27=Cutoff!$R$39,N27=Cutoff!$R$40,N27=Cutoff!$R$41,N27=Cutoff!$R$42,N27=Cutoff!$R$43,N27=Cutoff!$R$44,N27=Cutoff!$R$45,$Q27&lt;SCL!AH27),"0","d")))</f>
        <v/>
      </c>
      <c r="HO27" s="530" t="str">
        <f>+IF(ISBLANK($B27),"",IF(ISBLANK(O27),"",IF(OR(O27=Cutoff!$R$34,O27=Cutoff!$R$35,O27=Cutoff!$R$36,O27=Cutoff!$R$37,O27=Cutoff!$R$38,O27=Cutoff!$R$39,O27=Cutoff!$R$40,O27=Cutoff!$R$41,O27=Cutoff!$R$42,O27=Cutoff!$R$43,O27=Cutoff!$R$44,O27=Cutoff!$R$45,$Q27&lt;SCL!AI27),"0","d")))</f>
        <v/>
      </c>
      <c r="HP27" s="530" t="str">
        <f>IF(ISBLANK(B27),"",IF(+COUNTIF(HE27:HO27,"d")&gt;0,1,0))</f>
        <v/>
      </c>
      <c r="HQ27" s="541" t="str">
        <f>+IF(ISBLANK(B27),"",IF(AND(HP27&gt;0,ISBLANK(T27)),1,0))</f>
        <v/>
      </c>
      <c r="HR27" s="678" t="str">
        <f>+IF(ISBLANK(B27),"",+IF(AND(CN27&gt;0,ISNUMBER(T27)),1,0))</f>
        <v/>
      </c>
      <c r="HS27" s="528" t="str">
        <f>+IF(ISBLANK($B27),"",IF(ISBLANK(E27),"",IF(OR(E27=Cutoff!$T$34,E27=Cutoff!$T$35,E27=Cutoff!$T$36,E27=Cutoff!$T$37,E27=Cutoff!$T$38,E27=Cutoff!$T$39,E27=Cutoff!$T$40,E27=Cutoff!$T$41,E27=Cutoff!$T$42,E27=Cutoff!$T$43,E27=Cutoff!$T$44,E27=Cutoff!$T$45,$Q27&lt;SCL!Y27),"0","oral")))</f>
        <v/>
      </c>
      <c r="HT27" s="529" t="str">
        <f>+IF(ISBLANK($B27),"",IF(ISBLANK(F27),"",IF(OR(F27=Cutoff!$T$34,F27=Cutoff!$T$35,F27=Cutoff!$T$36,F27=Cutoff!$T$37,F27=Cutoff!$T$38,F27=Cutoff!$T$39,F27=Cutoff!$T$40,F27=Cutoff!$T$41,F27=Cutoff!$T$42,F27=Cutoff!$T$43,F27=Cutoff!$T$44,F27=Cutoff!$T$45,$Q27&lt;SCL!Z27),"0","oral")))</f>
        <v/>
      </c>
      <c r="HU27" s="529" t="str">
        <f>+IF(ISBLANK($B27),"",IF(ISBLANK(G27),"",IF(OR(G27=Cutoff!$T$34,G27=Cutoff!$T$35,G27=Cutoff!$T$36,G27=Cutoff!$T$37,G27=Cutoff!$T$38,G27=Cutoff!$T$39,G27=Cutoff!$T$40,G27=Cutoff!$T$41,G27=Cutoff!$T$42,G27=Cutoff!$T$43,G27=Cutoff!$T$44,G27=Cutoff!$T$45,$Q27&lt;SCL!AA27),"0","oral")))</f>
        <v/>
      </c>
      <c r="HV27" s="529" t="str">
        <f>+IF(ISBLANK($B27),"",IF(ISBLANK(H27),"",IF(OR(H27=Cutoff!$T$34,H27=Cutoff!$T$35,H27=Cutoff!$T$36,H27=Cutoff!$T$37,H27=Cutoff!$T$38,H27=Cutoff!$T$39,H27=Cutoff!$T$40,H27=Cutoff!$T$41,H27=Cutoff!$T$42,H27=Cutoff!$T$43,H27=Cutoff!$T$44,H27=Cutoff!$T$45,$Q27&lt;SCL!AB27),"0","oral")))</f>
        <v/>
      </c>
      <c r="HW27" s="529" t="str">
        <f>+IF(ISBLANK($B27),"",IF(ISBLANK(I27),"",IF(OR(I27=Cutoff!$T$34,I27=Cutoff!$T$35,I27=Cutoff!$T$36,I27=Cutoff!$T$37,I27=Cutoff!$T$38,I27=Cutoff!$T$39,I27=Cutoff!$T$40,I27=Cutoff!$T$41,I27=Cutoff!$T$42,I27=Cutoff!$T$43,I27=Cutoff!$T$44,I27=Cutoff!$T$45,$Q27&lt;SCL!AC27),"0","oral")))</f>
        <v/>
      </c>
      <c r="HX27" s="529" t="str">
        <f>+IF(ISBLANK($B27),"",IF(ISBLANK(J27),"",IF(OR(J27=Cutoff!$T$34,J27=Cutoff!$T$35,J27=Cutoff!$T$36,J27=Cutoff!$T$37,J27=Cutoff!$T$38,J27=Cutoff!$T$39,J27=Cutoff!$T$40,J27=Cutoff!$T$41,J27=Cutoff!$T$42,J27=Cutoff!$T$43,J27=Cutoff!$T$44,J27=Cutoff!$T$45,$Q27&lt;SCL!AD27),"0","oral")))</f>
        <v/>
      </c>
      <c r="HY27" s="529" t="str">
        <f>+IF(ISBLANK($B27),"",IF(ISBLANK(K27),"",IF(OR(K27=Cutoff!$T$34,K27=Cutoff!$T$35,K27=Cutoff!$T$36,K27=Cutoff!$T$37,K27=Cutoff!$T$38,K27=Cutoff!$T$39,K27=Cutoff!$T$40,K27=Cutoff!$T$41,K27=Cutoff!$T$42,K27=Cutoff!$T$43,K27=Cutoff!$T$44,K27=Cutoff!$T$45,$Q27&lt;SCL!AE27),"0","oral")))</f>
        <v/>
      </c>
      <c r="HZ27" s="529" t="str">
        <f>+IF(ISBLANK($B27),"",IF(ISBLANK(L27),"",IF(OR(L27=Cutoff!$T$34,L27=Cutoff!$T$35,L27=Cutoff!$T$36,L27=Cutoff!$T$37,L27=Cutoff!$T$38,L27=Cutoff!$T$39,L27=Cutoff!$T$40,L27=Cutoff!$T$41,L27=Cutoff!$T$42,L27=Cutoff!$T$43,L27=Cutoff!$T$44,L27=Cutoff!$T$45,$Q27&lt;SCL!AF27),"0","oral")))</f>
        <v/>
      </c>
      <c r="IA27" s="529" t="str">
        <f>+IF(ISBLANK($B27),"",IF(ISBLANK(M27),"",IF(OR(M27=Cutoff!$T$34,M27=Cutoff!$T$35,M27=Cutoff!$T$36,M27=Cutoff!$T$37,M27=Cutoff!$T$38,M27=Cutoff!$T$39,M27=Cutoff!$T$40,M27=Cutoff!$T$41,M27=Cutoff!$T$42,M27=Cutoff!$T$43,M27=Cutoff!$T$44,M27=Cutoff!$T$45,$Q27&lt;SCL!AG27),"0","oral")))</f>
        <v/>
      </c>
      <c r="IB27" s="529" t="str">
        <f>+IF(ISBLANK($B27),"",IF(ISBLANK(N27),"",IF(OR(N27=Cutoff!$T$34,N27=Cutoff!$T$35,N27=Cutoff!$T$36,N27=Cutoff!$T$37,N27=Cutoff!$T$38,N27=Cutoff!$T$39,N27=Cutoff!$T$40,N27=Cutoff!$T$41,N27=Cutoff!$T$42,N27=Cutoff!$T$43,N27=Cutoff!$T$44,N27=Cutoff!$T$45,$Q27&lt;SCL!AH27),"0","oral")))</f>
        <v/>
      </c>
      <c r="IC27" s="530" t="str">
        <f>+IF(ISBLANK($B27),"",IF(ISBLANK(O27),"",IF(OR(O27=Cutoff!$T$34,O27=Cutoff!$T$35,O27=Cutoff!$T$36,O27=Cutoff!$T$37,O27=Cutoff!$T$38,O27=Cutoff!$T$39,O27=Cutoff!$T$40,O27=Cutoff!$T$41,O27=Cutoff!$T$42,O27=Cutoff!$T$43,O27=Cutoff!$T$44,O27=Cutoff!$T$45,$Q27&lt;SCL!AI27),"0","oral")))</f>
        <v/>
      </c>
      <c r="ID27" s="530" t="str">
        <f>IF(ISBLANK(B27),"",IF(+COUNTIF(HS27:IC27,"oral")&gt;0,1,0))</f>
        <v/>
      </c>
      <c r="IE27" s="541" t="str">
        <f>+IF(ISBLANK(B27),"",IF(AND(ID27&gt;0,ISBLANK(U27)),1,""))</f>
        <v/>
      </c>
      <c r="IF27" s="678" t="str">
        <f>+IF(ISBLANK(B27),"",+IF(AND(CN27&gt;0,ISNUMBER(U27)),1,0))</f>
        <v/>
      </c>
      <c r="IG27" s="528" t="str">
        <f>IF(ISBLANK($B27),"",+IF(OR(E27=Cutoff!$W$2,E27=Cutoff!$W$3,E27=Cutoff!$W$4,E27=Cutoff!$W$5,E27=Cutoff!$W$6,E27=Cutoff!$W$7,E27=Cutoff!$W$8,E27=Cutoff!$W$9,E27=Cutoff!$W$10,E27=Cutoff!$W$11,E27=Cutoff!$W$12),1,0))</f>
        <v/>
      </c>
      <c r="IH27" s="529" t="str">
        <f>IF(ISBLANK($B27),"",+IF(OR(F27=Cutoff!$W$2,F27=Cutoff!$W$3,F27=Cutoff!$W$4,F27=Cutoff!$W$5,F27=Cutoff!$W$6,F27=Cutoff!$W$7,F27=Cutoff!$W$8,F27=Cutoff!$W$9,F27=Cutoff!$W$10,F27=Cutoff!$W$11,F27=Cutoff!$W$12),1,0))</f>
        <v/>
      </c>
      <c r="II27" s="529" t="str">
        <f>IF(ISBLANK($B27),"",+IF(OR(G27=Cutoff!$W$2,G27=Cutoff!$W$3,G27=Cutoff!$W$4,G27=Cutoff!$W$5,G27=Cutoff!$W$6,G27=Cutoff!$W$7,G27=Cutoff!$W$8,G27=Cutoff!$W$9,G27=Cutoff!$W$10,G27=Cutoff!$W$11,G27=Cutoff!$W$12),1,0))</f>
        <v/>
      </c>
      <c r="IJ27" s="529" t="str">
        <f>IF(ISBLANK($B27),"",+IF(OR(H27=Cutoff!$W$2,H27=Cutoff!$W$3,H27=Cutoff!$W$4,H27=Cutoff!$W$5,H27=Cutoff!$W$6,H27=Cutoff!$W$7,H27=Cutoff!$W$8,H27=Cutoff!$W$9,H27=Cutoff!$W$10,H27=Cutoff!$W$11,H27=Cutoff!$W$12),1,0))</f>
        <v/>
      </c>
      <c r="IK27" s="529" t="str">
        <f>IF(ISBLANK($B27),"",+IF(OR(I27=Cutoff!$W$2,I27=Cutoff!$W$3,I27=Cutoff!$W$4,I27=Cutoff!$W$5,I27=Cutoff!$W$6,I27=Cutoff!$W$7,I27=Cutoff!$W$8,I27=Cutoff!$W$9,I27=Cutoff!$W$10,I27=Cutoff!$W$11,I27=Cutoff!$W$12),1,0))</f>
        <v/>
      </c>
      <c r="IL27" s="529" t="str">
        <f>IF(ISBLANK($B27),"",+IF(OR(J27=Cutoff!$W$2,J27=Cutoff!$W$3,J27=Cutoff!$W$4,J27=Cutoff!$W$5,J27=Cutoff!$W$6,J27=Cutoff!$W$7,J27=Cutoff!$W$8,J27=Cutoff!$W$9,J27=Cutoff!$W$10,J27=Cutoff!$W$11,J27=Cutoff!$W$12),1,0))</f>
        <v/>
      </c>
      <c r="IM27" s="529" t="str">
        <f>IF(ISBLANK($B27),"",+IF(OR(K27=Cutoff!$W$2,K27=Cutoff!$W$3,K27=Cutoff!$W$4,K27=Cutoff!$W$5,K27=Cutoff!$W$6,K27=Cutoff!$W$7,K27=Cutoff!$W$8,K27=Cutoff!$W$9,K27=Cutoff!$W$10,K27=Cutoff!$W$11,K27=Cutoff!$W$12),1,0))</f>
        <v/>
      </c>
      <c r="IN27" s="529" t="str">
        <f>IF(ISBLANK($B27),"",+IF(OR(L27=Cutoff!$W$2,L27=Cutoff!$W$3,L27=Cutoff!$W$4,L27=Cutoff!$W$5,L27=Cutoff!$W$6,L27=Cutoff!$W$7,L27=Cutoff!$W$8,L27=Cutoff!$W$9,L27=Cutoff!$W$10,L27=Cutoff!$W$11,L27=Cutoff!$W$12),1,0))</f>
        <v/>
      </c>
      <c r="IO27" s="529" t="str">
        <f>IF(ISBLANK($B27),"",+IF(OR(M27=Cutoff!$W$2,M27=Cutoff!$W$3,M27=Cutoff!$W$4,M27=Cutoff!$W$5,M27=Cutoff!$W$6,M27=Cutoff!$W$7,M27=Cutoff!$W$8,M27=Cutoff!$W$9,M27=Cutoff!$W$10,M27=Cutoff!$W$11,M27=Cutoff!$W$12),1,0))</f>
        <v/>
      </c>
      <c r="IP27" s="529" t="str">
        <f>IF(ISBLANK($B27),"",+IF(OR(N27=Cutoff!$W$2,N27=Cutoff!$W$3,N27=Cutoff!$W$4,N27=Cutoff!$W$5,N27=Cutoff!$W$6,N27=Cutoff!$W$7,N27=Cutoff!$W$8,N27=Cutoff!$W$9,N27=Cutoff!$W$10,N27=Cutoff!$W$11,N27=Cutoff!$W$12),1,0))</f>
        <v/>
      </c>
      <c r="IQ27" s="530" t="str">
        <f>IF(ISBLANK($B27),"",+IF(OR(O27=Cutoff!$W$2,O27=Cutoff!$W$3,O27=Cutoff!$W$4,O27=Cutoff!$W$5,O27=Cutoff!$W$6,O27=Cutoff!$W$7,O27=Cutoff!$W$8,O27=Cutoff!$W$9,O27=Cutoff!$W$10,O27=Cutoff!$W$11,O27=Cutoff!$W$12),1,0))</f>
        <v/>
      </c>
      <c r="IR27" s="541" t="str">
        <f>IF(ISBLANK(B27),"",+COUNTIF(IG27:IQ27,1))</f>
        <v/>
      </c>
      <c r="IS27" s="541" t="str">
        <f>IF(ISBLANK($B27),"",+IF(IR27=FR27,1,0))</f>
        <v/>
      </c>
      <c r="IV27" s="720" t="str">
        <f>IF(ISBLANK($B27),"",+IF(AND(OR(E27=Cutoff!$W$8,E27=Cutoff!$W$9,E27=Cutoff!$W$12),OR(E27=$D$19,E27=$E$19,E27=$F$19,E27=$G$19,E27=$H$19,E27=$I$19,E27=$J$19,E27=$K$19,E27=$L$19,E27=$M$19),GQ27="i"),E27,""))</f>
        <v/>
      </c>
      <c r="IW27" s="720" t="str">
        <f>IF(ISBLANK($B27),"",+IF(AND(OR(F27=Cutoff!$W$8,F27=Cutoff!$W$9,F27=Cutoff!$W$12),OR(F27=$D$19,F27=$E$19,F27=$F$19,F27=$G$19,F27=$H$19,F27=$I$19,F27=$J$19,F27=$K$19,F27=$L$19,F27=$M$19),GR27="i"),F27,""))</f>
        <v/>
      </c>
      <c r="IX27" s="720" t="str">
        <f>IF(ISBLANK($B27),"",+IF(AND(OR(G27=Cutoff!$W$8,G27=Cutoff!$W$9,G27=Cutoff!$W$12),OR(G27=$D$19,G27=$E$19,G27=$F$19,G27=$G$19,G27=$H$19,G27=$I$19,G27=$J$19,G27=$K$19,G27=$L$19,G27=$M$19),GS27="i"),G27,""))</f>
        <v/>
      </c>
      <c r="IY27" s="720" t="str">
        <f>IF(ISBLANK($B27),"",+IF(AND(OR(H27=Cutoff!$W$8,H27=Cutoff!$W$9,H27=Cutoff!$W$12),OR(H27=$D$19,H27=$E$19,H27=$F$19,H27=$G$19,H27=$H$19,H27=$I$19,H27=$J$19,H27=$K$19,H27=$L$19,H27=$M$19),GT27="i"),H27,""))</f>
        <v/>
      </c>
      <c r="IZ27" s="720" t="str">
        <f>IF(ISBLANK($B27),"",+IF(AND(OR(I27=Cutoff!$W$8,I27=Cutoff!$W$9,I27=Cutoff!$W$12),OR(I27=$D$19,I27=$E$19,I27=$F$19,I27=$G$19,I27=$H$19,I27=$I$19,I27=$J$19,I27=$K$19,I27=$L$19,I27=$M$19),GU27="i"),I27,""))</f>
        <v/>
      </c>
      <c r="JA27" s="720" t="str">
        <f>IF(ISBLANK($B27),"",+IF(AND(OR(J27=Cutoff!$W$8,J27=Cutoff!$W$9,J27=Cutoff!$W$12),OR(J27=$D$19,J27=$E$19,J27=$F$19,J27=$G$19,J27=$H$19,J27=$I$19,J27=$J$19,J27=$K$19,J27=$L$19,J27=$M$19),GV27="i"),J27,""))</f>
        <v/>
      </c>
      <c r="JB27" s="720" t="str">
        <f>IF(ISBLANK($B27),"",+IF(AND(OR(K27=Cutoff!$W$8,K27=Cutoff!$W$9,K27=Cutoff!$W$12),OR(K27=$D$19,K27=$E$19,K27=$F$19,K27=$G$19,K27=$H$19,K27=$I$19,K27=$J$19,K27=$K$19,K27=$L$19,K27=$M$19),GW27="i"),K27,""))</f>
        <v/>
      </c>
      <c r="JC27" s="720" t="str">
        <f>IF(ISBLANK($B27),"",+IF(AND(OR(L27=Cutoff!$W$8,L27=Cutoff!$W$9,L27=Cutoff!$W$12),OR(L27=$D$19,L27=$E$19,L27=$F$19,L27=$G$19,L27=$H$19,L27=$I$19,L27=$J$19,L27=$K$19,L27=$L$19,L27=$M$19),GX27="i"),L27,""))</f>
        <v/>
      </c>
      <c r="JD27" s="720" t="str">
        <f>IF(ISBLANK($B27),"",+IF(AND(OR(M27=Cutoff!$W$8,M27=Cutoff!$W$9,M27=Cutoff!$W$12),OR(M27=$D$19,M27=$E$19,M27=$F$19,M27=$G$19,M27=$H$19,M27=$I$19,M27=$J$19,M27=$K$19,M27=$L$19,M27=$M$19),GY27="i"),M27,""))</f>
        <v/>
      </c>
      <c r="JE27" s="720" t="str">
        <f>IF(ISBLANK($B27),"",+IF(AND(OR(N27=Cutoff!$W$8,N27=Cutoff!$W$9,N27=Cutoff!$W$12),OR(N27=$D$19,N27=$E$19,N27=$F$19,N27=$G$19,N27=$H$19,N27=$I$19,N27=$J$19,N27=$K$19,N27=$L$19,N27=$M$19),GZ27="i"),N27,""))</f>
        <v/>
      </c>
      <c r="JF27" s="720" t="str">
        <f>IF(ISBLANK($B27),"",+IF(AND(OR(O27=Cutoff!$W$8,O27=Cutoff!$W$9,O27=Cutoff!$W$12),OR(O27=$D$19,O27=$E$19,O27=$F$19,O27=$G$19,O27=$H$19,O27=$I$19,O27=$J$19,O27=$K$19,O27=$L$19,O27=$M$19),HA27="i"),O27,""))</f>
        <v/>
      </c>
      <c r="JG27" s="720">
        <f t="shared" si="105"/>
        <v>0</v>
      </c>
      <c r="JH27" s="720" t="str">
        <f>+IF(JG27&gt;0,B27&amp;"("&amp;CONCATENATE(IV27,IW27,IX27,IY27,IZ27,JA27,JB27,JC27,JD27,JE27,JF27)&amp;")","")</f>
        <v/>
      </c>
      <c r="JK27" s="720" t="str">
        <f>IF(ISBLANK($B27),"",+IF(AND(OR(E27=Cutoff!$W$2,E27=Cutoff!$W$3,E27=Cutoff!$W$4,E27=Cutoff!$W$11),OR(E27=$D$19,E27=$E$19,E27=$F$19,E27=$G$19,E27=$H$19,E27=$I$19,E27=$J$19,E27=$K$19,E27=$L$19,E27=$M$19),HE27="d"),E27,""))</f>
        <v/>
      </c>
      <c r="JL27" s="720" t="str">
        <f>IF(ISBLANK($B27),"",+IF(AND(OR(F27=Cutoff!$W$2,F27=Cutoff!$W$3,F27=Cutoff!$W$4,F27=Cutoff!$W$11),OR(F27=$D$19,F27=$E$19,F27=$F$19,F27=$G$19,F27=$H$19,F27=$I$19,F27=$J$19,F27=$K$19,F27=$L$19,F27=$M$19),HF27="d"),F27,""))</f>
        <v/>
      </c>
      <c r="JM27" s="720" t="str">
        <f>IF(ISBLANK($B27),"",+IF(AND(OR(G27=Cutoff!$W$2,G27=Cutoff!$W$3,G27=Cutoff!$W$4,G27=Cutoff!$W$11),OR(G27=$D$19,G27=$E$19,G27=$F$19,G27=$G$19,G27=$H$19,G27=$I$19,G27=$J$19,G27=$K$19,G27=$L$19,G27=$M$19),HG27="d"),G27,""))</f>
        <v/>
      </c>
      <c r="JN27" s="720" t="str">
        <f>IF(ISBLANK($B27),"",+IF(AND(OR(H27=Cutoff!$W$2,H27=Cutoff!$W$3,H27=Cutoff!$W$4,H27=Cutoff!$W$11),OR(H27=$D$19,H27=$E$19,H27=$F$19,H27=$G$19,H27=$H$19,H27=$I$19,H27=$J$19,H27=$K$19,H27=$L$19,H27=$M$19),HH27="d"),H27,""))</f>
        <v/>
      </c>
      <c r="JO27" s="720" t="str">
        <f>IF(ISBLANK($B27),"",+IF(AND(OR(I27=Cutoff!$W$2,I27=Cutoff!$W$3,I27=Cutoff!$W$4,I27=Cutoff!$W$11),OR(I27=$D$19,I27=$E$19,I27=$F$19,I27=$G$19,I27=$H$19,I27=$I$19,I27=$J$19,I27=$K$19,I27=$L$19,I27=$M$19),HI27="d"),I27,""))</f>
        <v/>
      </c>
      <c r="JP27" s="720" t="str">
        <f>IF(ISBLANK($B27),"",+IF(AND(OR(J27=Cutoff!$W$2,J27=Cutoff!$W$3,J27=Cutoff!$W$4,J27=Cutoff!$W$11),OR(J27=$D$19,J27=$E$19,J27=$F$19,J27=$G$19,J27=$H$19,J27=$I$19,J27=$J$19,J27=$K$19,J27=$L$19,J27=$M$19),HJ27="d"),J27,""))</f>
        <v/>
      </c>
      <c r="JQ27" s="720" t="str">
        <f>IF(ISBLANK($B27),"",+IF(AND(OR(K27=Cutoff!$W$2,K27=Cutoff!$W$3,K27=Cutoff!$W$4,K27=Cutoff!$W$11),OR(K27=$D$19,K27=$E$19,K27=$F$19,K27=$G$19,K27=$H$19,K27=$I$19,K27=$J$19,K27=$K$19,K27=$L$19,K27=$M$19),HK27="d"),K27,""))</f>
        <v/>
      </c>
      <c r="JR27" s="720" t="str">
        <f>IF(ISBLANK($B27),"",+IF(AND(OR(L27=Cutoff!$W$2,L27=Cutoff!$W$3,L27=Cutoff!$W$4,L27=Cutoff!$W$11),OR(L27=$D$19,L27=$E$19,L27=$F$19,L27=$G$19,L27=$H$19,L27=$I$19,L27=$J$19,L27=$K$19,L27=$L$19,L27=$M$19),HL27="d"),L27,""))</f>
        <v/>
      </c>
      <c r="JS27" s="720" t="str">
        <f>IF(ISBLANK($B27),"",+IF(AND(OR(M27=Cutoff!$W$2,M27=Cutoff!$W$3,M27=Cutoff!$W$4,M27=Cutoff!$W$11),OR(M27=$D$19,M27=$E$19,M27=$F$19,M27=$G$19,M27=$H$19,M27=$I$19,M27=$J$19,M27=$K$19,M27=$L$19,M27=$M$19),HM27="d"),M27,""))</f>
        <v/>
      </c>
      <c r="JT27" s="720" t="str">
        <f>IF(ISBLANK($B27),"",+IF(AND(OR(N27=Cutoff!$W$2,N27=Cutoff!$W$3,N27=Cutoff!$W$4,N27=Cutoff!$W$11),OR(N27=$D$19,N27=$E$19,N27=$F$19,N27=$G$19,N27=$H$19,N27=$I$19,N27=$J$19,N27=$K$19,N27=$L$19,N27=$M$19),HN27="d"),N27,""))</f>
        <v/>
      </c>
      <c r="JU27" s="720" t="str">
        <f>IF(ISBLANK($B27),"",+IF(AND(OR(O27=Cutoff!$W$2,O27=Cutoff!$W$3,O27=Cutoff!$W$4,O27=Cutoff!$W$11),OR(O27=$D$19,O27=$E$19,O27=$F$19,O27=$G$19,O27=$H$19,O27=$I$19,O27=$J$19,O27=$K$19,O27=$L$19,O27=$M$19),HO27="d"),O27,""))</f>
        <v/>
      </c>
      <c r="JV27" s="720">
        <f t="shared" si="125"/>
        <v>0</v>
      </c>
      <c r="JW27" s="720" t="str">
        <f>+IF(JV27&gt;0,B27&amp;"("&amp;CONCATENATE(JK27,JL27,JM27,JN27,JO27,JP27,JQ27,JR27,JS27,JT27,JU27)&amp;")","")</f>
        <v/>
      </c>
      <c r="JZ27" s="11"/>
      <c r="KA27" s="11"/>
      <c r="KB27" s="11"/>
      <c r="KC27" s="11"/>
      <c r="KD27" s="11"/>
      <c r="KE27" s="11"/>
      <c r="KF27" s="11"/>
      <c r="KG27" s="11"/>
      <c r="KH27" s="11"/>
      <c r="KI27" s="11"/>
      <c r="KJ27" s="11"/>
      <c r="KK27" s="11"/>
      <c r="KL27" s="11"/>
    </row>
    <row r="28" spans="1:298" ht="25.5" customHeight="1" x14ac:dyDescent="0.3">
      <c r="A28" s="732"/>
      <c r="B28" s="750"/>
      <c r="C28" s="731"/>
      <c r="D28" s="500" t="str">
        <f>IF(ISTEXT(B28),FU28,"")</f>
        <v/>
      </c>
      <c r="E28" s="737"/>
      <c r="F28" s="766"/>
      <c r="G28" s="766"/>
      <c r="H28" s="766"/>
      <c r="I28" s="766"/>
      <c r="J28" s="766"/>
      <c r="K28" s="766"/>
      <c r="L28" s="766"/>
      <c r="M28" s="766"/>
      <c r="N28" s="766"/>
      <c r="O28" s="766"/>
      <c r="P28" s="763"/>
      <c r="Q28" s="756"/>
      <c r="R28" s="779"/>
      <c r="S28" s="761"/>
      <c r="T28" s="736"/>
      <c r="U28" s="738"/>
      <c r="V28" s="764"/>
      <c r="W28" s="760"/>
      <c r="X28" s="765"/>
      <c r="Y28" s="764"/>
      <c r="Z28" s="760"/>
      <c r="AA28" s="765"/>
      <c r="AB28" s="767"/>
      <c r="AC28" s="762"/>
      <c r="AD28" s="761"/>
      <c r="AE28" s="762"/>
      <c r="AF28" s="737"/>
      <c r="AG28" s="766"/>
      <c r="AH28" s="734"/>
      <c r="AI28" s="734"/>
      <c r="AJ28" s="763"/>
      <c r="AK28" s="447" t="str">
        <f>IF(ISBLANK(B28),"",IF(AND(+COUNTA(E28:O28)=0,OR(P28="No",P28="")),"0","1"))</f>
        <v/>
      </c>
      <c r="AL28" s="63" t="str">
        <f t="shared" ref="AL28:AL60" si="127">IF(ISNUMBER(AB28),AB28*EXP((50000/8.314)*(1/(AC28+273)-1/298)),"")</f>
        <v/>
      </c>
      <c r="AM28" s="64" t="str">
        <f>IF(ISBLANK(B28),"",+S28*24/R28)</f>
        <v/>
      </c>
      <c r="AN28" s="786" t="str">
        <f>IF(OR(ISBLANK(B28),ISBLANK(S28),IS28=1),"",IF(OR(HD28&gt;0,HB28&gt;0),IF($D$18="no",Q28/S28,AL28*Q28/S28),""))</f>
        <v/>
      </c>
      <c r="AO28" s="786" t="str">
        <f>IF(OR(ISBLANK(B28),IS28=1,AND(HD28=0,HB28=0)),"",IF(ISNUMBER(V28),IF($D$18="no",Q28/V28,AL28*Q28/V28),IF(ISNUMBER(Y28),IF($D$18="no",Q28/Y28,AL28*Q28/Y28))))</f>
        <v/>
      </c>
      <c r="AP28" s="786" t="str">
        <f>IF(OR(ISBLANK(B28),IS28=1,AND(HR28=0,HP28=0)),"",IF(ISNUMBER(W28),Q28/W28,IF(ISNUMBER(Z28),Q28/Z28,"")))</f>
        <v/>
      </c>
      <c r="AQ28" s="786" t="str">
        <f>IF(OR(ISBLANK(B28),IS28=1,AND(IF28=0,ID28=0)),"",IF(ISNUMBER(X28),Q28/X28,IF(ISNUMBER(AA28),Q28/AA28,"")))</f>
        <v/>
      </c>
      <c r="AR28" s="787" t="str">
        <f>IF(OR(ISBLANK(B28),ISBLANK(S28),IS28=1),"",IF(AND(HD28&gt;0,HB28&gt;0),Q28/S28,""))</f>
        <v/>
      </c>
      <c r="AS28" s="788" t="str">
        <f>IF(OR(ISBLANK(B28),ISBLANK(S28),IS28=1),"",IF(AND(HD28&gt;0,HB28&gt;0),IF($D$18="no",Q28/S28,$BF28*Q28/S28),""))</f>
        <v/>
      </c>
      <c r="AT28" s="788" t="str">
        <f>IF(OR(ISBLANK(B28),ISBLANK(T28),IS28=1),"",IF(OR(HR28&gt;0,HP28&gt;0),Q28/T28,""))</f>
        <v/>
      </c>
      <c r="AU28" s="789" t="str">
        <f>IF(OR(ISBLANK(B28),ISBLANK(S28),IS28=1),"",IF(AND(HD28&gt;0,HB28&gt;0),IF($D$18="no",Q28/S28,1.9956*AL28*1.5^4.7588*Q28/S28),""))</f>
        <v/>
      </c>
      <c r="AV28" s="786" t="str">
        <f>IF(OR(ISBLANK(B28),ISBLANK(U28),IS28=1),"",IF(OR(IF28&gt;0,ID28&gt;0),Q28/U28,""))</f>
        <v/>
      </c>
      <c r="AW28" s="66" t="str">
        <f>IF(ISBLANK(B28),"",+T28/R28)</f>
        <v/>
      </c>
      <c r="AX28" s="67" t="str">
        <f>IF(ISBLANK(B28),"",+Q28/AW28)</f>
        <v/>
      </c>
      <c r="AY28" s="787" t="str">
        <f>IF(OR(ISBLANK(B28),ISBLANK(S28),IS28=1),"",+IF(OR(HD28&gt;0,HB28&gt;0),+IF($D$18="yes",Q28/S28,$BG28*Q28/S28),""))</f>
        <v/>
      </c>
      <c r="AZ28" s="790" t="str">
        <f>IF(OR(ISBLANK(B28),ISBLANK(AD28),ISTEXT(AD28),ISBLANK(AE28),CP28=0),"",+IF(AE28="Yes",+Q28/(AD28*3),+Q28/AD28))</f>
        <v/>
      </c>
      <c r="BA28" s="378" t="str">
        <f t="shared" ref="BA28:BA60" si="128">+IF($D$16="no","",+IF(AF28="Aquatic acute 1",$Q28*$AH28*33,""))</f>
        <v/>
      </c>
      <c r="BB28" s="379" t="str">
        <f t="shared" ref="BB28:BB60" si="129">IF($D$16="no","",+IF(OR(AG28="- ",AG28=""),"",+IF(AG28="Aquatic chronic 1",$Q28*$AI28*100,+IF(AG28="Aquatic chronic 2",$Q28*10,$Q28))))</f>
        <v/>
      </c>
      <c r="BC28" s="376" t="str">
        <f t="shared" si="126"/>
        <v/>
      </c>
      <c r="BD28" s="263" t="str">
        <f>IF(ISBLANK($B28),"",+B28)</f>
        <v/>
      </c>
      <c r="BE28" s="263" t="str">
        <f>+IF(ISBLANK($B28),"",IF($D$18="no",1,IF($AL28&lt;0.0001,1,IF($AL28&lt;5,2,IF($AL28&lt;100,3,4)))))</f>
        <v/>
      </c>
      <c r="BF28" s="258" t="b">
        <f t="shared" si="9"/>
        <v>0</v>
      </c>
      <c r="BG28" s="266" t="str">
        <f t="shared" ref="BG28:BG60" si="130">IF(ISNUMBER(BE28),+VLOOKUP($BE28,$BJ$5:$BK$8,2,FALSE),"")</f>
        <v/>
      </c>
      <c r="BH28" s="376" t="str">
        <f t="shared" ref="BH28:BH60" si="131">+IF(AND(P28="Yes",+Q28&gt;=0.1),BD28," ")</f>
        <v xml:space="preserve"> </v>
      </c>
      <c r="BI28" s="376" t="str">
        <f>IF(ISBLANK(B28),"",IF(ISBLANK(BH28),"",+IF(BH28=BD28,1,0)))</f>
        <v/>
      </c>
      <c r="BJ28" s="256" t="b">
        <f>+IF(E28="H340",IF(SCL!Y28&lt;$Q28,"Yes",""),IF(E28="H341",IF(SCL!Y28&lt;$Q28,"Yes",""),IF(E28="H350",IF(SCL!Y28&lt;$Q28,"Yes",""),IF(E28="H350i",IF(SCL!Y28&lt;$Q28,"(I)",""),IF(E28="H351",IF(SCL!Y28&lt;$Q28,"Yes",""))))))</f>
        <v>0</v>
      </c>
      <c r="BK28" s="256" t="b">
        <f>+IF(F28="H340",IF(SCL!Z28&lt;$Q28,"Yes",""),IF(F28="H341",IF(SCL!Z28&lt;$Q28,"Yes",""),IF(F28="H350",IF(SCL!Z28&lt;$Q28,"Yes",""),IF(F28="H350i",IF(SCL!Z28&lt;$Q28,"(I)",""),IF(F28="H351",IF(SCL!Z28&lt;$Q28,"Yes",""))))))</f>
        <v>0</v>
      </c>
      <c r="BL28" s="256" t="b">
        <f>+IF(G28="H340",IF(SCL!AA28&lt;$Q28,"Yes",""),IF(G28="H341",IF(SCL!AA28&lt;$Q28,"Yes",""),IF(G28="H350",IF(SCL!AA28&lt;$Q28,"Yes",""),IF(G28="H350i",IF(SCL!AA28&lt;$Q28,"(I)",""),IF(G28="H351",IF(SCL!AA28&lt;$Q28,"Yes",""))))))</f>
        <v>0</v>
      </c>
      <c r="BM28" s="256" t="b">
        <f>+IF(H28="H340",IF(SCL!AB28&lt;$Q28,"Yes",""),IF(H28="H341",IF(SCL!AB28&lt;$Q28,"Yes",""),IF(H28="H350",IF(SCL!AB28&lt;$Q28,"Yes",""),IF(H28="H350i",IF(SCL!AB28&lt;$Q28,"(I)",""),IF(H28="H351",IF(SCL!AB28&lt;$Q28,"Yes",""))))))</f>
        <v>0</v>
      </c>
      <c r="BN28" s="256" t="b">
        <f>+IF(I28="H340",IF(SCL!AC28&lt;$Q28,"Yes",""),IF(I28="H341",IF(SCL!AC28&lt;$Q28,"Yes",""),IF(I28="H350",IF(SCL!AC28&lt;$Q28,"Yes",""),IF(I28="H350i",IF(SCL!AC28&lt;$Q28,"(I)",""),IF(I28="H351",IF(SCL!AC28&lt;$Q28,"Yes",""))))))</f>
        <v>0</v>
      </c>
      <c r="BO28" s="256" t="b">
        <f>+IF(J28="H340",IF(SCL!AD28&lt;$Q28,"Yes",""),IF(J28="H341",IF(SCL!AD28&lt;$Q28,"Yes",""),IF(J28="H350",IF(SCL!AD28&lt;$Q28,"Yes",""),IF(J28="H350i",IF(SCL!AD28&lt;$Q28,"(I)",""),IF(J28="H351",IF(SCL!AD28&lt;$Q28,"Yes",""))))))</f>
        <v>0</v>
      </c>
      <c r="BP28" s="256" t="b">
        <f>+IF(K28="H340",IF(SCL!AE28&lt;$Q28,"Yes",""),IF(K28="H341",IF(SCL!AE28&lt;$Q28,"Yes",""),IF(K28="H350",IF(SCL!AE28&lt;$Q28,"Yes",""),IF(K28="H350i",IF(SCL!AE28&lt;$Q28,"(I)",""),IF(K28="H351",IF(SCL!AE28&lt;$Q28,"Yes",""))))))</f>
        <v>0</v>
      </c>
      <c r="BQ28" s="256" t="b">
        <f>+IF(L28="H340",IF(SCL!AF28&lt;$Q28,"Yes",""),IF(L28="H341",IF(SCL!AF28&lt;$Q28,"Yes",""),IF(L28="H350",IF(SCL!AF28&lt;$Q28,"Yes",""),IF(L28="H350i",IF(SCL!AF28&lt;$Q28,"(I)",""),IF(L28="H351",IF(SCL!AF28&lt;$Q28,"Yes",""))))))</f>
        <v>0</v>
      </c>
      <c r="BR28" s="256" t="b">
        <f>+IF(M28="H340",IF(SCL!AG28&lt;$Q28,"Yes",""),IF(M28="H341",IF(SCL!AG28&lt;$Q28,"Yes",""),IF(M28="H350",IF(SCL!AG28&lt;$Q28,"Yes",""),IF(M28="H350i",IF(SCL!AG28&lt;$Q28,"(I)",""),IF(M28="H351",IF(SCL!AG28&lt;$Q28,"Yes",""))))))</f>
        <v>0</v>
      </c>
      <c r="BS28" s="256" t="b">
        <f>+IF(N28="H340",IF(SCL!AH28&lt;$Q28,"Yes",""),IF(N28="H341",IF(SCL!AH28&lt;$Q28,"Yes",""),IF(N28="H350",IF(SCL!AH28&lt;$Q28,"Yes",""),IF(N28="H350i",IF(SCL!AH28&lt;$Q28,"(I)",""),IF(N28="H351",IF(SCL!AH28&lt;$Q28,"Yes",""))))))</f>
        <v>0</v>
      </c>
      <c r="BT28" s="492" t="b">
        <f>+IF(O28="H340",IF(SCL!AI28&lt;$Q28,"Yes",""),IF(O28="H341",IF(SCL!AI28&lt;$Q28,"Yes",""),IF(O28="H350",IF(SCL!AI28&lt;$Q28,"Yes",""),IF(O28="H350i",IF(SCL!AI28&lt;$Q28,"(I)",""),IF(O28="H351",IF(SCL!AI28&lt;$Q28,"Yes",""))))))</f>
        <v>0</v>
      </c>
      <c r="BU28" s="420"/>
      <c r="BV28" s="420"/>
      <c r="BW28" s="421"/>
      <c r="BX28" s="255" t="str">
        <f t="shared" si="107"/>
        <v/>
      </c>
      <c r="BY28" s="256" t="str">
        <f t="shared" si="112"/>
        <v/>
      </c>
      <c r="BZ28" s="256" t="str">
        <f t="shared" si="113"/>
        <v/>
      </c>
      <c r="CA28" s="256" t="str">
        <f t="shared" si="114"/>
        <v/>
      </c>
      <c r="CB28" s="256" t="str">
        <f t="shared" si="115"/>
        <v/>
      </c>
      <c r="CC28" s="256" t="str">
        <f t="shared" si="116"/>
        <v/>
      </c>
      <c r="CD28" s="256" t="str">
        <f t="shared" si="117"/>
        <v/>
      </c>
      <c r="CE28" s="256" t="str">
        <f t="shared" si="118"/>
        <v/>
      </c>
      <c r="CF28" s="256" t="str">
        <f t="shared" si="119"/>
        <v/>
      </c>
      <c r="CG28" s="256" t="str">
        <f t="shared" si="120"/>
        <v/>
      </c>
      <c r="CH28" s="256" t="str">
        <f t="shared" si="121"/>
        <v/>
      </c>
      <c r="CI28" s="420" t="str">
        <f t="shared" ref="CI28:CI60" si="132">IF($Q28&lt;0.1,"",+IF(OR(P28="H340",P28="H341",P28="H350",P28="H351"),"Yes",""))</f>
        <v/>
      </c>
      <c r="CJ28" s="420" t="str">
        <f t="shared" ref="CJ28:CJ60" si="133">IF($Q28&lt;0.1,"",+IF(OR(Q28="H340",Q28="H341",Q28="H350",Q28="H351"),"Yes",""))</f>
        <v/>
      </c>
      <c r="CK28" s="420" t="str">
        <f t="shared" ref="CK28:CK60" si="134">IF($Q28&lt;0.1,"",+IF(OR(R28="H340",R28="H341",R28="H350",R28="H351"),"Yes",""))</f>
        <v/>
      </c>
      <c r="CL28" s="593" t="str">
        <f>+IF(ISBLANK(B28),"",+IF($D$17="yes",+IF(OR(BJ28="(I)",BK28="(I)",BL28="(I)",BM28="(I)",BN28="(I)",BO28="(I)",BP28="(I)",BQ28="(I)",BR28="(I)",BS28="(I)",BT28="(I)",BU28="(I)",BV28="(I)",BW28="(I)"),1,0),+IF(OR(BX28="(I)",BY28="(I)",BZ28="(I)",CA28="(I)",CB28="(I)",CC28="(I)",CD28="(I)",CE28="(I)",CF28="(I)",CG28="(I)",CH28="(I)",CI28="(I)",CJ28="(I)",CK28="(I)",CL28="(I)"),1,0)))</f>
        <v/>
      </c>
      <c r="CM28" s="376" t="str">
        <f t="shared" si="108"/>
        <v/>
      </c>
      <c r="CN28" s="376" t="str">
        <f>IF(ISBLANK(B28),"",IF($D$17="Yes",+CL28+COUNTIF(BJ28:BT28,"yes"),+CL28+COUNTIF(BX28:CH28,"yes")))</f>
        <v/>
      </c>
      <c r="CO28" s="545" t="str">
        <f t="shared" si="49"/>
        <v/>
      </c>
      <c r="CP28" s="258" t="str">
        <f>+IF(ISBLANK(B28),"",IF(AND(OR(BI28="",BI28=0),AND(OR(AF28=$BF$4,ISBLANK(AF28)),OR(AG28=$BG$5,ISBLANK(AG28)))),0,1))</f>
        <v/>
      </c>
      <c r="CQ28" s="541">
        <f>+IF(ISBLANK(B28),0,IF(AND(CP28=1,OR(ISBLANK(AD28),ISTEXT(AD28))),1,0))</f>
        <v>0</v>
      </c>
      <c r="CS28" s="671" t="str">
        <f>IF(ISBLANK(E28),"",IF(SCL!Y28&lt;$Q28,1,0))</f>
        <v/>
      </c>
      <c r="CT28" s="672" t="str">
        <f>IF(ISBLANK(F28),"",IF(SCL!Z28&lt;$Q28,1,0))</f>
        <v/>
      </c>
      <c r="CU28" s="672" t="str">
        <f>IF(ISBLANK(G28),"",IF(SCL!AA28&lt;$Q28,1,0))</f>
        <v/>
      </c>
      <c r="CV28" s="672" t="str">
        <f>IF(ISBLANK(H28),"",IF(SCL!AB28&lt;$Q28,1,0))</f>
        <v/>
      </c>
      <c r="CW28" s="672" t="str">
        <f>IF(ISBLANK(I28),"",IF(SCL!AC28&lt;$Q28,1,0))</f>
        <v/>
      </c>
      <c r="CX28" s="672" t="str">
        <f>IF(ISBLANK(J28),"",IF(SCL!AD28&lt;$Q28,1,0))</f>
        <v/>
      </c>
      <c r="CY28" s="672" t="str">
        <f>IF(ISBLANK(K28),"",IF(SCL!AE28&lt;$Q28,1,0))</f>
        <v/>
      </c>
      <c r="CZ28" s="672" t="str">
        <f>IF(ISBLANK(L28),"",IF(SCL!AF28&lt;$Q28,1,0))</f>
        <v/>
      </c>
      <c r="DA28" s="672" t="str">
        <f>IF(ISBLANK(M28),"",IF(SCL!AG28&lt;$Q28,1,0))</f>
        <v/>
      </c>
      <c r="DB28" s="672" t="str">
        <f>IF(ISBLANK(N28),"",IF(SCL!AH28&lt;$Q28,1,0))</f>
        <v/>
      </c>
      <c r="DC28" s="673" t="str">
        <f>IF(ISBLANK(O28),"",IF(SCL!AI28&lt;$Q28,1,0))</f>
        <v/>
      </c>
      <c r="DD28" s="478">
        <f t="shared" si="51"/>
        <v>0</v>
      </c>
      <c r="DE28" s="541" t="str">
        <f>IF(ISBLANK(B28),"",+IF(AND($D$18="yes",HB28&gt;0,ISBLANK(AB28)),"x",""))</f>
        <v/>
      </c>
      <c r="DF28" s="665">
        <f t="shared" si="109"/>
        <v>10</v>
      </c>
      <c r="DG28" s="10">
        <f t="shared" si="15"/>
        <v>0</v>
      </c>
      <c r="DH28" s="10">
        <f t="shared" si="53"/>
        <v>0</v>
      </c>
      <c r="DI28" s="10" t="e">
        <f t="shared" si="54"/>
        <v>#DIV/0!</v>
      </c>
      <c r="DJ28" s="10" t="e">
        <f t="shared" si="55"/>
        <v>#DIV/0!</v>
      </c>
      <c r="DK28" s="10" t="e">
        <f t="shared" si="56"/>
        <v>#DIV/0!</v>
      </c>
      <c r="DL28" s="10" t="e">
        <f t="shared" si="57"/>
        <v>#DIV/0!</v>
      </c>
      <c r="DM28" s="10" t="e">
        <f t="shared" si="58"/>
        <v>#DIV/0!</v>
      </c>
      <c r="DO28" s="10" t="e">
        <f t="shared" si="59"/>
        <v>#DIV/0!</v>
      </c>
      <c r="DP28" s="637" t="str">
        <f>+IF(ISBLANK($B$22),"",IF(OR(E28=Cutoff!$A$18,E28=Cutoff!$A$18,F28=Cutoff!$A$18,G28=Cutoff!$A$18,H28=Cutoff!$A$18,I28=Cutoff!$A$18,J28=Cutoff!$A$18,K28=Cutoff!$A$18,L28=Cutoff!$A$18,M28=Cutoff!$A$18,N28=Cutoff!$A$18,O28=Cutoff!$A$18),1,0))</f>
        <v/>
      </c>
      <c r="DQ28" s="622" t="str">
        <f t="shared" si="60"/>
        <v/>
      </c>
      <c r="DR28" s="622" t="str">
        <f t="shared" si="61"/>
        <v/>
      </c>
      <c r="DS28" s="622">
        <f>+B28</f>
        <v>0</v>
      </c>
      <c r="DT28" s="622" t="str">
        <f t="shared" si="63"/>
        <v/>
      </c>
      <c r="DU28" s="636" t="str">
        <f t="shared" si="64"/>
        <v/>
      </c>
      <c r="DV28" s="381" t="str">
        <f>+IF(OR($E28=Cutoff!A$13,$E28=Cutoff!A$14,$E28=Cutoff!A$15,$F28=Cutoff!A$13,$F28=Cutoff!A$14,$F28=Cutoff!A$15,$G28=Cutoff!A$13,$G28=Cutoff!A$14,$G28=Cutoff!A$15,H28=Cutoff!A$13,$H28=Cutoff!A$14,$H28=Cutoff!A$15,I28=Cutoff!A$13,$I28=Cutoff!A$14,$I28=Cutoff!A$15,$J28=Cutoff!A$13,$J28=Cutoff!A$14,$J28=Cutoff!A$15,$K28=Cutoff!A$13,$K28=Cutoff!A$14,$K28=Cutoff!A$15,$L28=Cutoff!A$13,$L28=Cutoff!A$14,$L28=Cutoff!A$15,$M28=Cutoff!A$13,$M28=Cutoff!A$14,$M28=Cutoff!A$15,$N28=Cutoff!A$13,$N28=Cutoff!A$14,$N28=Cutoff!A$15,$O28=Cutoff!A$13,$O28=Cutoff!A$14,$O28=Cutoff!A$15),"x","")</f>
        <v/>
      </c>
      <c r="DW28" s="275" t="str">
        <f t="shared" si="65"/>
        <v/>
      </c>
      <c r="DX28" s="244" t="str">
        <f t="shared" si="16"/>
        <v/>
      </c>
      <c r="DY28" s="381" t="str">
        <f>+IF(OR($E28=Cutoff!$A$5,$E28=Cutoff!$A$6,$E28=Cutoff!$A$7,$F28=Cutoff!$A$5,$F28=Cutoff!$A$6,$F28=Cutoff!$A$7,$G28=Cutoff!$A$5,$G28=Cutoff!$A$6,$G28=Cutoff!$A$7,$H28=Cutoff!$A$5,$H28=Cutoff!$A$6,$H28=Cutoff!$A$7,$I28=Cutoff!$A$5,$I28=Cutoff!$A$6,$I28=Cutoff!$A$7,$J28=Cutoff!$A$5,$J28=Cutoff!$A$6,$J28=Cutoff!$A$7,$K28=Cutoff!$A$5,$K28=Cutoff!$A$6,$K28=Cutoff!$A$7,$L28=Cutoff!$A$5,$L28=Cutoff!$A$6,$L28=Cutoff!$A$7,$M28=Cutoff!$A$5,$M28=Cutoff!$A$6,$M28=Cutoff!$A$7,$N28=Cutoff!$A$5,$N28=Cutoff!$A$6,$N28=Cutoff!$A$7,$O28=Cutoff!$A$5,$O28=Cutoff!$A$6,$O28=Cutoff!$A$7),"x","")</f>
        <v/>
      </c>
      <c r="DZ28" s="275" t="str">
        <f t="shared" si="66"/>
        <v/>
      </c>
      <c r="EA28" s="244" t="str">
        <f>+IF(DY28="x",IF(DZ28&gt;0,$Q28,IF(AND(DZ28=0,ISBLANK(T28)),+$Q28,0)),"")</f>
        <v/>
      </c>
      <c r="EB28" s="381" t="str">
        <f>+IF(OR($E28=Cutoff!$A$2,$E28=Cutoff!$A$3,$E28=Cutoff!$A$4,$F28=Cutoff!$A$2,$F28=Cutoff!$A$3,$F28=Cutoff!$A$4,$G28=Cutoff!$A$2,$G28=Cutoff!$A$3,$G28=Cutoff!$A$4,$H28=Cutoff!$A$2,$H28=Cutoff!$A$3,$H28=Cutoff!$A$4,$I28=Cutoff!$A$2,$I28=Cutoff!$A$3,$I28=Cutoff!$A$4,$J28=Cutoff!$A$2,$J28=Cutoff!$A$3,$J28=Cutoff!$A$4,$K28=Cutoff!$A$2,$K28=Cutoff!$A$3,$K28=Cutoff!$A$4,$L28=Cutoff!$A$2,$L28=Cutoff!$A$3,$L28=Cutoff!$A$4,$M28=Cutoff!$A$2,$M28=Cutoff!$A$3,$M28=Cutoff!$A$4,$N28=Cutoff!$A$2,$N28=Cutoff!$A$3,$N28=Cutoff!$A$4,$O28=Cutoff!$A$2,$O28=Cutoff!$A$3,$O28=Cutoff!$A$4),"x","")</f>
        <v/>
      </c>
      <c r="EC28" s="275" t="str">
        <f t="shared" si="67"/>
        <v/>
      </c>
      <c r="ED28" s="244" t="str">
        <f>+IF(EB28="x",IF(EC28&gt;0,$Q28,IF(AND(EC28=0,ISBLANK(U28)),+$Q28,0)),"")</f>
        <v/>
      </c>
      <c r="EE28" s="293" t="str">
        <f t="shared" si="122"/>
        <v/>
      </c>
      <c r="EF28" s="382" t="str">
        <f>+IF(OR($E28=Cutoff!$A$8,$E28=Cutoff!$A$11,$E28=Cutoff!$A$12,$F28=Cutoff!$A$8,$F28=Cutoff!$A$11,$F28=Cutoff!$A$12,$G28=Cutoff!$A$8,$G28=Cutoff!$A$11,$G28=Cutoff!$A$12,$H28=Cutoff!$A$8,$H28=Cutoff!$A$11,$H28=Cutoff!$A$12,$I28=Cutoff!$A$8,$I28=Cutoff!$A$11,$I28=Cutoff!$A$12,$J28=Cutoff!$A$8,$J28=Cutoff!$A$11,$J28=Cutoff!$A$12,$K28=Cutoff!$A$8,$K28=Cutoff!$A$11,$K28=Cutoff!$A$12,$L28=Cutoff!$A$8,$L28=Cutoff!$A$11,$L28=Cutoff!$A$12,$M28=Cutoff!$A$8,$M28=Cutoff!$A$11,$M28=Cutoff!$A$12,$N28=Cutoff!$A$8,$N28=Cutoff!$A$11,$N28=Cutoff!$A$12,$O28=Cutoff!$A$8,$O28=Cutoff!$A$11,$O28=Cutoff!$A$12),"x","")</f>
        <v/>
      </c>
      <c r="EG28" s="293" t="str">
        <f t="shared" si="123"/>
        <v/>
      </c>
      <c r="EH28" s="482" t="str">
        <f t="shared" si="68"/>
        <v/>
      </c>
      <c r="EI28" s="482" t="str">
        <f t="shared" si="69"/>
        <v/>
      </c>
      <c r="EJ28" s="478" t="str">
        <f t="shared" si="70"/>
        <v/>
      </c>
      <c r="EK28" s="244">
        <f t="shared" si="110"/>
        <v>32</v>
      </c>
      <c r="EL28" s="482" t="str">
        <f t="shared" si="71"/>
        <v/>
      </c>
      <c r="EM28" s="482" t="str">
        <f t="shared" si="72"/>
        <v/>
      </c>
      <c r="EN28" s="482" t="str">
        <f t="shared" si="73"/>
        <v/>
      </c>
      <c r="EO28" s="293" t="str">
        <f>IF(ISBLANK(+B28),"",+B28)</f>
        <v/>
      </c>
      <c r="EP28" s="539" t="str">
        <f>+IF(ISBLANK(B28),"",IF(OR($E28=Cutoff!$P$2,$E28=Cutoff!$P$3,$E28=Cutoff!$P$4,$E28=Cutoff!$P$5,$E28=Cutoff!$P$6,$E28=Cutoff!$P$7,$E28=Cutoff!$P$8,$F28=Cutoff!$P$2,$F28=Cutoff!$P$3,$F28=Cutoff!$P$4,$F28=Cutoff!$P$5,$F28=Cutoff!$P$6,$F28=Cutoff!$P$7,$F28=Cutoff!$P$8,$G28=Cutoff!$P$2,$G28=Cutoff!$P$3,$G28=Cutoff!$P$4,$G28=Cutoff!$P$5,$G28=Cutoff!$P$6,$G28=Cutoff!$P$7,$G28=Cutoff!$P$8,$H28=Cutoff!$P$2,$H28=Cutoff!$P$3,$H28=Cutoff!$P$4,$H28=Cutoff!$P$5,$H28=Cutoff!$P$6,$H28=Cutoff!$P$7,$H28=Cutoff!$P$8,$I28=Cutoff!$P$2,$I28=Cutoff!$P$3,$I28=Cutoff!$P$4,$I28=Cutoff!$P$5,$I28=Cutoff!$P$6,$I28=Cutoff!$P$7,$I28=Cutoff!$P$8,$J28=Cutoff!$P$2,$J28=Cutoff!$P$3,$J28=Cutoff!$P$4,$J28=Cutoff!$P$5,$J28=Cutoff!$P$6,$J28=Cutoff!$P$7,$J28=Cutoff!$P$8,$K28=Cutoff!$P$2,$K28=Cutoff!$P$3,$K28=Cutoff!$P$4,$K28=Cutoff!$P$5,$K28=Cutoff!$P$6,$K28=Cutoff!$P$7,$K28=Cutoff!$P$8,$L28=Cutoff!$P$2,$L28=Cutoff!$P$3,$L28=Cutoff!$P$4,$L28=Cutoff!$P$5,$L28=Cutoff!$P$6,$L28=Cutoff!$P$7,$L28=Cutoff!$P$8,$M28=Cutoff!$P$2,$M28=Cutoff!$P$3,$M28=Cutoff!$P$4,$M28=Cutoff!$P$5,$M28=Cutoff!$P$6,$M28=Cutoff!$P$7,$M28=Cutoff!$P$8,$N28=Cutoff!$P$2,$N28=Cutoff!$P$3,$N28=Cutoff!$P$4,$N28=Cutoff!$P$5,$N28=Cutoff!$P$6,$N28=Cutoff!$P$7,$N28=Cutoff!$P$8,$O28=Cutoff!$P$2,$O28=Cutoff!$P$3,$O28=Cutoff!$P$4,$O28=Cutoff!$P$5,$O28=Cutoff!$P$6,$O28=Cutoff!$P$7,$O28=Cutoff!$P$8),1,""))</f>
        <v/>
      </c>
      <c r="EQ28" s="490" t="str">
        <f>+IF(ISBLANK(B28),"",IF(OR($E28=Cutoff!$R$2,$E28=Cutoff!$R$3,$E28=Cutoff!$R$4,$E28=Cutoff!$R$6,$E28=Cutoff!$R$7,$E28=Cutoff!$R$8,$E28=Cutoff!$R$10,$F28=Cutoff!$R$2,$F28=Cutoff!$R$3,$F28=Cutoff!$R$4,$F28=Cutoff!$R$6,$F28=Cutoff!$R$7,$F28=Cutoff!$R$8,$F28=Cutoff!$R$10,$G28=Cutoff!$R$2,$G28=Cutoff!$R$3,$G28=Cutoff!$R$4,$G28=Cutoff!$R$6,$G28=Cutoff!$R$7,$G28=Cutoff!$R$8,$G28=Cutoff!$R$10,$H28=Cutoff!$R$2,$H28=Cutoff!$R$3,$H28=Cutoff!$R$4,$H28=Cutoff!$R$6,$H28=Cutoff!$R$7,$H28=Cutoff!$R$8,$H28=Cutoff!$R$10,$I28=Cutoff!$R$2,$I28=Cutoff!$R$3,$I28=Cutoff!$R$4,$I28=Cutoff!$R$6,$I28=Cutoff!$R$7,$I28=Cutoff!$R$8,$I28=Cutoff!$R$10,$J28=Cutoff!$R$2,$J28=Cutoff!$R$3,$J28=Cutoff!$R$4,$J28=Cutoff!$R$6,$J28=Cutoff!$R$7,$J28=Cutoff!$R$8,$J28=Cutoff!$R$10,$K28=Cutoff!$R$2,$K28=Cutoff!$R$3,$K28=Cutoff!$R$4,$K28=Cutoff!$R$6,$K28=Cutoff!$R$7,$K28=Cutoff!$R$8,$K28=Cutoff!$R$10,$L28=Cutoff!$R$2,$L28=Cutoff!$R$3,$L28=Cutoff!$R$4,$L28=Cutoff!$R$6,$L28=Cutoff!$R$7,$L28=Cutoff!$R$8,$L28=Cutoff!$R$10,$M28=Cutoff!$R$2,$M28=Cutoff!$R$3,$M28=Cutoff!$R$4,$M28=Cutoff!$R$6,$M28=Cutoff!$R$7,$M28=Cutoff!$R$8,$M28=Cutoff!$R$10,$N28=Cutoff!$R$2,$N28=Cutoff!$R$3,$N28=Cutoff!$R$4,$N28=Cutoff!$R$6,$N28=Cutoff!$R$7,$N28=Cutoff!$R$8,$N28=Cutoff!$R$10,$O28=Cutoff!$R$2,$O28=Cutoff!$R$3,$O28=Cutoff!$R$4,$O28=Cutoff!$R$6,$O28=Cutoff!$R$7,$O28=Cutoff!$R$8,$O28=Cutoff!$R$10),1,""))</f>
        <v/>
      </c>
      <c r="ER28" s="490" t="str">
        <f>+IF(ISBLANK(B28),"",IF(OR($E28=Cutoff!$T$2,$E28=Cutoff!$T$3,$E28=Cutoff!$T$4,$E28=Cutoff!$T$5,$E28=Cutoff!$T$6,$E28=Cutoff!$T$7,$E28=Cutoff!$T$8,$F28=Cutoff!$T$2,$F28=Cutoff!$T$3,$F28=Cutoff!$T$4,$F28=Cutoff!$T$5,$F28=Cutoff!$T$6,$F28=Cutoff!$T$7,$F28=Cutoff!$T$8,$G28=Cutoff!$T$2,$G28=Cutoff!$T$3,$G28=Cutoff!$T$4,$G28=Cutoff!$T$5,$G28=Cutoff!$T$6,$G28=Cutoff!$T$7,$G28=Cutoff!$T$8,$H28=Cutoff!$T$2,$H28=Cutoff!$T$3,$H28=Cutoff!$T$4,$H28=Cutoff!$T$5,$H28=Cutoff!$T$6,$H28=Cutoff!$T$7,$H28=Cutoff!$T$8,$I28=Cutoff!$T$2,$I28=Cutoff!$T$3,$I28=Cutoff!$T$4,$I28=Cutoff!$T$5,$I28=Cutoff!$T$6,$I28=Cutoff!$T$7,$I28=Cutoff!$T$8,$J28=Cutoff!$T$2,$J28=Cutoff!$T$3,$J28=Cutoff!$T$4,$J28=Cutoff!$T$5,$J28=Cutoff!$T$6,$J28=Cutoff!$T$7,$J28=Cutoff!$T$8,$K28=Cutoff!$T$2,$K28=Cutoff!$T$3,$K28=Cutoff!$T$4,$K28=Cutoff!$T$5,$K28=Cutoff!$T$6,$K28=Cutoff!$T$7,$K28=Cutoff!$T$8,$L28=Cutoff!$T$2,$L28=Cutoff!$T$3,$L28=Cutoff!$T$4,$L28=Cutoff!$T$5,$L28=Cutoff!$T$6,$L28=Cutoff!$T$7,$L28=Cutoff!$T$8,$M28=Cutoff!$T$2,$M28=Cutoff!$T$3,$M28=Cutoff!$T$4,$M28=Cutoff!$T$5,$M28=Cutoff!$T$6,$M28=Cutoff!$T$7,$M28=Cutoff!$T$8,$N28=Cutoff!$T$2,$N28=Cutoff!$T$3,$N28=Cutoff!$T$4,$N28=Cutoff!$T$5,$N28=Cutoff!$T$6,$N28=Cutoff!$T$7,$N28=Cutoff!$T$8,$O28=Cutoff!$T$2,$O28=Cutoff!$T$3,$O28=Cutoff!$T$4,$O28=Cutoff!$T$5,$O28=Cutoff!$T$6,$O28=Cutoff!$T$7,$O28=Cutoff!$T$8),1,""))</f>
        <v/>
      </c>
      <c r="ET28" s="480">
        <f t="shared" ref="ET28:ET60" si="135">+SUM(EP28:ER28)</f>
        <v>0</v>
      </c>
      <c r="EU28" s="545">
        <f t="shared" si="75"/>
        <v>0</v>
      </c>
      <c r="EV28" s="545">
        <f t="shared" si="76"/>
        <v>0</v>
      </c>
      <c r="EW28" s="545">
        <f t="shared" si="77"/>
        <v>0</v>
      </c>
      <c r="EY28" s="689" t="str">
        <f>IF(ISBLANK(E28),"0",+IF(OR(AND(E28=Cutoff!$AC$2,$Q28&gt;VLOOKUP(E28,Cutoff!$A$2:$D$56,4,FALSE)&gt;LCID!$Q28),AND(E28=Cutoff!$AC$3,$Q28&gt;VLOOKUP(E28,Cutoff!$A$2:$D$56,4,FALSE)&gt;LCID!$Q28),AND(E28=Cutoff!$AC$4,$RC28&gt;VLOOKUP(E28,Cutoff!$A$2:$D$56,4,FALSE)&gt;LCID!$Q28),AND(E28=Cutoff!$AC$5,$Q28&gt;VLOOKUP(E28,Cutoff!$A$2:$D$56,4,FALSE)&gt;LCID!$Q28),AND(E28=Cutoff!$AC$6,$Q28&gt;VLOOKUP(E28,Cutoff!$A$2:$D$56,4,FALSE)&gt;LCID!$Q28),AND(E28=Cutoff!$AC$7,$Q28&gt;VLOOKUP(E28,Cutoff!$A$2:$D$56,4,FALSE)&gt;LCID!$Q28),AND(E28=Cutoff!$AC$8,$Q28&gt;VLOOKUP(E28,Cutoff!$A$2:$D$56,4,FALSE)&gt;LCID!$Q28),AND(E28=Cutoff!$AC$9,$Q28&gt;VLOOKUP(E28,Cutoff!$A$2:$D$56,4,FALSE)&gt;LCID!$Q28)),"1","0"))</f>
        <v>0</v>
      </c>
      <c r="EZ28" s="690" t="str">
        <f>IF(ISBLANK(F28),"0",+IF(OR(AND(F28=Cutoff!$AC$2,$Q28&gt;VLOOKUP(F28,Cutoff!$A$2:$D$56,4,FALSE)&gt;LCID!$Q28),AND(F28=Cutoff!$AC$3,$Q28&gt;VLOOKUP(F28,Cutoff!$A$2:$D$56,4,FALSE)&gt;LCID!$Q28),AND(F28=Cutoff!$AC$4,$RC28&gt;VLOOKUP(F28,Cutoff!$A$2:$D$56,4,FALSE)&gt;LCID!$Q28),AND(F28=Cutoff!$AC$5,$Q28&gt;VLOOKUP(F28,Cutoff!$A$2:$D$56,4,FALSE)&gt;LCID!$Q28),AND(F28=Cutoff!$AC$6,$Q28&gt;VLOOKUP(F28,Cutoff!$A$2:$D$56,4,FALSE)&gt;LCID!$Q28),AND(F28=Cutoff!$AC$7,$Q28&gt;VLOOKUP(F28,Cutoff!$A$2:$D$56,4,FALSE)&gt;LCID!$Q28),AND(F28=Cutoff!$AC$8,$Q28&gt;VLOOKUP(F28,Cutoff!$A$2:$D$56,4,FALSE)&gt;LCID!$Q28),AND(F28=Cutoff!$AC$9,$Q28&gt;VLOOKUP(F28,Cutoff!$A$2:$D$56,4,FALSE)&gt;LCID!$Q28)),"1","0"))</f>
        <v>0</v>
      </c>
      <c r="FA28" s="690" t="str">
        <f>IF(ISBLANK(G28),"0",+IF(OR(AND(G28=Cutoff!$AC$2,$Q28&gt;VLOOKUP(G28,Cutoff!$A$2:$D$56,4,FALSE)&gt;LCID!$Q28),AND(G28=Cutoff!$AC$3,$Q28&gt;VLOOKUP(G28,Cutoff!$A$2:$D$56,4,FALSE)&gt;LCID!$Q28),AND(G28=Cutoff!$AC$4,$RC28&gt;VLOOKUP(G28,Cutoff!$A$2:$D$56,4,FALSE)&gt;LCID!$Q28),AND(G28=Cutoff!$AC$5,$Q28&gt;VLOOKUP(G28,Cutoff!$A$2:$D$56,4,FALSE)&gt;LCID!$Q28),AND(G28=Cutoff!$AC$6,$Q28&gt;VLOOKUP(G28,Cutoff!$A$2:$D$56,4,FALSE)&gt;LCID!$Q28),AND(G28=Cutoff!$AC$7,$Q28&gt;VLOOKUP(G28,Cutoff!$A$2:$D$56,4,FALSE)&gt;LCID!$Q28),AND(G28=Cutoff!$AC$8,$Q28&gt;VLOOKUP(G28,Cutoff!$A$2:$D$56,4,FALSE)&gt;LCID!$Q28),AND(G28=Cutoff!$AC$9,$Q28&gt;VLOOKUP(G28,Cutoff!$A$2:$D$56,4,FALSE)&gt;LCID!$Q28)),"1","0"))</f>
        <v>0</v>
      </c>
      <c r="FB28" s="690" t="str">
        <f>IF(ISBLANK(H28),"0",+IF(OR(AND(H28=Cutoff!$AC$2,$Q28&gt;VLOOKUP(H28,Cutoff!$A$2:$D$56,4,FALSE)&gt;LCID!$Q28),AND(H28=Cutoff!$AC$3,$Q28&gt;VLOOKUP(H28,Cutoff!$A$2:$D$56,4,FALSE)&gt;LCID!$Q28),AND(H28=Cutoff!$AC$4,$RC28&gt;VLOOKUP(H28,Cutoff!$A$2:$D$56,4,FALSE)&gt;LCID!$Q28),AND(H28=Cutoff!$AC$5,$Q28&gt;VLOOKUP(H28,Cutoff!$A$2:$D$56,4,FALSE)&gt;LCID!$Q28),AND(H28=Cutoff!$AC$6,$Q28&gt;VLOOKUP(H28,Cutoff!$A$2:$D$56,4,FALSE)&gt;LCID!$Q28),AND(H28=Cutoff!$AC$7,$Q28&gt;VLOOKUP(H28,Cutoff!$A$2:$D$56,4,FALSE)&gt;LCID!$Q28),AND(H28=Cutoff!$AC$8,$Q28&gt;VLOOKUP(H28,Cutoff!$A$2:$D$56,4,FALSE)&gt;LCID!$Q28),AND(H28=Cutoff!$AC$9,$Q28&gt;VLOOKUP(H28,Cutoff!$A$2:$D$56,4,FALSE)&gt;LCID!$Q28)),"1","0"))</f>
        <v>0</v>
      </c>
      <c r="FC28" s="690" t="str">
        <f>IF(ISBLANK(I28),"0",+IF(OR(AND(I28=Cutoff!$AC$2,$Q28&gt;VLOOKUP(I28,Cutoff!$A$2:$D$56,4,FALSE)&gt;LCID!$Q28),AND(I28=Cutoff!$AC$3,$Q28&gt;VLOOKUP(I28,Cutoff!$A$2:$D$56,4,FALSE)&gt;LCID!$Q28),AND(I28=Cutoff!$AC$4,$RC28&gt;VLOOKUP(I28,Cutoff!$A$2:$D$56,4,FALSE)&gt;LCID!$Q28),AND(I28=Cutoff!$AC$5,$Q28&gt;VLOOKUP(I28,Cutoff!$A$2:$D$56,4,FALSE)&gt;LCID!$Q28),AND(I28=Cutoff!$AC$6,$Q28&gt;VLOOKUP(I28,Cutoff!$A$2:$D$56,4,FALSE)&gt;LCID!$Q28),AND(I28=Cutoff!$AC$7,$Q28&gt;VLOOKUP(I28,Cutoff!$A$2:$D$56,4,FALSE)&gt;LCID!$Q28),AND(I28=Cutoff!$AC$8,$Q28&gt;VLOOKUP(I28,Cutoff!$A$2:$D$56,4,FALSE)&gt;LCID!$Q28),AND(I28=Cutoff!$AC$9,$Q28&gt;VLOOKUP(I28,Cutoff!$A$2:$D$56,4,FALSE)&gt;LCID!$Q28)),"1","0"))</f>
        <v>0</v>
      </c>
      <c r="FD28" s="690" t="str">
        <f>IF(ISBLANK(J28),"0",+IF(OR(AND(J28=Cutoff!$AC$2,$Q28&gt;VLOOKUP(J28,Cutoff!$A$2:$D$56,4,FALSE)&gt;LCID!$Q28),AND(J28=Cutoff!$AC$3,$Q28&gt;VLOOKUP(J28,Cutoff!$A$2:$D$56,4,FALSE)&gt;LCID!$Q28),AND(J28=Cutoff!$AC$4,$RC28&gt;VLOOKUP(J28,Cutoff!$A$2:$D$56,4,FALSE)&gt;LCID!$Q28),AND(J28=Cutoff!$AC$5,$Q28&gt;VLOOKUP(J28,Cutoff!$A$2:$D$56,4,FALSE)&gt;LCID!$Q28),AND(J28=Cutoff!$AC$6,$Q28&gt;VLOOKUP(J28,Cutoff!$A$2:$D$56,4,FALSE)&gt;LCID!$Q28),AND(J28=Cutoff!$AC$7,$Q28&gt;VLOOKUP(J28,Cutoff!$A$2:$D$56,4,FALSE)&gt;LCID!$Q28),AND(J28=Cutoff!$AC$8,$Q28&gt;VLOOKUP(J28,Cutoff!$A$2:$D$56,4,FALSE)&gt;LCID!$Q28),AND(J28=Cutoff!$AC$9,$Q28&gt;VLOOKUP(J28,Cutoff!$A$2:$D$56,4,FALSE)&gt;LCID!$Q28)),"1","0"))</f>
        <v>0</v>
      </c>
      <c r="FE28" s="690" t="str">
        <f>IF(ISBLANK(K28),"0",+IF(OR(AND(K28=Cutoff!$AC$2,$Q28&gt;VLOOKUP(K28,Cutoff!$A$2:$D$56,4,FALSE)&gt;LCID!$Q28),AND(K28=Cutoff!$AC$3,$Q28&gt;VLOOKUP(K28,Cutoff!$A$2:$D$56,4,FALSE)&gt;LCID!$Q28),AND(K28=Cutoff!$AC$4,$RC28&gt;VLOOKUP(K28,Cutoff!$A$2:$D$56,4,FALSE)&gt;LCID!$Q28),AND(K28=Cutoff!$AC$5,$Q28&gt;VLOOKUP(K28,Cutoff!$A$2:$D$56,4,FALSE)&gt;LCID!$Q28),AND(K28=Cutoff!$AC$6,$Q28&gt;VLOOKUP(K28,Cutoff!$A$2:$D$56,4,FALSE)&gt;LCID!$Q28),AND(K28=Cutoff!$AC$7,$Q28&gt;VLOOKUP(K28,Cutoff!$A$2:$D$56,4,FALSE)&gt;LCID!$Q28),AND(K28=Cutoff!$AC$8,$Q28&gt;VLOOKUP(K28,Cutoff!$A$2:$D$56,4,FALSE)&gt;LCID!$Q28),AND(K28=Cutoff!$AC$9,$Q28&gt;VLOOKUP(K28,Cutoff!$A$2:$D$56,4,FALSE)&gt;LCID!$Q28)),"1","0"))</f>
        <v>0</v>
      </c>
      <c r="FF28" s="690" t="str">
        <f>IF(ISBLANK(L28),"0",+IF(OR(AND(L28=Cutoff!$AC$2,$Q28&gt;VLOOKUP(L28,Cutoff!$A$2:$D$56,4,FALSE)&gt;LCID!$Q28),AND(L28=Cutoff!$AC$3,$Q28&gt;VLOOKUP(L28,Cutoff!$A$2:$D$56,4,FALSE)&gt;LCID!$Q28),AND(L28=Cutoff!$AC$4,$RC28&gt;VLOOKUP(L28,Cutoff!$A$2:$D$56,4,FALSE)&gt;LCID!$Q28),AND(L28=Cutoff!$AC$5,$Q28&gt;VLOOKUP(L28,Cutoff!$A$2:$D$56,4,FALSE)&gt;LCID!$Q28),AND(L28=Cutoff!$AC$6,$Q28&gt;VLOOKUP(L28,Cutoff!$A$2:$D$56,4,FALSE)&gt;LCID!$Q28),AND(L28=Cutoff!$AC$7,$Q28&gt;VLOOKUP(L28,Cutoff!$A$2:$D$56,4,FALSE)&gt;LCID!$Q28),AND(L28=Cutoff!$AC$8,$Q28&gt;VLOOKUP(L28,Cutoff!$A$2:$D$56,4,FALSE)&gt;LCID!$Q28),AND(L28=Cutoff!$AC$9,$Q28&gt;VLOOKUP(L28,Cutoff!$A$2:$D$56,4,FALSE)&gt;LCID!$Q28)),"1","0"))</f>
        <v>0</v>
      </c>
      <c r="FG28" s="690" t="str">
        <f>IF(ISBLANK(M28),"0",+IF(OR(AND(M28=Cutoff!$AC$2,$Q28&gt;VLOOKUP(M28,Cutoff!$A$2:$D$56,4,FALSE)&gt;LCID!$Q28),AND(M28=Cutoff!$AC$3,$Q28&gt;VLOOKUP(M28,Cutoff!$A$2:$D$56,4,FALSE)&gt;LCID!$Q28),AND(M28=Cutoff!$AC$4,$RC28&gt;VLOOKUP(M28,Cutoff!$A$2:$D$56,4,FALSE)&gt;LCID!$Q28),AND(M28=Cutoff!$AC$5,$Q28&gt;VLOOKUP(M28,Cutoff!$A$2:$D$56,4,FALSE)&gt;LCID!$Q28),AND(M28=Cutoff!$AC$6,$Q28&gt;VLOOKUP(M28,Cutoff!$A$2:$D$56,4,FALSE)&gt;LCID!$Q28),AND(M28=Cutoff!$AC$7,$Q28&gt;VLOOKUP(M28,Cutoff!$A$2:$D$56,4,FALSE)&gt;LCID!$Q28),AND(M28=Cutoff!$AC$8,$Q28&gt;VLOOKUP(M28,Cutoff!$A$2:$D$56,4,FALSE)&gt;LCID!$Q28),AND(M28=Cutoff!$AC$9,$Q28&gt;VLOOKUP(M28,Cutoff!$A$2:$D$56,4,FALSE)&gt;LCID!$Q28)),"1","0"))</f>
        <v>0</v>
      </c>
      <c r="FH28" s="690" t="str">
        <f>IF(ISBLANK(N28),"0",+IF(OR(AND(N28=Cutoff!$AC$2,$Q28&gt;VLOOKUP(N28,Cutoff!$A$2:$D$56,4,FALSE)&gt;LCID!$Q28),AND(N28=Cutoff!$AC$3,$Q28&gt;VLOOKUP(N28,Cutoff!$A$2:$D$56,4,FALSE)&gt;LCID!$Q28),AND(N28=Cutoff!$AC$4,$RC28&gt;VLOOKUP(N28,Cutoff!$A$2:$D$56,4,FALSE)&gt;LCID!$Q28),AND(N28=Cutoff!$AC$5,$Q28&gt;VLOOKUP(N28,Cutoff!$A$2:$D$56,4,FALSE)&gt;LCID!$Q28),AND(N28=Cutoff!$AC$6,$Q28&gt;VLOOKUP(N28,Cutoff!$A$2:$D$56,4,FALSE)&gt;LCID!$Q28),AND(N28=Cutoff!$AC$7,$Q28&gt;VLOOKUP(N28,Cutoff!$A$2:$D$56,4,FALSE)&gt;LCID!$Q28),AND(N28=Cutoff!$AC$8,$Q28&gt;VLOOKUP(N28,Cutoff!$A$2:$D$56,4,FALSE)&gt;LCID!$Q28),AND(N28=Cutoff!$AC$9,$Q28&gt;VLOOKUP(N28,Cutoff!$A$2:$D$56,4,FALSE)&gt;LCID!$Q28)),"1","0"))</f>
        <v>0</v>
      </c>
      <c r="FI28" s="691" t="str">
        <f>IF(ISBLANK(O28),"0",+IF(OR(AND(O28=Cutoff!$AC$2,$Q28&gt;VLOOKUP(O28,Cutoff!$A$2:$D$56,4,FALSE)&gt;LCID!$Q28),AND(O28=Cutoff!$AC$3,$Q28&gt;VLOOKUP(O28,Cutoff!$A$2:$D$56,4,FALSE)&gt;LCID!$Q28),AND(O28=Cutoff!$AC$4,$RC28&gt;VLOOKUP(O28,Cutoff!$A$2:$D$56,4,FALSE)&gt;LCID!$Q28),AND(O28=Cutoff!$AC$5,$Q28&gt;VLOOKUP(O28,Cutoff!$A$2:$D$56,4,FALSE)&gt;LCID!$Q28),AND(O28=Cutoff!$AC$6,$Q28&gt;VLOOKUP(O28,Cutoff!$A$2:$D$56,4,FALSE)&gt;LCID!$Q28),AND(O28=Cutoff!$AC$7,$Q28&gt;VLOOKUP(O28,Cutoff!$A$2:$D$56,4,FALSE)&gt;LCID!$Q28),AND(O28=Cutoff!$AC$8,$Q28&gt;VLOOKUP(O28,Cutoff!$A$2:$D$56,4,FALSE)&gt;LCID!$Q28),AND(O28=Cutoff!$AC$9,$Q28&gt;VLOOKUP(O28,Cutoff!$A$2:$D$56,4,FALSE)&gt;LCID!$Q28)),"1","0"))</f>
        <v>0</v>
      </c>
      <c r="FJ28" s="688">
        <f t="shared" ref="FJ28:FJ60" si="136">+COUNTIF(EY28:FI28,1)</f>
        <v>0</v>
      </c>
      <c r="FK28" s="11"/>
      <c r="FM28" s="480">
        <f t="shared" ref="FM28:FM60" si="137">+IF(AND(DV28="x",DW$19&gt;0),1,0)</f>
        <v>0</v>
      </c>
      <c r="FN28" s="480">
        <f t="shared" ref="FN28:FN60" si="138">+IF(AND(DY28="x",DZ$19&gt;0),1,0)</f>
        <v>0</v>
      </c>
      <c r="FO28" s="480">
        <f t="shared" ref="FO28:FO60" si="139">+IF(AND(EB28="x",EC$19&gt;0),1,0)</f>
        <v>0</v>
      </c>
      <c r="FQ28" s="239" t="str">
        <f>IF(ISBLANK(B28),"",+IF(OR($E28=Cutoff!$W$2,$E28=Cutoff!$W$3,$E28=Cutoff!$W$4,$E28=Cutoff!$W$5,$E28=Cutoff!$W$6,$E28=Cutoff!$W$7,$E28=Cutoff!$W$8,$E28=Cutoff!$W$9,$E28=Cutoff!$W$10,$E28=Cutoff!$W$11,$E28=Cutoff!$W$12,$F28=Cutoff!$W$2,$F28=Cutoff!$W$3,$F28=Cutoff!$W$4,$F28=Cutoff!$W$5,$F28=Cutoff!$W$6,$F28=Cutoff!$W$7,$F28=Cutoff!$W$8,$F28=Cutoff!$W$9,$F28=Cutoff!$W$10,$F28=Cutoff!$W$11,$F28=Cutoff!$W$12,$G28=Cutoff!$W$2,$G28=Cutoff!$W$3,$G28=Cutoff!$W$4,$G28=Cutoff!$W$5,$G28=Cutoff!$W$6,$G28=Cutoff!$W$7,$G28=Cutoff!$W$8,$G28=Cutoff!$W$9,$G28=Cutoff!$W$10,$G28=Cutoff!$W$11,$G28=Cutoff!$W$12,$H28=Cutoff!$W$2,$H28=Cutoff!$W$3,$H28=Cutoff!$W$4,$H28=Cutoff!$W$5,$H28=Cutoff!$W$6,$H28=Cutoff!$W$7,$H28=Cutoff!$W$8,$H28=Cutoff!$W$9,$H28=Cutoff!$W$10,$H28=Cutoff!$W$11,$H28=Cutoff!$W$12,$I28=Cutoff!$W$2,$I28=Cutoff!$W$3,$I28=Cutoff!$W$4,$I28=Cutoff!$W$5,$I28=Cutoff!$W$6,$I28=Cutoff!$W$7,$I28=Cutoff!$W$8,$I28=Cutoff!$W$9,$I28=Cutoff!$W$10,$I28=Cutoff!$W$11,$I28=Cutoff!$W$12,$J28=Cutoff!$W$2,$J28=Cutoff!$W$3,$J28=Cutoff!$W$4,$J28=Cutoff!$W$5,$J28=Cutoff!$W$6,$J28=Cutoff!$W$7,$J28=Cutoff!$W$8,$J28=Cutoff!$W$9,$J28=Cutoff!$W$10,$J28=Cutoff!$W$11,$J28=Cutoff!$W$12,$K28=Cutoff!$W$2,$K28=Cutoff!$W$3,$K28=Cutoff!$W$4,$K28=Cutoff!$W$5,$K28=Cutoff!$W$6,$K28=Cutoff!$W$7,$K28=Cutoff!$W$8,$K28=Cutoff!$W$9,$K28=Cutoff!$W$10,$K28=Cutoff!$W$11,$K28=Cutoff!$W$12,$L28=Cutoff!$W$2,$L28=Cutoff!$W$3,$L28=Cutoff!$W$4,$L28=Cutoff!$W$5,$L28=Cutoff!$W$6,$L28=Cutoff!$W$7,$L28=Cutoff!$W$8,$L28=Cutoff!$W$9,$L28=Cutoff!$W$10,$L28=Cutoff!$W$11,$L28=Cutoff!$W$12,$M28=Cutoff!$W$2,$M28=Cutoff!$W$3,$M28=Cutoff!$W$4,$M28=Cutoff!$W$5,$M28=Cutoff!$W$6,$M28=Cutoff!$W$7,$M28=Cutoff!$W$8,$M28=Cutoff!$W$9,$M28=Cutoff!$W$10,$N28=Cutoff!$W$2,$N28=Cutoff!$W$3,$N28=Cutoff!$W$4,$M28=Cutoff!$W$11,$M28=Cutoff!$W$12,$N28=Cutoff!$W$5,$N28=Cutoff!$W$6,$N28=Cutoff!$W$7,$N28=Cutoff!$W$8,$N28=Cutoff!$W$9,$N28=Cutoff!$W$10,$N28=Cutoff!$W$11,$N28=Cutoff!$W$12,$O28=Cutoff!$W$2,$O28=Cutoff!$W$3,$O28=Cutoff!$W$4,$O28=Cutoff!$W$5,$O28=Cutoff!$W$6,$O28=Cutoff!$W$7,$O28=Cutoff!$W$8,$O28=Cutoff!$W$9,$O28=Cutoff!$W$10,$O28=Cutoff!$W$11,$O28=Cutoff!$W$12),1,""))</f>
        <v/>
      </c>
      <c r="FR28" s="239">
        <f t="shared" si="80"/>
        <v>0</v>
      </c>
      <c r="FU28" s="480" t="str">
        <f>IF(ISBLANK(B28),"",+IF(AND(CN28&gt;0,HD28=0,HR28=0,IF28=0),"Priority Substance HH",+IF(AND(CN28&gt;0,OR(HD28&gt;0,HR28&gt;0,IF28&gt;0)),"CM compound with DNEL",IF(AND(HB28=0,HP28=0,ID28=0),"Compound not relevant for inh/derm/oral LCI",IF(IS28=1,"Only local effects relevant - no LCI HH calculated",IF(OR(FM28&gt;0,FN28&gt;0,FO28&gt;0),"LCI for acute HH effects relevant",IF(OR(AND(HB28&gt;0,HC28=0),AND(HP28&gt;0,HQ28=0),AND(ID28&gt;0,IE28=0)),"LCIs HH calculated","No LCI for HH"))))))&amp;IF(ISBLANK(B28),"",IF(AND(OR(HB28&gt;0,HD28&gt;0),HC28=0,IS28=0),", LCI inhalation","")&amp;IF(AND(OR(HP28&gt;0,HR28&gt;0),HQ28=0,IS28=0),", LCI dermal","")&amp;IF(AND(OR(ID28&gt;0,IF28&gt;0),IE28=0,IS28=0),", LCI oral","")&amp;IF(ISBLANK(B28),"",IF(EF28="x","; Effects on eyes","")&amp;+IF(ISBLANK(B28),"",IF($D$16="No","; Compound not classified for ENV",+IF(BI28=1,"; Priority compound ENV",IF(AND(BI28=0,CP28=0,AJ28="Yes"),"; Compound ony hazardous to Ozone layer",IF(AND(BI28=0,CP28=0,AJ28="No"),"; Compound not relevant for ENV",IF(AND(CP28=1,CQ28=1),"; PNEC missing - LC based on classification","; LCI ENV calculated")))))))))</f>
        <v/>
      </c>
      <c r="GB28" s="528" t="str">
        <f t="shared" si="81"/>
        <v/>
      </c>
      <c r="GC28" s="529" t="str">
        <f t="shared" si="82"/>
        <v/>
      </c>
      <c r="GD28" s="529" t="str">
        <f t="shared" si="83"/>
        <v/>
      </c>
      <c r="GE28" s="529" t="str">
        <f t="shared" si="84"/>
        <v/>
      </c>
      <c r="GF28" s="529" t="str">
        <f t="shared" si="85"/>
        <v/>
      </c>
      <c r="GG28" s="529" t="str">
        <f t="shared" si="86"/>
        <v/>
      </c>
      <c r="GH28" s="529" t="str">
        <f t="shared" si="87"/>
        <v/>
      </c>
      <c r="GI28" s="529" t="str">
        <f t="shared" si="88"/>
        <v/>
      </c>
      <c r="GJ28" s="529" t="str">
        <f t="shared" si="89"/>
        <v/>
      </c>
      <c r="GK28" s="529" t="str">
        <f t="shared" si="90"/>
        <v/>
      </c>
      <c r="GL28" s="530" t="str">
        <f t="shared" si="91"/>
        <v/>
      </c>
      <c r="GM28" s="530">
        <f t="shared" si="92"/>
        <v>0</v>
      </c>
      <c r="GN28" s="574">
        <f t="shared" si="93"/>
        <v>0</v>
      </c>
      <c r="GQ28" s="528" t="str">
        <f>+IF(ISBLANK($B28),"",IF(ISBLANK(E28),"",IF(OR(E28=Cutoff!$P$34,E28=Cutoff!$P$35,E28=Cutoff!$P$36,E28=Cutoff!$P$37,E28=Cutoff!$P$38,E28=Cutoff!$P$39,E28=Cutoff!$P$40,E28=Cutoff!$P$41,E28=Cutoff!$P$42,E28=Cutoff!$P$43,E28=Cutoff!$P$44,E28=Cutoff!$P$45,$Q28&lt;SCL!Y28),"0","i")))</f>
        <v/>
      </c>
      <c r="GR28" s="529" t="str">
        <f>+IF(ISBLANK($B28),"",IF(ISBLANK(F28),"",IF(OR(F28=Cutoff!$P$34,F28=Cutoff!$P$35,F28=Cutoff!$P$36,F28=Cutoff!$P$37,F28=Cutoff!$P$38,F28=Cutoff!$P$39,F28=Cutoff!$P$40,F28=Cutoff!$P$41,F28=Cutoff!$P$42,F28=Cutoff!$P$43,F28=Cutoff!$P$44,F28=Cutoff!$P$45,$Q28&lt;SCL!Z28),"0","i")))</f>
        <v/>
      </c>
      <c r="GS28" s="529" t="str">
        <f>+IF(ISBLANK($B28),"",IF(ISBLANK(G28),"",IF(OR(G28=Cutoff!$P$34,G28=Cutoff!$P$35,G28=Cutoff!$P$36,G28=Cutoff!$P$37,G28=Cutoff!$P$38,G28=Cutoff!$P$39,G28=Cutoff!$P$40,G28=Cutoff!$P$41,G28=Cutoff!$P$42,G28=Cutoff!$P$43,G28=Cutoff!$P$44,G28=Cutoff!$P$45,$Q28&lt;SCL!AA28),"0","i")))</f>
        <v/>
      </c>
      <c r="GT28" s="529" t="str">
        <f>+IF(ISBLANK($B28),"",IF(ISBLANK(H28),"",IF(OR(H28=Cutoff!$P$34,H28=Cutoff!$P$35,H28=Cutoff!$P$36,H28=Cutoff!$P$37,H28=Cutoff!$P$38,H28=Cutoff!$P$39,H28=Cutoff!$P$40,H28=Cutoff!$P$41,H28=Cutoff!$P$42,H28=Cutoff!$P$43,H28=Cutoff!$P$44,H28=Cutoff!$P$45,$Q28&lt;SCL!AB28),"0","i")))</f>
        <v/>
      </c>
      <c r="GU28" s="529" t="str">
        <f>+IF(ISBLANK($B28),"",IF(ISBLANK(I28),"",IF(OR(I28=Cutoff!$P$34,I28=Cutoff!$P$35,I28=Cutoff!$P$36,I28=Cutoff!$P$37,I28=Cutoff!$P$38,I28=Cutoff!$P$39,I28=Cutoff!$P$40,I28=Cutoff!$P$41,I28=Cutoff!$P$42,I28=Cutoff!$P$43,I28=Cutoff!$P$44,I28=Cutoff!$P$45,$Q28&lt;SCL!AC28),"0","i")))</f>
        <v/>
      </c>
      <c r="GV28" s="529" t="str">
        <f>+IF(ISBLANK($B28),"",IF(ISBLANK(J28),"",IF(OR(J28=Cutoff!$P$34,J28=Cutoff!$P$35,J28=Cutoff!$P$36,J28=Cutoff!$P$37,J28=Cutoff!$P$38,J28=Cutoff!$P$39,J28=Cutoff!$P$40,J28=Cutoff!$P$41,J28=Cutoff!$P$42,J28=Cutoff!$P$43,J28=Cutoff!$P$44,J28=Cutoff!$P$45,$Q28&lt;SCL!AD28),"0","i")))</f>
        <v/>
      </c>
      <c r="GW28" s="529" t="str">
        <f>+IF(ISBLANK($B28),"",IF(ISBLANK(K28),"",IF(OR(K28=Cutoff!$P$34,K28=Cutoff!$P$35,K28=Cutoff!$P$36,K28=Cutoff!$P$37,K28=Cutoff!$P$38,K28=Cutoff!$P$39,K28=Cutoff!$P$40,K28=Cutoff!$P$41,K28=Cutoff!$P$42,K28=Cutoff!$P$43,K28=Cutoff!$P$44,K28=Cutoff!$P$45,$Q28&lt;SCL!AE28),"0","i")))</f>
        <v/>
      </c>
      <c r="GX28" s="529" t="str">
        <f>+IF(ISBLANK($B28),"",IF(ISBLANK(L28),"",IF(OR(L28=Cutoff!$P$34,L28=Cutoff!$P$35,L28=Cutoff!$P$36,L28=Cutoff!$P$37,L28=Cutoff!$P$38,L28=Cutoff!$P$39,L28=Cutoff!$P$40,L28=Cutoff!$P$41,L28=Cutoff!$P$42,L28=Cutoff!$P$43,L28=Cutoff!$P$44,L28=Cutoff!$P$45,$Q28&lt;SCL!AF28),"0","i")))</f>
        <v/>
      </c>
      <c r="GY28" s="529" t="str">
        <f>+IF(ISBLANK($B28),"",IF(ISBLANK(M28),"",IF(OR(M28=Cutoff!$P$34,M28=Cutoff!$P$35,M28=Cutoff!$P$36,M28=Cutoff!$P$37,M28=Cutoff!$P$38,M28=Cutoff!$P$39,M28=Cutoff!$P$40,M28=Cutoff!$P$41,M28=Cutoff!$P$42,M28=Cutoff!$P$43,M28=Cutoff!$P$44,M28=Cutoff!$P$45,$Q28&lt;SCL!AG28),"0","i")))</f>
        <v/>
      </c>
      <c r="GZ28" s="529" t="str">
        <f>+IF(ISBLANK($B28),"",IF(ISBLANK(N28),"",IF(OR(N28=Cutoff!$P$34,N28=Cutoff!$P$35,N28=Cutoff!$P$36,N28=Cutoff!$P$37,N28=Cutoff!$P$38,N28=Cutoff!$P$39,N28=Cutoff!$P$40,N28=Cutoff!$P$41,N28=Cutoff!$P$42,N28=Cutoff!$P$43,N28=Cutoff!$P$44,N28=Cutoff!$P$45,$Q28&lt;SCL!AH28),"0","i")))</f>
        <v/>
      </c>
      <c r="HA28" s="530" t="str">
        <f>+IF(ISBLANK($B28),"",IF(ISBLANK(O28),"",IF(OR(O28=Cutoff!$P$34,O28=Cutoff!$P$35,O28=Cutoff!$P$36,O28=Cutoff!$P$37,O28=Cutoff!$P$38,O28=Cutoff!$P$39,O28=Cutoff!$P$40,O28=Cutoff!$P$41,O28=Cutoff!$P$42,O28=Cutoff!$P$43,O28=Cutoff!$P$44,O28=Cutoff!$P$45,$Q28&lt;SCL!AI28),"0","i")))</f>
        <v/>
      </c>
      <c r="HB28" s="530" t="str">
        <f>IF(ISBLANK(B28),"",IF(+COUNTIF(GQ28:HA28,"i")&gt;0,1,0))</f>
        <v/>
      </c>
      <c r="HC28" s="541" t="str">
        <f>+IF(ISBLANK(B28),"",IF(AND(HB28&gt;0,ISBLANK(S28)),1,0))</f>
        <v/>
      </c>
      <c r="HD28" s="678" t="str">
        <f>+IF(ISBLANK(B28),"",+IF(AND(CN28&gt;0,ISNUMBER(S28)),1,0))</f>
        <v/>
      </c>
      <c r="HE28" s="528" t="str">
        <f>+IF(ISBLANK($B28),"",IF(ISBLANK(E28),"",IF(OR(E28=Cutoff!$R$34,E28=Cutoff!$R$35,E28=Cutoff!$R$36,E28=Cutoff!$R$37,E28=Cutoff!$R$38,E28=Cutoff!$R$39,E28=Cutoff!$R$40,E28=Cutoff!$R$41,E28=Cutoff!$R$42,E28=Cutoff!$R$43,E28=Cutoff!$R$44,E28=Cutoff!$R$45,$Q28&lt;SCL!Y28),"0","d")))</f>
        <v/>
      </c>
      <c r="HF28" s="529" t="str">
        <f>+IF(ISBLANK($B28),"",IF(ISBLANK(F28),"",IF(OR(F28=Cutoff!$R$34,F28=Cutoff!$R$35,F28=Cutoff!$R$36,F28=Cutoff!$R$37,F28=Cutoff!$R$38,F28=Cutoff!$R$39,F28=Cutoff!$R$40,F28=Cutoff!$R$41,F28=Cutoff!$R$42,F28=Cutoff!$R$43,F28=Cutoff!$R$44,F28=Cutoff!$R$45,$Q28&lt;SCL!Z28),"0","d")))</f>
        <v/>
      </c>
      <c r="HG28" s="529" t="str">
        <f>+IF(ISBLANK($B28),"",IF(ISBLANK(G28),"",IF(OR(G28=Cutoff!$R$34,G28=Cutoff!$R$35,G28=Cutoff!$R$36,G28=Cutoff!$R$37,G28=Cutoff!$R$38,G28=Cutoff!$R$39,G28=Cutoff!$R$40,G28=Cutoff!$R$41,G28=Cutoff!$R$42,G28=Cutoff!$R$43,G28=Cutoff!$R$44,G28=Cutoff!$R$45,$Q28&lt;SCL!AA28),"0","d")))</f>
        <v/>
      </c>
      <c r="HH28" s="529" t="str">
        <f>+IF(ISBLANK($B28),"",IF(ISBLANK(H28),"",IF(OR(H28=Cutoff!$R$34,H28=Cutoff!$R$35,H28=Cutoff!$R$36,H28=Cutoff!$R$37,H28=Cutoff!$R$38,H28=Cutoff!$R$39,H28=Cutoff!$R$40,H28=Cutoff!$R$41,H28=Cutoff!$R$42,H28=Cutoff!$R$43,H28=Cutoff!$R$44,H28=Cutoff!$R$45,$Q28&lt;SCL!AB28),"0","d")))</f>
        <v/>
      </c>
      <c r="HI28" s="529" t="str">
        <f>+IF(ISBLANK($B28),"",IF(ISBLANK(I28),"",IF(OR(I28=Cutoff!$R$34,I28=Cutoff!$R$35,I28=Cutoff!$R$36,I28=Cutoff!$R$37,I28=Cutoff!$R$38,I28=Cutoff!$R$39,I28=Cutoff!$R$40,I28=Cutoff!$R$41,I28=Cutoff!$R$42,I28=Cutoff!$R$43,I28=Cutoff!$R$44,I28=Cutoff!$R$45,$Q28&lt;SCL!AC28),"0","d")))</f>
        <v/>
      </c>
      <c r="HJ28" s="529" t="str">
        <f>+IF(ISBLANK($B28),"",IF(ISBLANK(J28),"",IF(OR(J28=Cutoff!$R$34,J28=Cutoff!$R$35,J28=Cutoff!$R$36,J28=Cutoff!$R$37,J28=Cutoff!$R$38,J28=Cutoff!$R$39,J28=Cutoff!$R$40,J28=Cutoff!$R$41,J28=Cutoff!$R$42,J28=Cutoff!$R$43,J28=Cutoff!$R$44,J28=Cutoff!$R$45,$Q28&lt;SCL!AD28),"0","d")))</f>
        <v/>
      </c>
      <c r="HK28" s="529" t="str">
        <f>+IF(ISBLANK($B28),"",IF(ISBLANK(K28),"",IF(OR(K28=Cutoff!$R$34,K28=Cutoff!$R$35,K28=Cutoff!$R$36,K28=Cutoff!$R$37,K28=Cutoff!$R$38,K28=Cutoff!$R$39,K28=Cutoff!$R$40,K28=Cutoff!$R$41,K28=Cutoff!$R$42,K28=Cutoff!$R$43,K28=Cutoff!$R$44,K28=Cutoff!$R$45,$Q28&lt;SCL!AE28),"0","d")))</f>
        <v/>
      </c>
      <c r="HL28" s="529" t="str">
        <f>+IF(ISBLANK($B28),"",IF(ISBLANK(L28),"",IF(OR(L28=Cutoff!$R$34,L28=Cutoff!$R$35,L28=Cutoff!$R$36,L28=Cutoff!$R$37,L28=Cutoff!$R$38,L28=Cutoff!$R$39,L28=Cutoff!$R$40,L28=Cutoff!$R$41,L28=Cutoff!$R$42,L28=Cutoff!$R$43,L28=Cutoff!$R$44,L28=Cutoff!$R$45,$Q28&lt;SCL!AF28),"0","d")))</f>
        <v/>
      </c>
      <c r="HM28" s="529" t="str">
        <f>+IF(ISBLANK($B28),"",IF(ISBLANK(M28),"",IF(OR(M28=Cutoff!$R$34,M28=Cutoff!$R$35,M28=Cutoff!$R$36,M28=Cutoff!$R$37,M28=Cutoff!$R$38,M28=Cutoff!$R$39,M28=Cutoff!$R$40,M28=Cutoff!$R$41,M28=Cutoff!$R$42,M28=Cutoff!$R$43,M28=Cutoff!$R$44,M28=Cutoff!$R$45,$Q28&lt;SCL!AG28),"0","d")))</f>
        <v/>
      </c>
      <c r="HN28" s="529" t="str">
        <f>+IF(ISBLANK($B28),"",IF(ISBLANK(N28),"",IF(OR(N28=Cutoff!$R$34,N28=Cutoff!$R$35,N28=Cutoff!$R$36,N28=Cutoff!$R$37,N28=Cutoff!$R$38,N28=Cutoff!$R$39,N28=Cutoff!$R$40,N28=Cutoff!$R$41,N28=Cutoff!$R$42,N28=Cutoff!$R$43,N28=Cutoff!$R$44,N28=Cutoff!$R$45,$Q28&lt;SCL!AH28),"0","d")))</f>
        <v/>
      </c>
      <c r="HO28" s="530" t="str">
        <f>+IF(ISBLANK($B28),"",IF(ISBLANK(O28),"",IF(OR(O28=Cutoff!$R$34,O28=Cutoff!$R$35,O28=Cutoff!$R$36,O28=Cutoff!$R$37,O28=Cutoff!$R$38,O28=Cutoff!$R$39,O28=Cutoff!$R$40,O28=Cutoff!$R$41,O28=Cutoff!$R$42,O28=Cutoff!$R$43,O28=Cutoff!$R$44,O28=Cutoff!$R$45,$Q28&lt;SCL!AI28),"0","d")))</f>
        <v/>
      </c>
      <c r="HP28" s="530" t="str">
        <f>IF(ISBLANK(B28),"",IF(+COUNTIF(HE28:HO28,"d")&gt;0,1,0))</f>
        <v/>
      </c>
      <c r="HQ28" s="541" t="str">
        <f>+IF(ISBLANK(B28),"",IF(AND(HP28&gt;0,ISBLANK(T28)),1,0))</f>
        <v/>
      </c>
      <c r="HR28" s="678" t="str">
        <f>+IF(ISBLANK(B28),"",+IF(AND(CN28&gt;0,ISNUMBER(T28)),1,0))</f>
        <v/>
      </c>
      <c r="HS28" s="528" t="str">
        <f>+IF(ISBLANK($B28),"",IF(ISBLANK(E28),"",IF(OR(E28=Cutoff!$T$34,E28=Cutoff!$T$35,E28=Cutoff!$T$36,E28=Cutoff!$T$37,E28=Cutoff!$T$38,E28=Cutoff!$T$39,E28=Cutoff!$T$40,E28=Cutoff!$T$41,E28=Cutoff!$T$42,E28=Cutoff!$T$43,E28=Cutoff!$T$44,E28=Cutoff!$T$45,$Q28&lt;SCL!Y28),"0","oral")))</f>
        <v/>
      </c>
      <c r="HT28" s="529" t="str">
        <f>+IF(ISBLANK($B28),"",IF(ISBLANK(F28),"",IF(OR(F28=Cutoff!$T$34,F28=Cutoff!$T$35,F28=Cutoff!$T$36,F28=Cutoff!$T$37,F28=Cutoff!$T$38,F28=Cutoff!$T$39,F28=Cutoff!$T$40,F28=Cutoff!$T$41,F28=Cutoff!$T$42,F28=Cutoff!$T$43,F28=Cutoff!$T$44,F28=Cutoff!$T$45,$Q28&lt;SCL!Z28),"0","oral")))</f>
        <v/>
      </c>
      <c r="HU28" s="529" t="str">
        <f>+IF(ISBLANK($B28),"",IF(ISBLANK(G28),"",IF(OR(G28=Cutoff!$T$34,G28=Cutoff!$T$35,G28=Cutoff!$T$36,G28=Cutoff!$T$37,G28=Cutoff!$T$38,G28=Cutoff!$T$39,G28=Cutoff!$T$40,G28=Cutoff!$T$41,G28=Cutoff!$T$42,G28=Cutoff!$T$43,G28=Cutoff!$T$44,G28=Cutoff!$T$45,$Q28&lt;SCL!AA28),"0","oral")))</f>
        <v/>
      </c>
      <c r="HV28" s="529" t="str">
        <f>+IF(ISBLANK($B28),"",IF(ISBLANK(H28),"",IF(OR(H28=Cutoff!$T$34,H28=Cutoff!$T$35,H28=Cutoff!$T$36,H28=Cutoff!$T$37,H28=Cutoff!$T$38,H28=Cutoff!$T$39,H28=Cutoff!$T$40,H28=Cutoff!$T$41,H28=Cutoff!$T$42,H28=Cutoff!$T$43,H28=Cutoff!$T$44,H28=Cutoff!$T$45,$Q28&lt;SCL!AB28),"0","oral")))</f>
        <v/>
      </c>
      <c r="HW28" s="529" t="str">
        <f>+IF(ISBLANK($B28),"",IF(ISBLANK(I28),"",IF(OR(I28=Cutoff!$T$34,I28=Cutoff!$T$35,I28=Cutoff!$T$36,I28=Cutoff!$T$37,I28=Cutoff!$T$38,I28=Cutoff!$T$39,I28=Cutoff!$T$40,I28=Cutoff!$T$41,I28=Cutoff!$T$42,I28=Cutoff!$T$43,I28=Cutoff!$T$44,I28=Cutoff!$T$45,$Q28&lt;SCL!AC28),"0","oral")))</f>
        <v/>
      </c>
      <c r="HX28" s="529" t="str">
        <f>+IF(ISBLANK($B28),"",IF(ISBLANK(J28),"",IF(OR(J28=Cutoff!$T$34,J28=Cutoff!$T$35,J28=Cutoff!$T$36,J28=Cutoff!$T$37,J28=Cutoff!$T$38,J28=Cutoff!$T$39,J28=Cutoff!$T$40,J28=Cutoff!$T$41,J28=Cutoff!$T$42,J28=Cutoff!$T$43,J28=Cutoff!$T$44,J28=Cutoff!$T$45,$Q28&lt;SCL!AD28),"0","oral")))</f>
        <v/>
      </c>
      <c r="HY28" s="529" t="str">
        <f>+IF(ISBLANK($B28),"",IF(ISBLANK(K28),"",IF(OR(K28=Cutoff!$T$34,K28=Cutoff!$T$35,K28=Cutoff!$T$36,K28=Cutoff!$T$37,K28=Cutoff!$T$38,K28=Cutoff!$T$39,K28=Cutoff!$T$40,K28=Cutoff!$T$41,K28=Cutoff!$T$42,K28=Cutoff!$T$43,K28=Cutoff!$T$44,K28=Cutoff!$T$45,$Q28&lt;SCL!AE28),"0","oral")))</f>
        <v/>
      </c>
      <c r="HZ28" s="529" t="str">
        <f>+IF(ISBLANK($B28),"",IF(ISBLANK(L28),"",IF(OR(L28=Cutoff!$T$34,L28=Cutoff!$T$35,L28=Cutoff!$T$36,L28=Cutoff!$T$37,L28=Cutoff!$T$38,L28=Cutoff!$T$39,L28=Cutoff!$T$40,L28=Cutoff!$T$41,L28=Cutoff!$T$42,L28=Cutoff!$T$43,L28=Cutoff!$T$44,L28=Cutoff!$T$45,$Q28&lt;SCL!AF28),"0","oral")))</f>
        <v/>
      </c>
      <c r="IA28" s="529" t="str">
        <f>+IF(ISBLANK($B28),"",IF(ISBLANK(M28),"",IF(OR(M28=Cutoff!$T$34,M28=Cutoff!$T$35,M28=Cutoff!$T$36,M28=Cutoff!$T$37,M28=Cutoff!$T$38,M28=Cutoff!$T$39,M28=Cutoff!$T$40,M28=Cutoff!$T$41,M28=Cutoff!$T$42,M28=Cutoff!$T$43,M28=Cutoff!$T$44,M28=Cutoff!$T$45,$Q28&lt;SCL!AG28),"0","oral")))</f>
        <v/>
      </c>
      <c r="IB28" s="529" t="str">
        <f>+IF(ISBLANK($B28),"",IF(ISBLANK(N28),"",IF(OR(N28=Cutoff!$T$34,N28=Cutoff!$T$35,N28=Cutoff!$T$36,N28=Cutoff!$T$37,N28=Cutoff!$T$38,N28=Cutoff!$T$39,N28=Cutoff!$T$40,N28=Cutoff!$T$41,N28=Cutoff!$T$42,N28=Cutoff!$T$43,N28=Cutoff!$T$44,N28=Cutoff!$T$45,$Q28&lt;SCL!AH28),"0","oral")))</f>
        <v/>
      </c>
      <c r="IC28" s="530" t="str">
        <f>+IF(ISBLANK($B28),"",IF(ISBLANK(O28),"",IF(OR(O28=Cutoff!$T$34,O28=Cutoff!$T$35,O28=Cutoff!$T$36,O28=Cutoff!$T$37,O28=Cutoff!$T$38,O28=Cutoff!$T$39,O28=Cutoff!$T$40,O28=Cutoff!$T$41,O28=Cutoff!$T$42,O28=Cutoff!$T$43,O28=Cutoff!$T$44,O28=Cutoff!$T$45,$Q28&lt;SCL!AI28),"0","oral")))</f>
        <v/>
      </c>
      <c r="ID28" s="530" t="str">
        <f>IF(ISBLANK(B28),"",IF(+COUNTIF(HS28:IC28,"oral")&gt;0,1,0))</f>
        <v/>
      </c>
      <c r="IE28" s="541" t="str">
        <f>+IF(ISBLANK(B28),"",IF(AND(ID28&gt;0,ISBLANK(U28)),1,""))</f>
        <v/>
      </c>
      <c r="IF28" s="678" t="str">
        <f>+IF(ISBLANK(B28),"",+IF(AND(CN28&gt;0,ISNUMBER(U28)),1,0))</f>
        <v/>
      </c>
      <c r="IG28" s="528" t="str">
        <f>IF(ISBLANK($B28),"",+IF(OR(E28=Cutoff!$W$2,E28=Cutoff!$W$3,E28=Cutoff!$W$4,E28=Cutoff!$W$5,E28=Cutoff!$W$6,E28=Cutoff!$W$7,E28=Cutoff!$W$8,E28=Cutoff!$W$9,E28=Cutoff!$W$10,E28=Cutoff!$W$11,E28=Cutoff!$W$12),1,0))</f>
        <v/>
      </c>
      <c r="IH28" s="529" t="str">
        <f>IF(ISBLANK($B28),"",+IF(OR(F28=Cutoff!$W$2,F28=Cutoff!$W$3,F28=Cutoff!$W$4,F28=Cutoff!$W$5,F28=Cutoff!$W$6,F28=Cutoff!$W$7,F28=Cutoff!$W$8,F28=Cutoff!$W$9,F28=Cutoff!$W$10,F28=Cutoff!$W$11,F28=Cutoff!$W$12),1,0))</f>
        <v/>
      </c>
      <c r="II28" s="529" t="str">
        <f>IF(ISBLANK($B28),"",+IF(OR(G28=Cutoff!$W$2,G28=Cutoff!$W$3,G28=Cutoff!$W$4,G28=Cutoff!$W$5,G28=Cutoff!$W$6,G28=Cutoff!$W$7,G28=Cutoff!$W$8,G28=Cutoff!$W$9,G28=Cutoff!$W$10,G28=Cutoff!$W$11,G28=Cutoff!$W$12),1,0))</f>
        <v/>
      </c>
      <c r="IJ28" s="529" t="str">
        <f>IF(ISBLANK($B28),"",+IF(OR(H28=Cutoff!$W$2,H28=Cutoff!$W$3,H28=Cutoff!$W$4,H28=Cutoff!$W$5,H28=Cutoff!$W$6,H28=Cutoff!$W$7,H28=Cutoff!$W$8,H28=Cutoff!$W$9,H28=Cutoff!$W$10,H28=Cutoff!$W$11,H28=Cutoff!$W$12),1,0))</f>
        <v/>
      </c>
      <c r="IK28" s="529" t="str">
        <f>IF(ISBLANK($B28),"",+IF(OR(I28=Cutoff!$W$2,I28=Cutoff!$W$3,I28=Cutoff!$W$4,I28=Cutoff!$W$5,I28=Cutoff!$W$6,I28=Cutoff!$W$7,I28=Cutoff!$W$8,I28=Cutoff!$W$9,I28=Cutoff!$W$10,I28=Cutoff!$W$11,I28=Cutoff!$W$12),1,0))</f>
        <v/>
      </c>
      <c r="IL28" s="529" t="str">
        <f>IF(ISBLANK($B28),"",+IF(OR(J28=Cutoff!$W$2,J28=Cutoff!$W$3,J28=Cutoff!$W$4,J28=Cutoff!$W$5,J28=Cutoff!$W$6,J28=Cutoff!$W$7,J28=Cutoff!$W$8,J28=Cutoff!$W$9,J28=Cutoff!$W$10,J28=Cutoff!$W$11,J28=Cutoff!$W$12),1,0))</f>
        <v/>
      </c>
      <c r="IM28" s="529" t="str">
        <f>IF(ISBLANK($B28),"",+IF(OR(K28=Cutoff!$W$2,K28=Cutoff!$W$3,K28=Cutoff!$W$4,K28=Cutoff!$W$5,K28=Cutoff!$W$6,K28=Cutoff!$W$7,K28=Cutoff!$W$8,K28=Cutoff!$W$9,K28=Cutoff!$W$10,K28=Cutoff!$W$11,K28=Cutoff!$W$12),1,0))</f>
        <v/>
      </c>
      <c r="IN28" s="529" t="str">
        <f>IF(ISBLANK($B28),"",+IF(OR(L28=Cutoff!$W$2,L28=Cutoff!$W$3,L28=Cutoff!$W$4,L28=Cutoff!$W$5,L28=Cutoff!$W$6,L28=Cutoff!$W$7,L28=Cutoff!$W$8,L28=Cutoff!$W$9,L28=Cutoff!$W$10,L28=Cutoff!$W$11,L28=Cutoff!$W$12),1,0))</f>
        <v/>
      </c>
      <c r="IO28" s="529" t="str">
        <f>IF(ISBLANK($B28),"",+IF(OR(M28=Cutoff!$W$2,M28=Cutoff!$W$3,M28=Cutoff!$W$4,M28=Cutoff!$W$5,M28=Cutoff!$W$6,M28=Cutoff!$W$7,M28=Cutoff!$W$8,M28=Cutoff!$W$9,M28=Cutoff!$W$10,M28=Cutoff!$W$11,M28=Cutoff!$W$12),1,0))</f>
        <v/>
      </c>
      <c r="IP28" s="529" t="str">
        <f>IF(ISBLANK($B28),"",+IF(OR(N28=Cutoff!$W$2,N28=Cutoff!$W$3,N28=Cutoff!$W$4,N28=Cutoff!$W$5,N28=Cutoff!$W$6,N28=Cutoff!$W$7,N28=Cutoff!$W$8,N28=Cutoff!$W$9,N28=Cutoff!$W$10,N28=Cutoff!$W$11,N28=Cutoff!$W$12),1,0))</f>
        <v/>
      </c>
      <c r="IQ28" s="530" t="str">
        <f>IF(ISBLANK($B28),"",+IF(OR(O28=Cutoff!$W$2,O28=Cutoff!$W$3,O28=Cutoff!$W$4,O28=Cutoff!$W$5,O28=Cutoff!$W$6,O28=Cutoff!$W$7,O28=Cutoff!$W$8,O28=Cutoff!$W$9,O28=Cutoff!$W$10,O28=Cutoff!$W$11,O28=Cutoff!$W$12),1,0))</f>
        <v/>
      </c>
      <c r="IR28" s="541" t="str">
        <f>IF(ISBLANK(B28),"",+COUNTIF(IG28:IQ28,1))</f>
        <v/>
      </c>
      <c r="IS28" s="541" t="str">
        <f>IF(ISBLANK($B28),"",+IF(IR28=FR28,1,0))</f>
        <v/>
      </c>
      <c r="IV28" s="720" t="str">
        <f>IF(ISBLANK($B28),"",+IF(AND(OR(E28=Cutoff!$W$8,E28=Cutoff!$W$9,E28=Cutoff!$W$12),OR(E28=$D$19,E28=$E$19,E28=$F$19,E28=$G$19,E28=$H$19,E28=$I$19,E28=$J$19,E28=$K$19,E28=$L$19,E28=$M$19),GQ28="i"),E28,""))</f>
        <v/>
      </c>
      <c r="IW28" s="720" t="str">
        <f>IF(ISBLANK($B28),"",+IF(AND(OR(F28=Cutoff!$W$8,F28=Cutoff!$W$9,F28=Cutoff!$W$12),OR(F28=$D$19,F28=$E$19,F28=$F$19,F28=$G$19,F28=$H$19,F28=$I$19,F28=$J$19,F28=$K$19,F28=$L$19,F28=$M$19),GR28="i"),F28,""))</f>
        <v/>
      </c>
      <c r="IX28" s="720" t="str">
        <f>IF(ISBLANK($B28),"",+IF(AND(OR(G28=Cutoff!$W$8,G28=Cutoff!$W$9,G28=Cutoff!$W$12),OR(G28=$D$19,G28=$E$19,G28=$F$19,G28=$G$19,G28=$H$19,G28=$I$19,G28=$J$19,G28=$K$19,G28=$L$19,G28=$M$19),GS28="i"),G28,""))</f>
        <v/>
      </c>
      <c r="IY28" s="720" t="str">
        <f>IF(ISBLANK($B28),"",+IF(AND(OR(H28=Cutoff!$W$8,H28=Cutoff!$W$9,H28=Cutoff!$W$12),OR(H28=$D$19,H28=$E$19,H28=$F$19,H28=$G$19,H28=$H$19,H28=$I$19,H28=$J$19,H28=$K$19,H28=$L$19,H28=$M$19),GT28="i"),H28,""))</f>
        <v/>
      </c>
      <c r="IZ28" s="720" t="str">
        <f>IF(ISBLANK($B28),"",+IF(AND(OR(I28=Cutoff!$W$8,I28=Cutoff!$W$9,I28=Cutoff!$W$12),OR(I28=$D$19,I28=$E$19,I28=$F$19,I28=$G$19,I28=$H$19,I28=$I$19,I28=$J$19,I28=$K$19,I28=$L$19,I28=$M$19),GU28="i"),I28,""))</f>
        <v/>
      </c>
      <c r="JA28" s="720" t="str">
        <f>IF(ISBLANK($B28),"",+IF(AND(OR(J28=Cutoff!$W$8,J28=Cutoff!$W$9,J28=Cutoff!$W$12),OR(J28=$D$19,J28=$E$19,J28=$F$19,J28=$G$19,J28=$H$19,J28=$I$19,J28=$J$19,J28=$K$19,J28=$L$19,J28=$M$19),GV28="i"),J28,""))</f>
        <v/>
      </c>
      <c r="JB28" s="720" t="str">
        <f>IF(ISBLANK($B28),"",+IF(AND(OR(K28=Cutoff!$W$8,K28=Cutoff!$W$9,K28=Cutoff!$W$12),OR(K28=$D$19,K28=$E$19,K28=$F$19,K28=$G$19,K28=$H$19,K28=$I$19,K28=$J$19,K28=$K$19,K28=$L$19,K28=$M$19),GW28="i"),K28,""))</f>
        <v/>
      </c>
      <c r="JC28" s="720" t="str">
        <f>IF(ISBLANK($B28),"",+IF(AND(OR(L28=Cutoff!$W$8,L28=Cutoff!$W$9,L28=Cutoff!$W$12),OR(L28=$D$19,L28=$E$19,L28=$F$19,L28=$G$19,L28=$H$19,L28=$I$19,L28=$J$19,L28=$K$19,L28=$L$19,L28=$M$19),GX28="i"),L28,""))</f>
        <v/>
      </c>
      <c r="JD28" s="720" t="str">
        <f>IF(ISBLANK($B28),"",+IF(AND(OR(M28=Cutoff!$W$8,M28=Cutoff!$W$9,M28=Cutoff!$W$12),OR(M28=$D$19,M28=$E$19,M28=$F$19,M28=$G$19,M28=$H$19,M28=$I$19,M28=$J$19,M28=$K$19,M28=$L$19,M28=$M$19),GY28="i"),M28,""))</f>
        <v/>
      </c>
      <c r="JE28" s="720" t="str">
        <f>IF(ISBLANK($B28),"",+IF(AND(OR(N28=Cutoff!$W$8,N28=Cutoff!$W$9,N28=Cutoff!$W$12),OR(N28=$D$19,N28=$E$19,N28=$F$19,N28=$G$19,N28=$H$19,N28=$I$19,N28=$J$19,N28=$K$19,N28=$L$19,N28=$M$19),GZ28="i"),N28,""))</f>
        <v/>
      </c>
      <c r="JF28" s="720" t="str">
        <f>IF(ISBLANK($B28),"",+IF(AND(OR(O28=Cutoff!$W$8,O28=Cutoff!$W$9,O28=Cutoff!$W$12),OR(O28=$D$19,O28=$E$19,O28=$F$19,O28=$G$19,O28=$H$19,O28=$I$19,O28=$J$19,O28=$K$19,O28=$L$19,O28=$M$19),HA28="i"),O28,""))</f>
        <v/>
      </c>
      <c r="JG28" s="720">
        <f t="shared" si="105"/>
        <v>0</v>
      </c>
      <c r="JH28" s="720" t="str">
        <f>+IF(JG28&gt;0,B28&amp;"("&amp;CONCATENATE(IV28,IW28,IX28,IY28,IZ28,JA28,JB28,JC28,JD28,JE28,JF28)&amp;")","")</f>
        <v/>
      </c>
      <c r="JK28" s="720" t="str">
        <f>IF(ISBLANK($B28),"",+IF(AND(OR(E28=Cutoff!$W$2,E28=Cutoff!$W$3,E28=Cutoff!$W$4,E28=Cutoff!$W$11),OR(E28=$D$19,E28=$E$19,E28=$F$19,E28=$G$19,E28=$H$19,E28=$I$19,E28=$J$19,E28=$K$19,E28=$L$19,E28=$M$19),HE28="d"),E28,""))</f>
        <v/>
      </c>
      <c r="JL28" s="720" t="str">
        <f>IF(ISBLANK($B28),"",+IF(AND(OR(F28=Cutoff!$W$2,F28=Cutoff!$W$3,F28=Cutoff!$W$4,F28=Cutoff!$W$11),OR(F28=$D$19,F28=$E$19,F28=$F$19,F28=$G$19,F28=$H$19,F28=$I$19,F28=$J$19,F28=$K$19,F28=$L$19,F28=$M$19),HF28="d"),F28,""))</f>
        <v/>
      </c>
      <c r="JM28" s="720" t="str">
        <f>IF(ISBLANK($B28),"",+IF(AND(OR(G28=Cutoff!$W$2,G28=Cutoff!$W$3,G28=Cutoff!$W$4,G28=Cutoff!$W$11),OR(G28=$D$19,G28=$E$19,G28=$F$19,G28=$G$19,G28=$H$19,G28=$I$19,G28=$J$19,G28=$K$19,G28=$L$19,G28=$M$19),HG28="d"),G28,""))</f>
        <v/>
      </c>
      <c r="JN28" s="720" t="str">
        <f>IF(ISBLANK($B28),"",+IF(AND(OR(H28=Cutoff!$W$2,H28=Cutoff!$W$3,H28=Cutoff!$W$4,H28=Cutoff!$W$11),OR(H28=$D$19,H28=$E$19,H28=$F$19,H28=$G$19,H28=$H$19,H28=$I$19,H28=$J$19,H28=$K$19,H28=$L$19,H28=$M$19),HH28="d"),H28,""))</f>
        <v/>
      </c>
      <c r="JO28" s="720" t="str">
        <f>IF(ISBLANK($B28),"",+IF(AND(OR(I28=Cutoff!$W$2,I28=Cutoff!$W$3,I28=Cutoff!$W$4,I28=Cutoff!$W$11),OR(I28=$D$19,I28=$E$19,I28=$F$19,I28=$G$19,I28=$H$19,I28=$I$19,I28=$J$19,I28=$K$19,I28=$L$19,I28=$M$19),HI28="d"),I28,""))</f>
        <v/>
      </c>
      <c r="JP28" s="720" t="str">
        <f>IF(ISBLANK($B28),"",+IF(AND(OR(J28=Cutoff!$W$2,J28=Cutoff!$W$3,J28=Cutoff!$W$4,J28=Cutoff!$W$11),OR(J28=$D$19,J28=$E$19,J28=$F$19,J28=$G$19,J28=$H$19,J28=$I$19,J28=$J$19,J28=$K$19,J28=$L$19,J28=$M$19),HJ28="d"),J28,""))</f>
        <v/>
      </c>
      <c r="JQ28" s="720" t="str">
        <f>IF(ISBLANK($B28),"",+IF(AND(OR(K28=Cutoff!$W$2,K28=Cutoff!$W$3,K28=Cutoff!$W$4,K28=Cutoff!$W$11),OR(K28=$D$19,K28=$E$19,K28=$F$19,K28=$G$19,K28=$H$19,K28=$I$19,K28=$J$19,K28=$K$19,K28=$L$19,K28=$M$19),HK28="d"),K28,""))</f>
        <v/>
      </c>
      <c r="JR28" s="720" t="str">
        <f>IF(ISBLANK($B28),"",+IF(AND(OR(L28=Cutoff!$W$2,L28=Cutoff!$W$3,L28=Cutoff!$W$4,L28=Cutoff!$W$11),OR(L28=$D$19,L28=$E$19,L28=$F$19,L28=$G$19,L28=$H$19,L28=$I$19,L28=$J$19,L28=$K$19,L28=$L$19,L28=$M$19),HL28="d"),L28,""))</f>
        <v/>
      </c>
      <c r="JS28" s="720" t="str">
        <f>IF(ISBLANK($B28),"",+IF(AND(OR(M28=Cutoff!$W$2,M28=Cutoff!$W$3,M28=Cutoff!$W$4,M28=Cutoff!$W$11),OR(M28=$D$19,M28=$E$19,M28=$F$19,M28=$G$19,M28=$H$19,M28=$I$19,M28=$J$19,M28=$K$19,M28=$L$19,M28=$M$19),HM28="d"),M28,""))</f>
        <v/>
      </c>
      <c r="JT28" s="720" t="str">
        <f>IF(ISBLANK($B28),"",+IF(AND(OR(N28=Cutoff!$W$2,N28=Cutoff!$W$3,N28=Cutoff!$W$4,N28=Cutoff!$W$11),OR(N28=$D$19,N28=$E$19,N28=$F$19,N28=$G$19,N28=$H$19,N28=$I$19,N28=$J$19,N28=$K$19,N28=$L$19,N28=$M$19),HN28="d"),N28,""))</f>
        <v/>
      </c>
      <c r="JU28" s="720" t="str">
        <f>IF(ISBLANK($B28),"",+IF(AND(OR(O28=Cutoff!$W$2,O28=Cutoff!$W$3,O28=Cutoff!$W$4,O28=Cutoff!$W$11),OR(O28=$D$19,O28=$E$19,O28=$F$19,O28=$G$19,O28=$H$19,O28=$I$19,O28=$J$19,O28=$K$19,O28=$L$19,O28=$M$19),HO28="d"),O28,""))</f>
        <v/>
      </c>
      <c r="JV28" s="720">
        <f t="shared" si="125"/>
        <v>0</v>
      </c>
      <c r="JW28" s="720" t="str">
        <f>+IF(JV28&gt;0,B28&amp;"("&amp;CONCATENATE(JK28,JL28,JM28,JN28,JO28,JP28,JQ28,JR28,JS28,JT28,JU28)&amp;")","")</f>
        <v/>
      </c>
      <c r="JZ28" s="11"/>
      <c r="KA28" s="11"/>
      <c r="KB28" s="11"/>
      <c r="KC28" s="11"/>
      <c r="KD28" s="11"/>
      <c r="KE28" s="11"/>
      <c r="KF28" s="11"/>
      <c r="KG28" s="11"/>
      <c r="KH28" s="11"/>
      <c r="KI28" s="11"/>
      <c r="KJ28" s="11"/>
      <c r="KK28" s="11"/>
      <c r="KL28" s="11"/>
    </row>
    <row r="29" spans="1:298" ht="12.75" customHeight="1" x14ac:dyDescent="0.3">
      <c r="A29" s="732"/>
      <c r="B29" s="733"/>
      <c r="C29" s="731"/>
      <c r="D29" s="500" t="str">
        <f t="shared" si="1"/>
        <v/>
      </c>
      <c r="E29" s="737"/>
      <c r="F29" s="766"/>
      <c r="G29" s="766"/>
      <c r="H29" s="766"/>
      <c r="I29" s="766"/>
      <c r="J29" s="766"/>
      <c r="K29" s="766"/>
      <c r="L29" s="766"/>
      <c r="M29" s="766"/>
      <c r="N29" s="766"/>
      <c r="O29" s="766"/>
      <c r="P29" s="763"/>
      <c r="Q29" s="756"/>
      <c r="R29" s="779"/>
      <c r="S29" s="761"/>
      <c r="T29" s="736"/>
      <c r="U29" s="738"/>
      <c r="V29" s="764"/>
      <c r="W29" s="760"/>
      <c r="X29" s="765"/>
      <c r="Y29" s="764"/>
      <c r="Z29" s="760"/>
      <c r="AA29" s="765"/>
      <c r="AB29" s="767"/>
      <c r="AC29" s="762"/>
      <c r="AD29" s="761"/>
      <c r="AE29" s="762"/>
      <c r="AF29" s="737"/>
      <c r="AG29" s="766"/>
      <c r="AH29" s="734"/>
      <c r="AI29" s="734"/>
      <c r="AJ29" s="763"/>
      <c r="AK29" s="447" t="str">
        <f t="shared" ref="AK29:AK60" si="140">IF(ISBLANK(B29),"",IF(AND(+COUNTA(E29:O29)=0,OR(P29="No",P29="")),"0","1"))</f>
        <v/>
      </c>
      <c r="AL29" s="63" t="str">
        <f t="shared" si="127"/>
        <v/>
      </c>
      <c r="AM29" s="64" t="str">
        <f t="shared" ref="AM29:AM60" si="141">IF(ISBLANK(B29),"",+S29*24/R29)</f>
        <v/>
      </c>
      <c r="AN29" s="786" t="str">
        <f t="shared" si="24"/>
        <v/>
      </c>
      <c r="AO29" s="786" t="str">
        <f t="shared" si="25"/>
        <v/>
      </c>
      <c r="AP29" s="786" t="str">
        <f t="shared" si="26"/>
        <v/>
      </c>
      <c r="AQ29" s="786" t="str">
        <f t="shared" si="27"/>
        <v/>
      </c>
      <c r="AR29" s="787" t="str">
        <f t="shared" si="28"/>
        <v/>
      </c>
      <c r="AS29" s="788" t="str">
        <f t="shared" si="29"/>
        <v/>
      </c>
      <c r="AT29" s="788" t="str">
        <f t="shared" si="30"/>
        <v/>
      </c>
      <c r="AU29" s="789" t="str">
        <f t="shared" si="31"/>
        <v/>
      </c>
      <c r="AV29" s="786" t="str">
        <f t="shared" si="32"/>
        <v/>
      </c>
      <c r="AW29" s="66" t="str">
        <f t="shared" si="33"/>
        <v/>
      </c>
      <c r="AX29" s="67" t="str">
        <f t="shared" si="4"/>
        <v/>
      </c>
      <c r="AY29" s="787" t="str">
        <f t="shared" si="34"/>
        <v/>
      </c>
      <c r="AZ29" s="790" t="str">
        <f t="shared" si="35"/>
        <v/>
      </c>
      <c r="BA29" s="378" t="str">
        <f t="shared" si="128"/>
        <v/>
      </c>
      <c r="BB29" s="379" t="str">
        <f t="shared" si="129"/>
        <v/>
      </c>
      <c r="BC29" s="376" t="str">
        <f t="shared" si="126"/>
        <v/>
      </c>
      <c r="BD29" s="263" t="str">
        <f t="shared" ref="BD29:BD60" si="142">IF(ISBLANK($B29),"",+B29)</f>
        <v/>
      </c>
      <c r="BE29" s="263" t="str">
        <f t="shared" si="8"/>
        <v/>
      </c>
      <c r="BF29" s="258" t="b">
        <f t="shared" si="9"/>
        <v>0</v>
      </c>
      <c r="BG29" s="266" t="str">
        <f t="shared" si="130"/>
        <v/>
      </c>
      <c r="BH29" s="376" t="str">
        <f t="shared" si="131"/>
        <v xml:space="preserve"> </v>
      </c>
      <c r="BI29" s="376" t="str">
        <f t="shared" si="36"/>
        <v/>
      </c>
      <c r="BJ29" s="256" t="b">
        <f>+IF(E29="H340",IF(SCL!Y29&lt;$Q29,"Yes",""),IF(E29="H341",IF(SCL!Y29&lt;$Q29,"Yes",""),IF(E29="H350",IF(SCL!Y29&lt;$Q29,"Yes",""),IF(E29="H350i",IF(SCL!Y29&lt;$Q29,"(I)",""),IF(E29="H351",IF(SCL!Y29&lt;$Q29,"Yes",""))))))</f>
        <v>0</v>
      </c>
      <c r="BK29" s="256" t="b">
        <f>+IF(F29="H340",IF(SCL!Z29&lt;$Q29,"Yes",""),IF(F29="H341",IF(SCL!Z29&lt;$Q29,"Yes",""),IF(F29="H350",IF(SCL!Z29&lt;$Q29,"Yes",""),IF(F29="H350i",IF(SCL!Z29&lt;$Q29,"(I)",""),IF(F29="H351",IF(SCL!Z29&lt;$Q29,"Yes",""))))))</f>
        <v>0</v>
      </c>
      <c r="BL29" s="256" t="b">
        <f>+IF(G29="H340",IF(SCL!AA29&lt;$Q29,"Yes",""),IF(G29="H341",IF(SCL!AA29&lt;$Q29,"Yes",""),IF(G29="H350",IF(SCL!AA29&lt;$Q29,"Yes",""),IF(G29="H350i",IF(SCL!AA29&lt;$Q29,"(I)",""),IF(G29="H351",IF(SCL!AA29&lt;$Q29,"Yes",""))))))</f>
        <v>0</v>
      </c>
      <c r="BM29" s="256" t="b">
        <f>+IF(H29="H340",IF(SCL!AB29&lt;$Q29,"Yes",""),IF(H29="H341",IF(SCL!AB29&lt;$Q29,"Yes",""),IF(H29="H350",IF(SCL!AB29&lt;$Q29,"Yes",""),IF(H29="H350i",IF(SCL!AB29&lt;$Q29,"(I)",""),IF(H29="H351",IF(SCL!AB29&lt;$Q29,"Yes",""))))))</f>
        <v>0</v>
      </c>
      <c r="BN29" s="256" t="b">
        <f>+IF(I29="H340",IF(SCL!AC29&lt;$Q29,"Yes",""),IF(I29="H341",IF(SCL!AC29&lt;$Q29,"Yes",""),IF(I29="H350",IF(SCL!AC29&lt;$Q29,"Yes",""),IF(I29="H350i",IF(SCL!AC29&lt;$Q29,"(I)",""),IF(I29="H351",IF(SCL!AC29&lt;$Q29,"Yes",""))))))</f>
        <v>0</v>
      </c>
      <c r="BO29" s="256" t="b">
        <f>+IF(J29="H340",IF(SCL!AD29&lt;$Q29,"Yes",""),IF(J29="H341",IF(SCL!AD29&lt;$Q29,"Yes",""),IF(J29="H350",IF(SCL!AD29&lt;$Q29,"Yes",""),IF(J29="H350i",IF(SCL!AD29&lt;$Q29,"(I)",""),IF(J29="H351",IF(SCL!AD29&lt;$Q29,"Yes",""))))))</f>
        <v>0</v>
      </c>
      <c r="BP29" s="256" t="b">
        <f>+IF(K29="H340",IF(SCL!AE29&lt;$Q29,"Yes",""),IF(K29="H341",IF(SCL!AE29&lt;$Q29,"Yes",""),IF(K29="H350",IF(SCL!AE29&lt;$Q29,"Yes",""),IF(K29="H350i",IF(SCL!AE29&lt;$Q29,"(I)",""),IF(K29="H351",IF(SCL!AE29&lt;$Q29,"Yes",""))))))</f>
        <v>0</v>
      </c>
      <c r="BQ29" s="256" t="b">
        <f>+IF(L29="H340",IF(SCL!AF29&lt;$Q29,"Yes",""),IF(L29="H341",IF(SCL!AF29&lt;$Q29,"Yes",""),IF(L29="H350",IF(SCL!AF29&lt;$Q29,"Yes",""),IF(L29="H350i",IF(SCL!AF29&lt;$Q29,"(I)",""),IF(L29="H351",IF(SCL!AF29&lt;$Q29,"Yes",""))))))</f>
        <v>0</v>
      </c>
      <c r="BR29" s="256" t="b">
        <f>+IF(M29="H340",IF(SCL!AG29&lt;$Q29,"Yes",""),IF(M29="H341",IF(SCL!AG29&lt;$Q29,"Yes",""),IF(M29="H350",IF(SCL!AG29&lt;$Q29,"Yes",""),IF(M29="H350i",IF(SCL!AG29&lt;$Q29,"(I)",""),IF(M29="H351",IF(SCL!AG29&lt;$Q29,"Yes",""))))))</f>
        <v>0</v>
      </c>
      <c r="BS29" s="256" t="b">
        <f>+IF(N29="H340",IF(SCL!AH29&lt;$Q29,"Yes",""),IF(N29="H341",IF(SCL!AH29&lt;$Q29,"Yes",""),IF(N29="H350",IF(SCL!AH29&lt;$Q29,"Yes",""),IF(N29="H350i",IF(SCL!AH29&lt;$Q29,"(I)",""),IF(N29="H351",IF(SCL!AH29&lt;$Q29,"Yes",""))))))</f>
        <v>0</v>
      </c>
      <c r="BT29" s="492" t="b">
        <f>+IF(O29="H340",IF(SCL!AI29&lt;$Q29,"Yes",""),IF(O29="H341",IF(SCL!AI29&lt;$Q29,"Yes",""),IF(O29="H350",IF(SCL!AI29&lt;$Q29,"Yes",""),IF(O29="H350i",IF(SCL!AI29&lt;$Q29,"(I)",""),IF(O29="H351",IF(SCL!AI29&lt;$Q29,"Yes",""))))))</f>
        <v>0</v>
      </c>
      <c r="BU29" s="420"/>
      <c r="BV29" s="420"/>
      <c r="BW29" s="421"/>
      <c r="BX29" s="255" t="str">
        <f t="shared" si="107"/>
        <v/>
      </c>
      <c r="BY29" s="256" t="str">
        <f t="shared" si="112"/>
        <v/>
      </c>
      <c r="BZ29" s="256" t="str">
        <f t="shared" si="113"/>
        <v/>
      </c>
      <c r="CA29" s="256" t="str">
        <f t="shared" si="114"/>
        <v/>
      </c>
      <c r="CB29" s="256" t="str">
        <f t="shared" si="115"/>
        <v/>
      </c>
      <c r="CC29" s="256" t="str">
        <f t="shared" si="116"/>
        <v/>
      </c>
      <c r="CD29" s="256" t="str">
        <f t="shared" si="117"/>
        <v/>
      </c>
      <c r="CE29" s="256" t="str">
        <f t="shared" si="118"/>
        <v/>
      </c>
      <c r="CF29" s="256" t="str">
        <f t="shared" si="119"/>
        <v/>
      </c>
      <c r="CG29" s="256" t="str">
        <f t="shared" si="120"/>
        <v/>
      </c>
      <c r="CH29" s="256" t="str">
        <f t="shared" si="121"/>
        <v/>
      </c>
      <c r="CI29" s="420" t="str">
        <f t="shared" si="132"/>
        <v/>
      </c>
      <c r="CJ29" s="420" t="str">
        <f t="shared" si="133"/>
        <v/>
      </c>
      <c r="CK29" s="420" t="str">
        <f t="shared" si="134"/>
        <v/>
      </c>
      <c r="CL29" s="593" t="str">
        <f t="shared" si="47"/>
        <v/>
      </c>
      <c r="CM29" s="376" t="str">
        <f t="shared" si="108"/>
        <v/>
      </c>
      <c r="CN29" s="376" t="str">
        <f t="shared" si="48"/>
        <v/>
      </c>
      <c r="CO29" s="545" t="str">
        <f t="shared" si="49"/>
        <v/>
      </c>
      <c r="CP29" s="258" t="str">
        <f t="shared" si="14"/>
        <v/>
      </c>
      <c r="CQ29" s="541">
        <f t="shared" si="50"/>
        <v>0</v>
      </c>
      <c r="CS29" s="671" t="str">
        <f>IF(ISBLANK(E29),"",IF(SCL!Y29&lt;$Q29,1,0))</f>
        <v/>
      </c>
      <c r="CT29" s="672" t="str">
        <f>IF(ISBLANK(F29),"",IF(SCL!Z29&lt;$Q29,1,0))</f>
        <v/>
      </c>
      <c r="CU29" s="672" t="str">
        <f>IF(ISBLANK(G29),"",IF(SCL!AA29&lt;$Q29,1,0))</f>
        <v/>
      </c>
      <c r="CV29" s="672" t="str">
        <f>IF(ISBLANK(H29),"",IF(SCL!AB29&lt;$Q29,1,0))</f>
        <v/>
      </c>
      <c r="CW29" s="672" t="str">
        <f>IF(ISBLANK(I29),"",IF(SCL!AC29&lt;$Q29,1,0))</f>
        <v/>
      </c>
      <c r="CX29" s="672" t="str">
        <f>IF(ISBLANK(J29),"",IF(SCL!AD29&lt;$Q29,1,0))</f>
        <v/>
      </c>
      <c r="CY29" s="672" t="str">
        <f>IF(ISBLANK(K29),"",IF(SCL!AE29&lt;$Q29,1,0))</f>
        <v/>
      </c>
      <c r="CZ29" s="672" t="str">
        <f>IF(ISBLANK(L29),"",IF(SCL!AF29&lt;$Q29,1,0))</f>
        <v/>
      </c>
      <c r="DA29" s="672" t="str">
        <f>IF(ISBLANK(M29),"",IF(SCL!AG29&lt;$Q29,1,0))</f>
        <v/>
      </c>
      <c r="DB29" s="672" t="str">
        <f>IF(ISBLANK(N29),"",IF(SCL!AH29&lt;$Q29,1,0))</f>
        <v/>
      </c>
      <c r="DC29" s="673" t="str">
        <f>IF(ISBLANK(O29),"",IF(SCL!AI29&lt;$Q29,1,0))</f>
        <v/>
      </c>
      <c r="DD29" s="478">
        <f t="shared" si="51"/>
        <v>0</v>
      </c>
      <c r="DE29" s="541" t="str">
        <f t="shared" si="52"/>
        <v/>
      </c>
      <c r="DF29" s="665">
        <f t="shared" si="109"/>
        <v>11</v>
      </c>
      <c r="DP29" s="637" t="str">
        <f>+IF(ISBLANK($B$22),"",IF(OR(E29=Cutoff!$A$18,E29=Cutoff!$A$18,F29=Cutoff!$A$18,G29=Cutoff!$A$18,H29=Cutoff!$A$18,I29=Cutoff!$A$18,J29=Cutoff!$A$18,K29=Cutoff!$A$18,L29=Cutoff!$A$18,M29=Cutoff!$A$18,N29=Cutoff!$A$18,O29=Cutoff!$A$18),1,0))</f>
        <v/>
      </c>
      <c r="DQ29" s="622" t="str">
        <f t="shared" si="60"/>
        <v/>
      </c>
      <c r="DR29" s="622" t="str">
        <f t="shared" si="61"/>
        <v/>
      </c>
      <c r="DS29" s="622">
        <f t="shared" si="62"/>
        <v>0</v>
      </c>
      <c r="DT29" s="622" t="str">
        <f t="shared" si="63"/>
        <v/>
      </c>
      <c r="DU29" s="636" t="str">
        <f t="shared" si="64"/>
        <v/>
      </c>
      <c r="DV29" s="381" t="str">
        <f>+IF(OR($E29=Cutoff!A$13,$E29=Cutoff!A$14,$E29=Cutoff!A$15,$F29=Cutoff!A$13,$F29=Cutoff!A$14,$F29=Cutoff!A$15,$G29=Cutoff!A$13,$G29=Cutoff!A$14,$G29=Cutoff!A$15,H29=Cutoff!A$13,$H29=Cutoff!A$14,$H29=Cutoff!A$15,I29=Cutoff!A$13,$I29=Cutoff!A$14,$I29=Cutoff!A$15,$J29=Cutoff!A$13,$J29=Cutoff!A$14,$J29=Cutoff!A$15,$K29=Cutoff!A$13,$K29=Cutoff!A$14,$K29=Cutoff!A$15,$L29=Cutoff!A$13,$L29=Cutoff!A$14,$L29=Cutoff!A$15,$M29=Cutoff!A$13,$M29=Cutoff!A$14,$M29=Cutoff!A$15,$N29=Cutoff!A$13,$N29=Cutoff!A$14,$N29=Cutoff!A$15,$O29=Cutoff!A$13,$O29=Cutoff!A$14,$O29=Cutoff!A$15),"x","")</f>
        <v/>
      </c>
      <c r="DW29" s="275" t="str">
        <f t="shared" si="65"/>
        <v/>
      </c>
      <c r="DX29" s="244" t="str">
        <f t="shared" si="16"/>
        <v/>
      </c>
      <c r="DY29" s="381" t="str">
        <f>+IF(OR($E29=Cutoff!$A$5,$E29=Cutoff!$A$6,$E29=Cutoff!$A$7,$F29=Cutoff!$A$5,$F29=Cutoff!$A$6,$F29=Cutoff!$A$7,$G29=Cutoff!$A$5,$G29=Cutoff!$A$6,$G29=Cutoff!$A$7,$H29=Cutoff!$A$5,$H29=Cutoff!$A$6,$H29=Cutoff!$A$7,$I29=Cutoff!$A$5,$I29=Cutoff!$A$6,$I29=Cutoff!$A$7,$J29=Cutoff!$A$5,$J29=Cutoff!$A$6,$J29=Cutoff!$A$7,$K29=Cutoff!$A$5,$K29=Cutoff!$A$6,$K29=Cutoff!$A$7,$L29=Cutoff!$A$5,$L29=Cutoff!$A$6,$L29=Cutoff!$A$7,$M29=Cutoff!$A$5,$M29=Cutoff!$A$6,$M29=Cutoff!$A$7,$N29=Cutoff!$A$5,$N29=Cutoff!$A$6,$N29=Cutoff!$A$7,$O29=Cutoff!$A$5,$O29=Cutoff!$A$6,$O29=Cutoff!$A$7),"x","")</f>
        <v/>
      </c>
      <c r="DZ29" s="275" t="str">
        <f t="shared" si="66"/>
        <v/>
      </c>
      <c r="EA29" s="244" t="str">
        <f>+IF(DY29="x",IF(DZ29&gt;0,$Q29,IF(AND(DZ29=0,ISBLANK(T29)),+$Q29,0)),"")</f>
        <v/>
      </c>
      <c r="EB29" s="381" t="str">
        <f>+IF(OR($E29=Cutoff!$A$2,$E29=Cutoff!$A$3,$E29=Cutoff!$A$4,$F29=Cutoff!$A$2,$F29=Cutoff!$A$3,$F29=Cutoff!$A$4,$G29=Cutoff!$A$2,$G29=Cutoff!$A$3,$G29=Cutoff!$A$4,$H29=Cutoff!$A$2,$H29=Cutoff!$A$3,$H29=Cutoff!$A$4,$I29=Cutoff!$A$2,$I29=Cutoff!$A$3,$I29=Cutoff!$A$4,$J29=Cutoff!$A$2,$J29=Cutoff!$A$3,$J29=Cutoff!$A$4,$K29=Cutoff!$A$2,$K29=Cutoff!$A$3,$K29=Cutoff!$A$4,$L29=Cutoff!$A$2,$L29=Cutoff!$A$3,$L29=Cutoff!$A$4,$M29=Cutoff!$A$2,$M29=Cutoff!$A$3,$M29=Cutoff!$A$4,$N29=Cutoff!$A$2,$N29=Cutoff!$A$3,$N29=Cutoff!$A$4,$O29=Cutoff!$A$2,$O29=Cutoff!$A$3,$O29=Cutoff!$A$4),"x","")</f>
        <v/>
      </c>
      <c r="EC29" s="275" t="str">
        <f t="shared" si="67"/>
        <v/>
      </c>
      <c r="ED29" s="244" t="str">
        <f t="shared" ref="ED29:ED60" si="143">+IF(EB29="x",IF(EC29&gt;0,$Q29,IF(AND(EC29=0,ISBLANK(U29)),+$Q29,0)),"")</f>
        <v/>
      </c>
      <c r="EE29" s="293" t="str">
        <f t="shared" si="122"/>
        <v/>
      </c>
      <c r="EF29" s="382" t="str">
        <f>+IF(OR($E29=Cutoff!$A$8,$E29=Cutoff!$A$11,$E29=Cutoff!$A$12,$F29=Cutoff!$A$8,$F29=Cutoff!$A$11,$F29=Cutoff!$A$12,$G29=Cutoff!$A$8,$G29=Cutoff!$A$11,$G29=Cutoff!$A$12,$H29=Cutoff!$A$8,$H29=Cutoff!$A$11,$H29=Cutoff!$A$12,$I29=Cutoff!$A$8,$I29=Cutoff!$A$11,$I29=Cutoff!$A$12,$J29=Cutoff!$A$8,$J29=Cutoff!$A$11,$J29=Cutoff!$A$12,$K29=Cutoff!$A$8,$K29=Cutoff!$A$11,$K29=Cutoff!$A$12,$L29=Cutoff!$A$8,$L29=Cutoff!$A$11,$L29=Cutoff!$A$12,$M29=Cutoff!$A$8,$M29=Cutoff!$A$11,$M29=Cutoff!$A$12,$N29=Cutoff!$A$8,$N29=Cutoff!$A$11,$N29=Cutoff!$A$12,$O29=Cutoff!$A$8,$O29=Cutoff!$A$11,$O29=Cutoff!$A$12),"x","")</f>
        <v/>
      </c>
      <c r="EG29" s="293" t="str">
        <f t="shared" si="123"/>
        <v/>
      </c>
      <c r="EH29" s="482" t="str">
        <f t="shared" si="68"/>
        <v/>
      </c>
      <c r="EI29" s="482" t="str">
        <f t="shared" si="69"/>
        <v/>
      </c>
      <c r="EJ29" s="478" t="str">
        <f t="shared" si="70"/>
        <v/>
      </c>
      <c r="EK29" s="244">
        <f t="shared" si="110"/>
        <v>31</v>
      </c>
      <c r="EL29" s="482" t="str">
        <f t="shared" si="71"/>
        <v/>
      </c>
      <c r="EM29" s="482" t="str">
        <f t="shared" si="72"/>
        <v/>
      </c>
      <c r="EN29" s="482" t="str">
        <f t="shared" si="73"/>
        <v/>
      </c>
      <c r="EO29" s="293" t="str">
        <f t="shared" si="19"/>
        <v/>
      </c>
      <c r="EP29" s="539" t="str">
        <f>+IF(ISBLANK(B29),"",IF(OR($E29=Cutoff!$P$2,$E29=Cutoff!$P$3,$E29=Cutoff!$P$4,$E29=Cutoff!$P$5,$E29=Cutoff!$P$6,$E29=Cutoff!$P$7,$E29=Cutoff!$P$8,$F29=Cutoff!$P$2,$F29=Cutoff!$P$3,$F29=Cutoff!$P$4,$F29=Cutoff!$P$5,$F29=Cutoff!$P$6,$F29=Cutoff!$P$7,$F29=Cutoff!$P$8,$G29=Cutoff!$P$2,$G29=Cutoff!$P$3,$G29=Cutoff!$P$4,$G29=Cutoff!$P$5,$G29=Cutoff!$P$6,$G29=Cutoff!$P$7,$G29=Cutoff!$P$8,$H29=Cutoff!$P$2,$H29=Cutoff!$P$3,$H29=Cutoff!$P$4,$H29=Cutoff!$P$5,$H29=Cutoff!$P$6,$H29=Cutoff!$P$7,$H29=Cutoff!$P$8,$I29=Cutoff!$P$2,$I29=Cutoff!$P$3,$I29=Cutoff!$P$4,$I29=Cutoff!$P$5,$I29=Cutoff!$P$6,$I29=Cutoff!$P$7,$I29=Cutoff!$P$8,$J29=Cutoff!$P$2,$J29=Cutoff!$P$3,$J29=Cutoff!$P$4,$J29=Cutoff!$P$5,$J29=Cutoff!$P$6,$J29=Cutoff!$P$7,$J29=Cutoff!$P$8,$K29=Cutoff!$P$2,$K29=Cutoff!$P$3,$K29=Cutoff!$P$4,$K29=Cutoff!$P$5,$K29=Cutoff!$P$6,$K29=Cutoff!$P$7,$K29=Cutoff!$P$8,$L29=Cutoff!$P$2,$L29=Cutoff!$P$3,$L29=Cutoff!$P$4,$L29=Cutoff!$P$5,$L29=Cutoff!$P$6,$L29=Cutoff!$P$7,$L29=Cutoff!$P$8,$M29=Cutoff!$P$2,$M29=Cutoff!$P$3,$M29=Cutoff!$P$4,$M29=Cutoff!$P$5,$M29=Cutoff!$P$6,$M29=Cutoff!$P$7,$M29=Cutoff!$P$8,$N29=Cutoff!$P$2,$N29=Cutoff!$P$3,$N29=Cutoff!$P$4,$N29=Cutoff!$P$5,$N29=Cutoff!$P$6,$N29=Cutoff!$P$7,$N29=Cutoff!$P$8,$O29=Cutoff!$P$2,$O29=Cutoff!$P$3,$O29=Cutoff!$P$4,$O29=Cutoff!$P$5,$O29=Cutoff!$P$6,$O29=Cutoff!$P$7,$O29=Cutoff!$P$8),1,""))</f>
        <v/>
      </c>
      <c r="EQ29" s="490" t="str">
        <f>+IF(ISBLANK(B29),"",IF(OR($E29=Cutoff!$R$2,$E29=Cutoff!$R$3,$E29=Cutoff!$R$4,$E29=Cutoff!$R$6,$E29=Cutoff!$R$7,$E29=Cutoff!$R$8,$E29=Cutoff!$R$10,$F29=Cutoff!$R$2,$F29=Cutoff!$R$3,$F29=Cutoff!$R$4,$F29=Cutoff!$R$6,$F29=Cutoff!$R$7,$F29=Cutoff!$R$8,$F29=Cutoff!$R$10,$G29=Cutoff!$R$2,$G29=Cutoff!$R$3,$G29=Cutoff!$R$4,$G29=Cutoff!$R$6,$G29=Cutoff!$R$7,$G29=Cutoff!$R$8,$G29=Cutoff!$R$10,$H29=Cutoff!$R$2,$H29=Cutoff!$R$3,$H29=Cutoff!$R$4,$H29=Cutoff!$R$6,$H29=Cutoff!$R$7,$H29=Cutoff!$R$8,$H29=Cutoff!$R$10,$I29=Cutoff!$R$2,$I29=Cutoff!$R$3,$I29=Cutoff!$R$4,$I29=Cutoff!$R$6,$I29=Cutoff!$R$7,$I29=Cutoff!$R$8,$I29=Cutoff!$R$10,$J29=Cutoff!$R$2,$J29=Cutoff!$R$3,$J29=Cutoff!$R$4,$J29=Cutoff!$R$6,$J29=Cutoff!$R$7,$J29=Cutoff!$R$8,$J29=Cutoff!$R$10,$K29=Cutoff!$R$2,$K29=Cutoff!$R$3,$K29=Cutoff!$R$4,$K29=Cutoff!$R$6,$K29=Cutoff!$R$7,$K29=Cutoff!$R$8,$K29=Cutoff!$R$10,$L29=Cutoff!$R$2,$L29=Cutoff!$R$3,$L29=Cutoff!$R$4,$L29=Cutoff!$R$6,$L29=Cutoff!$R$7,$L29=Cutoff!$R$8,$L29=Cutoff!$R$10,$M29=Cutoff!$R$2,$M29=Cutoff!$R$3,$M29=Cutoff!$R$4,$M29=Cutoff!$R$6,$M29=Cutoff!$R$7,$M29=Cutoff!$R$8,$M29=Cutoff!$R$10,$N29=Cutoff!$R$2,$N29=Cutoff!$R$3,$N29=Cutoff!$R$4,$N29=Cutoff!$R$6,$N29=Cutoff!$R$7,$N29=Cutoff!$R$8,$N29=Cutoff!$R$10,$O29=Cutoff!$R$2,$O29=Cutoff!$R$3,$O29=Cutoff!$R$4,$O29=Cutoff!$R$6,$O29=Cutoff!$R$7,$O29=Cutoff!$R$8,$O29=Cutoff!$R$10),1,""))</f>
        <v/>
      </c>
      <c r="ER29" s="490" t="str">
        <f>+IF(ISBLANK(B29),"",IF(OR($E29=Cutoff!$T$2,$E29=Cutoff!$T$3,$E29=Cutoff!$T$4,$E29=Cutoff!$T$5,$E29=Cutoff!$T$6,$E29=Cutoff!$T$7,$E29=Cutoff!$T$8,$F29=Cutoff!$T$2,$F29=Cutoff!$T$3,$F29=Cutoff!$T$4,$F29=Cutoff!$T$5,$F29=Cutoff!$T$6,$F29=Cutoff!$T$7,$F29=Cutoff!$T$8,$G29=Cutoff!$T$2,$G29=Cutoff!$T$3,$G29=Cutoff!$T$4,$G29=Cutoff!$T$5,$G29=Cutoff!$T$6,$G29=Cutoff!$T$7,$G29=Cutoff!$T$8,$H29=Cutoff!$T$2,$H29=Cutoff!$T$3,$H29=Cutoff!$T$4,$H29=Cutoff!$T$5,$H29=Cutoff!$T$6,$H29=Cutoff!$T$7,$H29=Cutoff!$T$8,$I29=Cutoff!$T$2,$I29=Cutoff!$T$3,$I29=Cutoff!$T$4,$I29=Cutoff!$T$5,$I29=Cutoff!$T$6,$I29=Cutoff!$T$7,$I29=Cutoff!$T$8,$J29=Cutoff!$T$2,$J29=Cutoff!$T$3,$J29=Cutoff!$T$4,$J29=Cutoff!$T$5,$J29=Cutoff!$T$6,$J29=Cutoff!$T$7,$J29=Cutoff!$T$8,$K29=Cutoff!$T$2,$K29=Cutoff!$T$3,$K29=Cutoff!$T$4,$K29=Cutoff!$T$5,$K29=Cutoff!$T$6,$K29=Cutoff!$T$7,$K29=Cutoff!$T$8,$L29=Cutoff!$T$2,$L29=Cutoff!$T$3,$L29=Cutoff!$T$4,$L29=Cutoff!$T$5,$L29=Cutoff!$T$6,$L29=Cutoff!$T$7,$L29=Cutoff!$T$8,$M29=Cutoff!$T$2,$M29=Cutoff!$T$3,$M29=Cutoff!$T$4,$M29=Cutoff!$T$5,$M29=Cutoff!$T$6,$M29=Cutoff!$T$7,$M29=Cutoff!$T$8,$N29=Cutoff!$T$2,$N29=Cutoff!$T$3,$N29=Cutoff!$T$4,$N29=Cutoff!$T$5,$N29=Cutoff!$T$6,$N29=Cutoff!$T$7,$N29=Cutoff!$T$8,$O29=Cutoff!$T$2,$O29=Cutoff!$T$3,$O29=Cutoff!$T$4,$O29=Cutoff!$T$5,$O29=Cutoff!$T$6,$O29=Cutoff!$T$7,$O29=Cutoff!$T$8),1,""))</f>
        <v/>
      </c>
      <c r="ET29" s="480">
        <f t="shared" si="135"/>
        <v>0</v>
      </c>
      <c r="EU29" s="545">
        <f t="shared" si="75"/>
        <v>0</v>
      </c>
      <c r="EV29" s="545">
        <f t="shared" si="76"/>
        <v>0</v>
      </c>
      <c r="EW29" s="545">
        <f t="shared" si="77"/>
        <v>0</v>
      </c>
      <c r="EY29" s="689" t="str">
        <f>IF(ISBLANK(E29),"0",+IF(OR(AND(E29=Cutoff!$AC$2,$Q29&gt;VLOOKUP(E29,Cutoff!$A$2:$D$56,4,FALSE)&gt;LCID!$Q29),AND(E29=Cutoff!$AC$3,$Q29&gt;VLOOKUP(E29,Cutoff!$A$2:$D$56,4,FALSE)&gt;LCID!$Q29),AND(E29=Cutoff!$AC$4,$RC29&gt;VLOOKUP(E29,Cutoff!$A$2:$D$56,4,FALSE)&gt;LCID!$Q29),AND(E29=Cutoff!$AC$5,$Q29&gt;VLOOKUP(E29,Cutoff!$A$2:$D$56,4,FALSE)&gt;LCID!$Q29),AND(E29=Cutoff!$AC$6,$Q29&gt;VLOOKUP(E29,Cutoff!$A$2:$D$56,4,FALSE)&gt;LCID!$Q29),AND(E29=Cutoff!$AC$7,$Q29&gt;VLOOKUP(E29,Cutoff!$A$2:$D$56,4,FALSE)&gt;LCID!$Q29),AND(E29=Cutoff!$AC$8,$Q29&gt;VLOOKUP(E29,Cutoff!$A$2:$D$56,4,FALSE)&gt;LCID!$Q29),AND(E29=Cutoff!$AC$9,$Q29&gt;VLOOKUP(E29,Cutoff!$A$2:$D$56,4,FALSE)&gt;LCID!$Q29)),"1","0"))</f>
        <v>0</v>
      </c>
      <c r="EZ29" s="690" t="str">
        <f>IF(ISBLANK(F29),"0",+IF(OR(AND(F29=Cutoff!$AC$2,$Q29&gt;VLOOKUP(F29,Cutoff!$A$2:$D$56,4,FALSE)&gt;LCID!$Q29),AND(F29=Cutoff!$AC$3,$Q29&gt;VLOOKUP(F29,Cutoff!$A$2:$D$56,4,FALSE)&gt;LCID!$Q29),AND(F29=Cutoff!$AC$4,$RC29&gt;VLOOKUP(F29,Cutoff!$A$2:$D$56,4,FALSE)&gt;LCID!$Q29),AND(F29=Cutoff!$AC$5,$Q29&gt;VLOOKUP(F29,Cutoff!$A$2:$D$56,4,FALSE)&gt;LCID!$Q29),AND(F29=Cutoff!$AC$6,$Q29&gt;VLOOKUP(F29,Cutoff!$A$2:$D$56,4,FALSE)&gt;LCID!$Q29),AND(F29=Cutoff!$AC$7,$Q29&gt;VLOOKUP(F29,Cutoff!$A$2:$D$56,4,FALSE)&gt;LCID!$Q29),AND(F29=Cutoff!$AC$8,$Q29&gt;VLOOKUP(F29,Cutoff!$A$2:$D$56,4,FALSE)&gt;LCID!$Q29),AND(F29=Cutoff!$AC$9,$Q29&gt;VLOOKUP(F29,Cutoff!$A$2:$D$56,4,FALSE)&gt;LCID!$Q29)),"1","0"))</f>
        <v>0</v>
      </c>
      <c r="FA29" s="690" t="str">
        <f>IF(ISBLANK(G29),"0",+IF(OR(AND(G29=Cutoff!$AC$2,$Q29&gt;VLOOKUP(G29,Cutoff!$A$2:$D$56,4,FALSE)&gt;LCID!$Q29),AND(G29=Cutoff!$AC$3,$Q29&gt;VLOOKUP(G29,Cutoff!$A$2:$D$56,4,FALSE)&gt;LCID!$Q29),AND(G29=Cutoff!$AC$4,$RC29&gt;VLOOKUP(G29,Cutoff!$A$2:$D$56,4,FALSE)&gt;LCID!$Q29),AND(G29=Cutoff!$AC$5,$Q29&gt;VLOOKUP(G29,Cutoff!$A$2:$D$56,4,FALSE)&gt;LCID!$Q29),AND(G29=Cutoff!$AC$6,$Q29&gt;VLOOKUP(G29,Cutoff!$A$2:$D$56,4,FALSE)&gt;LCID!$Q29),AND(G29=Cutoff!$AC$7,$Q29&gt;VLOOKUP(G29,Cutoff!$A$2:$D$56,4,FALSE)&gt;LCID!$Q29),AND(G29=Cutoff!$AC$8,$Q29&gt;VLOOKUP(G29,Cutoff!$A$2:$D$56,4,FALSE)&gt;LCID!$Q29),AND(G29=Cutoff!$AC$9,$Q29&gt;VLOOKUP(G29,Cutoff!$A$2:$D$56,4,FALSE)&gt;LCID!$Q29)),"1","0"))</f>
        <v>0</v>
      </c>
      <c r="FB29" s="690" t="str">
        <f>IF(ISBLANK(H29),"0",+IF(OR(AND(H29=Cutoff!$AC$2,$Q29&gt;VLOOKUP(H29,Cutoff!$A$2:$D$56,4,FALSE)&gt;LCID!$Q29),AND(H29=Cutoff!$AC$3,$Q29&gt;VLOOKUP(H29,Cutoff!$A$2:$D$56,4,FALSE)&gt;LCID!$Q29),AND(H29=Cutoff!$AC$4,$RC29&gt;VLOOKUP(H29,Cutoff!$A$2:$D$56,4,FALSE)&gt;LCID!$Q29),AND(H29=Cutoff!$AC$5,$Q29&gt;VLOOKUP(H29,Cutoff!$A$2:$D$56,4,FALSE)&gt;LCID!$Q29),AND(H29=Cutoff!$AC$6,$Q29&gt;VLOOKUP(H29,Cutoff!$A$2:$D$56,4,FALSE)&gt;LCID!$Q29),AND(H29=Cutoff!$AC$7,$Q29&gt;VLOOKUP(H29,Cutoff!$A$2:$D$56,4,FALSE)&gt;LCID!$Q29),AND(H29=Cutoff!$AC$8,$Q29&gt;VLOOKUP(H29,Cutoff!$A$2:$D$56,4,FALSE)&gt;LCID!$Q29),AND(H29=Cutoff!$AC$9,$Q29&gt;VLOOKUP(H29,Cutoff!$A$2:$D$56,4,FALSE)&gt;LCID!$Q29)),"1","0"))</f>
        <v>0</v>
      </c>
      <c r="FC29" s="690" t="str">
        <f>IF(ISBLANK(I29),"0",+IF(OR(AND(I29=Cutoff!$AC$2,$Q29&gt;VLOOKUP(I29,Cutoff!$A$2:$D$56,4,FALSE)&gt;LCID!$Q29),AND(I29=Cutoff!$AC$3,$Q29&gt;VLOOKUP(I29,Cutoff!$A$2:$D$56,4,FALSE)&gt;LCID!$Q29),AND(I29=Cutoff!$AC$4,$RC29&gt;VLOOKUP(I29,Cutoff!$A$2:$D$56,4,FALSE)&gt;LCID!$Q29),AND(I29=Cutoff!$AC$5,$Q29&gt;VLOOKUP(I29,Cutoff!$A$2:$D$56,4,FALSE)&gt;LCID!$Q29),AND(I29=Cutoff!$AC$6,$Q29&gt;VLOOKUP(I29,Cutoff!$A$2:$D$56,4,FALSE)&gt;LCID!$Q29),AND(I29=Cutoff!$AC$7,$Q29&gt;VLOOKUP(I29,Cutoff!$A$2:$D$56,4,FALSE)&gt;LCID!$Q29),AND(I29=Cutoff!$AC$8,$Q29&gt;VLOOKUP(I29,Cutoff!$A$2:$D$56,4,FALSE)&gt;LCID!$Q29),AND(I29=Cutoff!$AC$9,$Q29&gt;VLOOKUP(I29,Cutoff!$A$2:$D$56,4,FALSE)&gt;LCID!$Q29)),"1","0"))</f>
        <v>0</v>
      </c>
      <c r="FD29" s="690" t="str">
        <f>IF(ISBLANK(J29),"0",+IF(OR(AND(J29=Cutoff!$AC$2,$Q29&gt;VLOOKUP(J29,Cutoff!$A$2:$D$56,4,FALSE)&gt;LCID!$Q29),AND(J29=Cutoff!$AC$3,$Q29&gt;VLOOKUP(J29,Cutoff!$A$2:$D$56,4,FALSE)&gt;LCID!$Q29),AND(J29=Cutoff!$AC$4,$RC29&gt;VLOOKUP(J29,Cutoff!$A$2:$D$56,4,FALSE)&gt;LCID!$Q29),AND(J29=Cutoff!$AC$5,$Q29&gt;VLOOKUP(J29,Cutoff!$A$2:$D$56,4,FALSE)&gt;LCID!$Q29),AND(J29=Cutoff!$AC$6,$Q29&gt;VLOOKUP(J29,Cutoff!$A$2:$D$56,4,FALSE)&gt;LCID!$Q29),AND(J29=Cutoff!$AC$7,$Q29&gt;VLOOKUP(J29,Cutoff!$A$2:$D$56,4,FALSE)&gt;LCID!$Q29),AND(J29=Cutoff!$AC$8,$Q29&gt;VLOOKUP(J29,Cutoff!$A$2:$D$56,4,FALSE)&gt;LCID!$Q29),AND(J29=Cutoff!$AC$9,$Q29&gt;VLOOKUP(J29,Cutoff!$A$2:$D$56,4,FALSE)&gt;LCID!$Q29)),"1","0"))</f>
        <v>0</v>
      </c>
      <c r="FE29" s="690" t="str">
        <f>IF(ISBLANK(K29),"0",+IF(OR(AND(K29=Cutoff!$AC$2,$Q29&gt;VLOOKUP(K29,Cutoff!$A$2:$D$56,4,FALSE)&gt;LCID!$Q29),AND(K29=Cutoff!$AC$3,$Q29&gt;VLOOKUP(K29,Cutoff!$A$2:$D$56,4,FALSE)&gt;LCID!$Q29),AND(K29=Cutoff!$AC$4,$RC29&gt;VLOOKUP(K29,Cutoff!$A$2:$D$56,4,FALSE)&gt;LCID!$Q29),AND(K29=Cutoff!$AC$5,$Q29&gt;VLOOKUP(K29,Cutoff!$A$2:$D$56,4,FALSE)&gt;LCID!$Q29),AND(K29=Cutoff!$AC$6,$Q29&gt;VLOOKUP(K29,Cutoff!$A$2:$D$56,4,FALSE)&gt;LCID!$Q29),AND(K29=Cutoff!$AC$7,$Q29&gt;VLOOKUP(K29,Cutoff!$A$2:$D$56,4,FALSE)&gt;LCID!$Q29),AND(K29=Cutoff!$AC$8,$Q29&gt;VLOOKUP(K29,Cutoff!$A$2:$D$56,4,FALSE)&gt;LCID!$Q29),AND(K29=Cutoff!$AC$9,$Q29&gt;VLOOKUP(K29,Cutoff!$A$2:$D$56,4,FALSE)&gt;LCID!$Q29)),"1","0"))</f>
        <v>0</v>
      </c>
      <c r="FF29" s="690" t="str">
        <f>IF(ISBLANK(L29),"0",+IF(OR(AND(L29=Cutoff!$AC$2,$Q29&gt;VLOOKUP(L29,Cutoff!$A$2:$D$56,4,FALSE)&gt;LCID!$Q29),AND(L29=Cutoff!$AC$3,$Q29&gt;VLOOKUP(L29,Cutoff!$A$2:$D$56,4,FALSE)&gt;LCID!$Q29),AND(L29=Cutoff!$AC$4,$RC29&gt;VLOOKUP(L29,Cutoff!$A$2:$D$56,4,FALSE)&gt;LCID!$Q29),AND(L29=Cutoff!$AC$5,$Q29&gt;VLOOKUP(L29,Cutoff!$A$2:$D$56,4,FALSE)&gt;LCID!$Q29),AND(L29=Cutoff!$AC$6,$Q29&gt;VLOOKUP(L29,Cutoff!$A$2:$D$56,4,FALSE)&gt;LCID!$Q29),AND(L29=Cutoff!$AC$7,$Q29&gt;VLOOKUP(L29,Cutoff!$A$2:$D$56,4,FALSE)&gt;LCID!$Q29),AND(L29=Cutoff!$AC$8,$Q29&gt;VLOOKUP(L29,Cutoff!$A$2:$D$56,4,FALSE)&gt;LCID!$Q29),AND(L29=Cutoff!$AC$9,$Q29&gt;VLOOKUP(L29,Cutoff!$A$2:$D$56,4,FALSE)&gt;LCID!$Q29)),"1","0"))</f>
        <v>0</v>
      </c>
      <c r="FG29" s="690" t="str">
        <f>IF(ISBLANK(M29),"0",+IF(OR(AND(M29=Cutoff!$AC$2,$Q29&gt;VLOOKUP(M29,Cutoff!$A$2:$D$56,4,FALSE)&gt;LCID!$Q29),AND(M29=Cutoff!$AC$3,$Q29&gt;VLOOKUP(M29,Cutoff!$A$2:$D$56,4,FALSE)&gt;LCID!$Q29),AND(M29=Cutoff!$AC$4,$RC29&gt;VLOOKUP(M29,Cutoff!$A$2:$D$56,4,FALSE)&gt;LCID!$Q29),AND(M29=Cutoff!$AC$5,$Q29&gt;VLOOKUP(M29,Cutoff!$A$2:$D$56,4,FALSE)&gt;LCID!$Q29),AND(M29=Cutoff!$AC$6,$Q29&gt;VLOOKUP(M29,Cutoff!$A$2:$D$56,4,FALSE)&gt;LCID!$Q29),AND(M29=Cutoff!$AC$7,$Q29&gt;VLOOKUP(M29,Cutoff!$A$2:$D$56,4,FALSE)&gt;LCID!$Q29),AND(M29=Cutoff!$AC$8,$Q29&gt;VLOOKUP(M29,Cutoff!$A$2:$D$56,4,FALSE)&gt;LCID!$Q29),AND(M29=Cutoff!$AC$9,$Q29&gt;VLOOKUP(M29,Cutoff!$A$2:$D$56,4,FALSE)&gt;LCID!$Q29)),"1","0"))</f>
        <v>0</v>
      </c>
      <c r="FH29" s="690" t="str">
        <f>IF(ISBLANK(N29),"0",+IF(OR(AND(N29=Cutoff!$AC$2,$Q29&gt;VLOOKUP(N29,Cutoff!$A$2:$D$56,4,FALSE)&gt;LCID!$Q29),AND(N29=Cutoff!$AC$3,$Q29&gt;VLOOKUP(N29,Cutoff!$A$2:$D$56,4,FALSE)&gt;LCID!$Q29),AND(N29=Cutoff!$AC$4,$RC29&gt;VLOOKUP(N29,Cutoff!$A$2:$D$56,4,FALSE)&gt;LCID!$Q29),AND(N29=Cutoff!$AC$5,$Q29&gt;VLOOKUP(N29,Cutoff!$A$2:$D$56,4,FALSE)&gt;LCID!$Q29),AND(N29=Cutoff!$AC$6,$Q29&gt;VLOOKUP(N29,Cutoff!$A$2:$D$56,4,FALSE)&gt;LCID!$Q29),AND(N29=Cutoff!$AC$7,$Q29&gt;VLOOKUP(N29,Cutoff!$A$2:$D$56,4,FALSE)&gt;LCID!$Q29),AND(N29=Cutoff!$AC$8,$Q29&gt;VLOOKUP(N29,Cutoff!$A$2:$D$56,4,FALSE)&gt;LCID!$Q29),AND(N29=Cutoff!$AC$9,$Q29&gt;VLOOKUP(N29,Cutoff!$A$2:$D$56,4,FALSE)&gt;LCID!$Q29)),"1","0"))</f>
        <v>0</v>
      </c>
      <c r="FI29" s="691" t="str">
        <f>IF(ISBLANK(O29),"0",+IF(OR(AND(O29=Cutoff!$AC$2,$Q29&gt;VLOOKUP(O29,Cutoff!$A$2:$D$56,4,FALSE)&gt;LCID!$Q29),AND(O29=Cutoff!$AC$3,$Q29&gt;VLOOKUP(O29,Cutoff!$A$2:$D$56,4,FALSE)&gt;LCID!$Q29),AND(O29=Cutoff!$AC$4,$RC29&gt;VLOOKUP(O29,Cutoff!$A$2:$D$56,4,FALSE)&gt;LCID!$Q29),AND(O29=Cutoff!$AC$5,$Q29&gt;VLOOKUP(O29,Cutoff!$A$2:$D$56,4,FALSE)&gt;LCID!$Q29),AND(O29=Cutoff!$AC$6,$Q29&gt;VLOOKUP(O29,Cutoff!$A$2:$D$56,4,FALSE)&gt;LCID!$Q29),AND(O29=Cutoff!$AC$7,$Q29&gt;VLOOKUP(O29,Cutoff!$A$2:$D$56,4,FALSE)&gt;LCID!$Q29),AND(O29=Cutoff!$AC$8,$Q29&gt;VLOOKUP(O29,Cutoff!$A$2:$D$56,4,FALSE)&gt;LCID!$Q29),AND(O29=Cutoff!$AC$9,$Q29&gt;VLOOKUP(O29,Cutoff!$A$2:$D$56,4,FALSE)&gt;LCID!$Q29)),"1","0"))</f>
        <v>0</v>
      </c>
      <c r="FJ29" s="688">
        <f t="shared" si="136"/>
        <v>0</v>
      </c>
      <c r="FK29" s="11"/>
      <c r="FM29" s="480">
        <f t="shared" si="137"/>
        <v>0</v>
      </c>
      <c r="FN29" s="480">
        <f t="shared" si="138"/>
        <v>0</v>
      </c>
      <c r="FO29" s="480">
        <f t="shared" si="139"/>
        <v>0</v>
      </c>
      <c r="FQ29" s="239" t="str">
        <f>IF(ISBLANK(B29),"",+IF(OR($E29=Cutoff!$W$2,$E29=Cutoff!$W$3,$E29=Cutoff!$W$4,$E29=Cutoff!$W$5,$E29=Cutoff!$W$6,$E29=Cutoff!$W$7,$E29=Cutoff!$W$8,$E29=Cutoff!$W$9,$E29=Cutoff!$W$10,$E29=Cutoff!$W$11,$E29=Cutoff!$W$12,$F29=Cutoff!$W$2,$F29=Cutoff!$W$3,$F29=Cutoff!$W$4,$F29=Cutoff!$W$5,$F29=Cutoff!$W$6,$F29=Cutoff!$W$7,$F29=Cutoff!$W$8,$F29=Cutoff!$W$9,$F29=Cutoff!$W$10,$F29=Cutoff!$W$11,$F29=Cutoff!$W$12,$G29=Cutoff!$W$2,$G29=Cutoff!$W$3,$G29=Cutoff!$W$4,$G29=Cutoff!$W$5,$G29=Cutoff!$W$6,$G29=Cutoff!$W$7,$G29=Cutoff!$W$8,$G29=Cutoff!$W$9,$G29=Cutoff!$W$10,$G29=Cutoff!$W$11,$G29=Cutoff!$W$12,$H29=Cutoff!$W$2,$H29=Cutoff!$W$3,$H29=Cutoff!$W$4,$H29=Cutoff!$W$5,$H29=Cutoff!$W$6,$H29=Cutoff!$W$7,$H29=Cutoff!$W$8,$H29=Cutoff!$W$9,$H29=Cutoff!$W$10,$H29=Cutoff!$W$11,$H29=Cutoff!$W$12,$I29=Cutoff!$W$2,$I29=Cutoff!$W$3,$I29=Cutoff!$W$4,$I29=Cutoff!$W$5,$I29=Cutoff!$W$6,$I29=Cutoff!$W$7,$I29=Cutoff!$W$8,$I29=Cutoff!$W$9,$I29=Cutoff!$W$10,$I29=Cutoff!$W$11,$I29=Cutoff!$W$12,$J29=Cutoff!$W$2,$J29=Cutoff!$W$3,$J29=Cutoff!$W$4,$J29=Cutoff!$W$5,$J29=Cutoff!$W$6,$J29=Cutoff!$W$7,$J29=Cutoff!$W$8,$J29=Cutoff!$W$9,$J29=Cutoff!$W$10,$J29=Cutoff!$W$11,$J29=Cutoff!$W$12,$K29=Cutoff!$W$2,$K29=Cutoff!$W$3,$K29=Cutoff!$W$4,$K29=Cutoff!$W$5,$K29=Cutoff!$W$6,$K29=Cutoff!$W$7,$K29=Cutoff!$W$8,$K29=Cutoff!$W$9,$K29=Cutoff!$W$10,$K29=Cutoff!$W$11,$K29=Cutoff!$W$12,$L29=Cutoff!$W$2,$L29=Cutoff!$W$3,$L29=Cutoff!$W$4,$L29=Cutoff!$W$5,$L29=Cutoff!$W$6,$L29=Cutoff!$W$7,$L29=Cutoff!$W$8,$L29=Cutoff!$W$9,$L29=Cutoff!$W$10,$L29=Cutoff!$W$11,$L29=Cutoff!$W$12,$M29=Cutoff!$W$2,$M29=Cutoff!$W$3,$M29=Cutoff!$W$4,$M29=Cutoff!$W$5,$M29=Cutoff!$W$6,$M29=Cutoff!$W$7,$M29=Cutoff!$W$8,$M29=Cutoff!$W$9,$M29=Cutoff!$W$10,$N29=Cutoff!$W$2,$N29=Cutoff!$W$3,$N29=Cutoff!$W$4,$M29=Cutoff!$W$11,$M29=Cutoff!$W$12,$N29=Cutoff!$W$5,$N29=Cutoff!$W$6,$N29=Cutoff!$W$7,$N29=Cutoff!$W$8,$N29=Cutoff!$W$9,$N29=Cutoff!$W$10,$N29=Cutoff!$W$11,$N29=Cutoff!$W$12,$O29=Cutoff!$W$2,$O29=Cutoff!$W$3,$O29=Cutoff!$W$4,$O29=Cutoff!$W$5,$O29=Cutoff!$W$6,$O29=Cutoff!$W$7,$O29=Cutoff!$W$8,$O29=Cutoff!$W$9,$O29=Cutoff!$W$10,$O29=Cutoff!$W$11,$O29=Cutoff!$W$12),1,""))</f>
        <v/>
      </c>
      <c r="FR29" s="239">
        <f t="shared" si="80"/>
        <v>0</v>
      </c>
      <c r="FU29" s="480" t="str">
        <f t="shared" si="124"/>
        <v/>
      </c>
      <c r="GB29" s="528" t="str">
        <f t="shared" si="81"/>
        <v/>
      </c>
      <c r="GC29" s="529" t="str">
        <f t="shared" si="82"/>
        <v/>
      </c>
      <c r="GD29" s="529" t="str">
        <f t="shared" si="83"/>
        <v/>
      </c>
      <c r="GE29" s="529" t="str">
        <f t="shared" si="84"/>
        <v/>
      </c>
      <c r="GF29" s="529" t="str">
        <f t="shared" si="85"/>
        <v/>
      </c>
      <c r="GG29" s="529" t="str">
        <f t="shared" si="86"/>
        <v/>
      </c>
      <c r="GH29" s="529" t="str">
        <f t="shared" si="87"/>
        <v/>
      </c>
      <c r="GI29" s="529" t="str">
        <f t="shared" si="88"/>
        <v/>
      </c>
      <c r="GJ29" s="529" t="str">
        <f t="shared" si="89"/>
        <v/>
      </c>
      <c r="GK29" s="529" t="str">
        <f t="shared" si="90"/>
        <v/>
      </c>
      <c r="GL29" s="530" t="str">
        <f t="shared" si="91"/>
        <v/>
      </c>
      <c r="GM29" s="530">
        <f t="shared" si="92"/>
        <v>0</v>
      </c>
      <c r="GN29" s="574">
        <f t="shared" si="93"/>
        <v>0</v>
      </c>
      <c r="GQ29" s="528" t="str">
        <f>+IF(ISBLANK($B29),"",IF(ISBLANK(E29),"",IF(OR(E29=Cutoff!$P$34,E29=Cutoff!$P$35,E29=Cutoff!$P$36,E29=Cutoff!$P$37,E29=Cutoff!$P$38,E29=Cutoff!$P$39,E29=Cutoff!$P$40,E29=Cutoff!$P$41,E29=Cutoff!$P$42,E29=Cutoff!$P$43,E29=Cutoff!$P$44,E29=Cutoff!$P$45,$Q29&lt;SCL!Y29),"0","i")))</f>
        <v/>
      </c>
      <c r="GR29" s="529" t="str">
        <f>+IF(ISBLANK($B29),"",IF(ISBLANK(F29),"",IF(OR(F29=Cutoff!$P$34,F29=Cutoff!$P$35,F29=Cutoff!$P$36,F29=Cutoff!$P$37,F29=Cutoff!$P$38,F29=Cutoff!$P$39,F29=Cutoff!$P$40,F29=Cutoff!$P$41,F29=Cutoff!$P$42,F29=Cutoff!$P$43,F29=Cutoff!$P$44,F29=Cutoff!$P$45,$Q29&lt;SCL!Z29),"0","i")))</f>
        <v/>
      </c>
      <c r="GS29" s="529" t="str">
        <f>+IF(ISBLANK($B29),"",IF(ISBLANK(G29),"",IF(OR(G29=Cutoff!$P$34,G29=Cutoff!$P$35,G29=Cutoff!$P$36,G29=Cutoff!$P$37,G29=Cutoff!$P$38,G29=Cutoff!$P$39,G29=Cutoff!$P$40,G29=Cutoff!$P$41,G29=Cutoff!$P$42,G29=Cutoff!$P$43,G29=Cutoff!$P$44,G29=Cutoff!$P$45,$Q29&lt;SCL!AA29),"0","i")))</f>
        <v/>
      </c>
      <c r="GT29" s="529" t="str">
        <f>+IF(ISBLANK($B29),"",IF(ISBLANK(H29),"",IF(OR(H29=Cutoff!$P$34,H29=Cutoff!$P$35,H29=Cutoff!$P$36,H29=Cutoff!$P$37,H29=Cutoff!$P$38,H29=Cutoff!$P$39,H29=Cutoff!$P$40,H29=Cutoff!$P$41,H29=Cutoff!$P$42,H29=Cutoff!$P$43,H29=Cutoff!$P$44,H29=Cutoff!$P$45,$Q29&lt;SCL!AB29),"0","i")))</f>
        <v/>
      </c>
      <c r="GU29" s="529" t="str">
        <f>+IF(ISBLANK($B29),"",IF(ISBLANK(I29),"",IF(OR(I29=Cutoff!$P$34,I29=Cutoff!$P$35,I29=Cutoff!$P$36,I29=Cutoff!$P$37,I29=Cutoff!$P$38,I29=Cutoff!$P$39,I29=Cutoff!$P$40,I29=Cutoff!$P$41,I29=Cutoff!$P$42,I29=Cutoff!$P$43,I29=Cutoff!$P$44,I29=Cutoff!$P$45,$Q29&lt;SCL!AC29),"0","i")))</f>
        <v/>
      </c>
      <c r="GV29" s="529" t="str">
        <f>+IF(ISBLANK($B29),"",IF(ISBLANK(J29),"",IF(OR(J29=Cutoff!$P$34,J29=Cutoff!$P$35,J29=Cutoff!$P$36,J29=Cutoff!$P$37,J29=Cutoff!$P$38,J29=Cutoff!$P$39,J29=Cutoff!$P$40,J29=Cutoff!$P$41,J29=Cutoff!$P$42,J29=Cutoff!$P$43,J29=Cutoff!$P$44,J29=Cutoff!$P$45,$Q29&lt;SCL!AD29),"0","i")))</f>
        <v/>
      </c>
      <c r="GW29" s="529" t="str">
        <f>+IF(ISBLANK($B29),"",IF(ISBLANK(K29),"",IF(OR(K29=Cutoff!$P$34,K29=Cutoff!$P$35,K29=Cutoff!$P$36,K29=Cutoff!$P$37,K29=Cutoff!$P$38,K29=Cutoff!$P$39,K29=Cutoff!$P$40,K29=Cutoff!$P$41,K29=Cutoff!$P$42,K29=Cutoff!$P$43,K29=Cutoff!$P$44,K29=Cutoff!$P$45,$Q29&lt;SCL!AE29),"0","i")))</f>
        <v/>
      </c>
      <c r="GX29" s="529" t="str">
        <f>+IF(ISBLANK($B29),"",IF(ISBLANK(L29),"",IF(OR(L29=Cutoff!$P$34,L29=Cutoff!$P$35,L29=Cutoff!$P$36,L29=Cutoff!$P$37,L29=Cutoff!$P$38,L29=Cutoff!$P$39,L29=Cutoff!$P$40,L29=Cutoff!$P$41,L29=Cutoff!$P$42,L29=Cutoff!$P$43,L29=Cutoff!$P$44,L29=Cutoff!$P$45,$Q29&lt;SCL!AF29),"0","i")))</f>
        <v/>
      </c>
      <c r="GY29" s="529" t="str">
        <f>+IF(ISBLANK($B29),"",IF(ISBLANK(M29),"",IF(OR(M29=Cutoff!$P$34,M29=Cutoff!$P$35,M29=Cutoff!$P$36,M29=Cutoff!$P$37,M29=Cutoff!$P$38,M29=Cutoff!$P$39,M29=Cutoff!$P$40,M29=Cutoff!$P$41,M29=Cutoff!$P$42,M29=Cutoff!$P$43,M29=Cutoff!$P$44,M29=Cutoff!$P$45,$Q29&lt;SCL!AG29),"0","i")))</f>
        <v/>
      </c>
      <c r="GZ29" s="529" t="str">
        <f>+IF(ISBLANK($B29),"",IF(ISBLANK(N29),"",IF(OR(N29=Cutoff!$P$34,N29=Cutoff!$P$35,N29=Cutoff!$P$36,N29=Cutoff!$P$37,N29=Cutoff!$P$38,N29=Cutoff!$P$39,N29=Cutoff!$P$40,N29=Cutoff!$P$41,N29=Cutoff!$P$42,N29=Cutoff!$P$43,N29=Cutoff!$P$44,N29=Cutoff!$P$45,$Q29&lt;SCL!AH29),"0","i")))</f>
        <v/>
      </c>
      <c r="HA29" s="530" t="str">
        <f>+IF(ISBLANK($B29),"",IF(ISBLANK(O29),"",IF(OR(O29=Cutoff!$P$34,O29=Cutoff!$P$35,O29=Cutoff!$P$36,O29=Cutoff!$P$37,O29=Cutoff!$P$38,O29=Cutoff!$P$39,O29=Cutoff!$P$40,O29=Cutoff!$P$41,O29=Cutoff!$P$42,O29=Cutoff!$P$43,O29=Cutoff!$P$44,O29=Cutoff!$P$45,$Q29&lt;SCL!AI29),"0","i")))</f>
        <v/>
      </c>
      <c r="HB29" s="530" t="str">
        <f t="shared" si="94"/>
        <v/>
      </c>
      <c r="HC29" s="541" t="str">
        <f t="shared" si="95"/>
        <v/>
      </c>
      <c r="HD29" s="678" t="str">
        <f t="shared" si="96"/>
        <v/>
      </c>
      <c r="HE29" s="528" t="str">
        <f>+IF(ISBLANK($B29),"",IF(ISBLANK(E29),"",IF(OR(E29=Cutoff!$R$34,E29=Cutoff!$R$35,E29=Cutoff!$R$36,E29=Cutoff!$R$37,E29=Cutoff!$R$38,E29=Cutoff!$R$39,E29=Cutoff!$R$40,E29=Cutoff!$R$41,E29=Cutoff!$R$42,E29=Cutoff!$R$43,E29=Cutoff!$R$44,E29=Cutoff!$R$45,$Q29&lt;SCL!Y29),"0","d")))</f>
        <v/>
      </c>
      <c r="HF29" s="529" t="str">
        <f>+IF(ISBLANK($B29),"",IF(ISBLANK(F29),"",IF(OR(F29=Cutoff!$R$34,F29=Cutoff!$R$35,F29=Cutoff!$R$36,F29=Cutoff!$R$37,F29=Cutoff!$R$38,F29=Cutoff!$R$39,F29=Cutoff!$R$40,F29=Cutoff!$R$41,F29=Cutoff!$R$42,F29=Cutoff!$R$43,F29=Cutoff!$R$44,F29=Cutoff!$R$45,$Q29&lt;SCL!Z29),"0","d")))</f>
        <v/>
      </c>
      <c r="HG29" s="529" t="str">
        <f>+IF(ISBLANK($B29),"",IF(ISBLANK(G29),"",IF(OR(G29=Cutoff!$R$34,G29=Cutoff!$R$35,G29=Cutoff!$R$36,G29=Cutoff!$R$37,G29=Cutoff!$R$38,G29=Cutoff!$R$39,G29=Cutoff!$R$40,G29=Cutoff!$R$41,G29=Cutoff!$R$42,G29=Cutoff!$R$43,G29=Cutoff!$R$44,G29=Cutoff!$R$45,$Q29&lt;SCL!AA29),"0","d")))</f>
        <v/>
      </c>
      <c r="HH29" s="529" t="str">
        <f>+IF(ISBLANK($B29),"",IF(ISBLANK(H29),"",IF(OR(H29=Cutoff!$R$34,H29=Cutoff!$R$35,H29=Cutoff!$R$36,H29=Cutoff!$R$37,H29=Cutoff!$R$38,H29=Cutoff!$R$39,H29=Cutoff!$R$40,H29=Cutoff!$R$41,H29=Cutoff!$R$42,H29=Cutoff!$R$43,H29=Cutoff!$R$44,H29=Cutoff!$R$45,$Q29&lt;SCL!AB29),"0","d")))</f>
        <v/>
      </c>
      <c r="HI29" s="529" t="str">
        <f>+IF(ISBLANK($B29),"",IF(ISBLANK(I29),"",IF(OR(I29=Cutoff!$R$34,I29=Cutoff!$R$35,I29=Cutoff!$R$36,I29=Cutoff!$R$37,I29=Cutoff!$R$38,I29=Cutoff!$R$39,I29=Cutoff!$R$40,I29=Cutoff!$R$41,I29=Cutoff!$R$42,I29=Cutoff!$R$43,I29=Cutoff!$R$44,I29=Cutoff!$R$45,$Q29&lt;SCL!AC29),"0","d")))</f>
        <v/>
      </c>
      <c r="HJ29" s="529" t="str">
        <f>+IF(ISBLANK($B29),"",IF(ISBLANK(J29),"",IF(OR(J29=Cutoff!$R$34,J29=Cutoff!$R$35,J29=Cutoff!$R$36,J29=Cutoff!$R$37,J29=Cutoff!$R$38,J29=Cutoff!$R$39,J29=Cutoff!$R$40,J29=Cutoff!$R$41,J29=Cutoff!$R$42,J29=Cutoff!$R$43,J29=Cutoff!$R$44,J29=Cutoff!$R$45,$Q29&lt;SCL!AD29),"0","d")))</f>
        <v/>
      </c>
      <c r="HK29" s="529" t="str">
        <f>+IF(ISBLANK($B29),"",IF(ISBLANK(K29),"",IF(OR(K29=Cutoff!$R$34,K29=Cutoff!$R$35,K29=Cutoff!$R$36,K29=Cutoff!$R$37,K29=Cutoff!$R$38,K29=Cutoff!$R$39,K29=Cutoff!$R$40,K29=Cutoff!$R$41,K29=Cutoff!$R$42,K29=Cutoff!$R$43,K29=Cutoff!$R$44,K29=Cutoff!$R$45,$Q29&lt;SCL!AE29),"0","d")))</f>
        <v/>
      </c>
      <c r="HL29" s="529" t="str">
        <f>+IF(ISBLANK($B29),"",IF(ISBLANK(L29),"",IF(OR(L29=Cutoff!$R$34,L29=Cutoff!$R$35,L29=Cutoff!$R$36,L29=Cutoff!$R$37,L29=Cutoff!$R$38,L29=Cutoff!$R$39,L29=Cutoff!$R$40,L29=Cutoff!$R$41,L29=Cutoff!$R$42,L29=Cutoff!$R$43,L29=Cutoff!$R$44,L29=Cutoff!$R$45,$Q29&lt;SCL!AF29),"0","d")))</f>
        <v/>
      </c>
      <c r="HM29" s="529" t="str">
        <f>+IF(ISBLANK($B29),"",IF(ISBLANK(M29),"",IF(OR(M29=Cutoff!$R$34,M29=Cutoff!$R$35,M29=Cutoff!$R$36,M29=Cutoff!$R$37,M29=Cutoff!$R$38,M29=Cutoff!$R$39,M29=Cutoff!$R$40,M29=Cutoff!$R$41,M29=Cutoff!$R$42,M29=Cutoff!$R$43,M29=Cutoff!$R$44,M29=Cutoff!$R$45,$Q29&lt;SCL!AG29),"0","d")))</f>
        <v/>
      </c>
      <c r="HN29" s="529" t="str">
        <f>+IF(ISBLANK($B29),"",IF(ISBLANK(N29),"",IF(OR(N29=Cutoff!$R$34,N29=Cutoff!$R$35,N29=Cutoff!$R$36,N29=Cutoff!$R$37,N29=Cutoff!$R$38,N29=Cutoff!$R$39,N29=Cutoff!$R$40,N29=Cutoff!$R$41,N29=Cutoff!$R$42,N29=Cutoff!$R$43,N29=Cutoff!$R$44,N29=Cutoff!$R$45,$Q29&lt;SCL!AH29),"0","d")))</f>
        <v/>
      </c>
      <c r="HO29" s="530" t="str">
        <f>+IF(ISBLANK($B29),"",IF(ISBLANK(O29),"",IF(OR(O29=Cutoff!$R$34,O29=Cutoff!$R$35,O29=Cutoff!$R$36,O29=Cutoff!$R$37,O29=Cutoff!$R$38,O29=Cutoff!$R$39,O29=Cutoff!$R$40,O29=Cutoff!$R$41,O29=Cutoff!$R$42,O29=Cutoff!$R$43,O29=Cutoff!$R$44,O29=Cutoff!$R$45,$Q29&lt;SCL!AI29),"0","d")))</f>
        <v/>
      </c>
      <c r="HP29" s="530" t="str">
        <f t="shared" si="97"/>
        <v/>
      </c>
      <c r="HQ29" s="541" t="str">
        <f t="shared" si="98"/>
        <v/>
      </c>
      <c r="HR29" s="678" t="str">
        <f t="shared" si="99"/>
        <v/>
      </c>
      <c r="HS29" s="528" t="str">
        <f>+IF(ISBLANK($B29),"",IF(ISBLANK(E29),"",IF(OR(E29=Cutoff!$T$34,E29=Cutoff!$T$35,E29=Cutoff!$T$36,E29=Cutoff!$T$37,E29=Cutoff!$T$38,E29=Cutoff!$T$39,E29=Cutoff!$T$40,E29=Cutoff!$T$41,E29=Cutoff!$T$42,E29=Cutoff!$T$43,E29=Cutoff!$T$44,E29=Cutoff!$T$45,$Q29&lt;SCL!Y29),"0","oral")))</f>
        <v/>
      </c>
      <c r="HT29" s="529" t="str">
        <f>+IF(ISBLANK($B29),"",IF(ISBLANK(F29),"",IF(OR(F29=Cutoff!$T$34,F29=Cutoff!$T$35,F29=Cutoff!$T$36,F29=Cutoff!$T$37,F29=Cutoff!$T$38,F29=Cutoff!$T$39,F29=Cutoff!$T$40,F29=Cutoff!$T$41,F29=Cutoff!$T$42,F29=Cutoff!$T$43,F29=Cutoff!$T$44,F29=Cutoff!$T$45,$Q29&lt;SCL!Z29),"0","oral")))</f>
        <v/>
      </c>
      <c r="HU29" s="529" t="str">
        <f>+IF(ISBLANK($B29),"",IF(ISBLANK(G29),"",IF(OR(G29=Cutoff!$T$34,G29=Cutoff!$T$35,G29=Cutoff!$T$36,G29=Cutoff!$T$37,G29=Cutoff!$T$38,G29=Cutoff!$T$39,G29=Cutoff!$T$40,G29=Cutoff!$T$41,G29=Cutoff!$T$42,G29=Cutoff!$T$43,G29=Cutoff!$T$44,G29=Cutoff!$T$45,$Q29&lt;SCL!AA29),"0","oral")))</f>
        <v/>
      </c>
      <c r="HV29" s="529" t="str">
        <f>+IF(ISBLANK($B29),"",IF(ISBLANK(H29),"",IF(OR(H29=Cutoff!$T$34,H29=Cutoff!$T$35,H29=Cutoff!$T$36,H29=Cutoff!$T$37,H29=Cutoff!$T$38,H29=Cutoff!$T$39,H29=Cutoff!$T$40,H29=Cutoff!$T$41,H29=Cutoff!$T$42,H29=Cutoff!$T$43,H29=Cutoff!$T$44,H29=Cutoff!$T$45,$Q29&lt;SCL!AB29),"0","oral")))</f>
        <v/>
      </c>
      <c r="HW29" s="529" t="str">
        <f>+IF(ISBLANK($B29),"",IF(ISBLANK(I29),"",IF(OR(I29=Cutoff!$T$34,I29=Cutoff!$T$35,I29=Cutoff!$T$36,I29=Cutoff!$T$37,I29=Cutoff!$T$38,I29=Cutoff!$T$39,I29=Cutoff!$T$40,I29=Cutoff!$T$41,I29=Cutoff!$T$42,I29=Cutoff!$T$43,I29=Cutoff!$T$44,I29=Cutoff!$T$45,$Q29&lt;SCL!AC29),"0","oral")))</f>
        <v/>
      </c>
      <c r="HX29" s="529" t="str">
        <f>+IF(ISBLANK($B29),"",IF(ISBLANK(J29),"",IF(OR(J29=Cutoff!$T$34,J29=Cutoff!$T$35,J29=Cutoff!$T$36,J29=Cutoff!$T$37,J29=Cutoff!$T$38,J29=Cutoff!$T$39,J29=Cutoff!$T$40,J29=Cutoff!$T$41,J29=Cutoff!$T$42,J29=Cutoff!$T$43,J29=Cutoff!$T$44,J29=Cutoff!$T$45,$Q29&lt;SCL!AD29),"0","oral")))</f>
        <v/>
      </c>
      <c r="HY29" s="529" t="str">
        <f>+IF(ISBLANK($B29),"",IF(ISBLANK(K29),"",IF(OR(K29=Cutoff!$T$34,K29=Cutoff!$T$35,K29=Cutoff!$T$36,K29=Cutoff!$T$37,K29=Cutoff!$T$38,K29=Cutoff!$T$39,K29=Cutoff!$T$40,K29=Cutoff!$T$41,K29=Cutoff!$T$42,K29=Cutoff!$T$43,K29=Cutoff!$T$44,K29=Cutoff!$T$45,$Q29&lt;SCL!AE29),"0","oral")))</f>
        <v/>
      </c>
      <c r="HZ29" s="529" t="str">
        <f>+IF(ISBLANK($B29),"",IF(ISBLANK(L29),"",IF(OR(L29=Cutoff!$T$34,L29=Cutoff!$T$35,L29=Cutoff!$T$36,L29=Cutoff!$T$37,L29=Cutoff!$T$38,L29=Cutoff!$T$39,L29=Cutoff!$T$40,L29=Cutoff!$T$41,L29=Cutoff!$T$42,L29=Cutoff!$T$43,L29=Cutoff!$T$44,L29=Cutoff!$T$45,$Q29&lt;SCL!AF29),"0","oral")))</f>
        <v/>
      </c>
      <c r="IA29" s="529" t="str">
        <f>+IF(ISBLANK($B29),"",IF(ISBLANK(M29),"",IF(OR(M29=Cutoff!$T$34,M29=Cutoff!$T$35,M29=Cutoff!$T$36,M29=Cutoff!$T$37,M29=Cutoff!$T$38,M29=Cutoff!$T$39,M29=Cutoff!$T$40,M29=Cutoff!$T$41,M29=Cutoff!$T$42,M29=Cutoff!$T$43,M29=Cutoff!$T$44,M29=Cutoff!$T$45,$Q29&lt;SCL!AG29),"0","oral")))</f>
        <v/>
      </c>
      <c r="IB29" s="529" t="str">
        <f>+IF(ISBLANK($B29),"",IF(ISBLANK(N29),"",IF(OR(N29=Cutoff!$T$34,N29=Cutoff!$T$35,N29=Cutoff!$T$36,N29=Cutoff!$T$37,N29=Cutoff!$T$38,N29=Cutoff!$T$39,N29=Cutoff!$T$40,N29=Cutoff!$T$41,N29=Cutoff!$T$42,N29=Cutoff!$T$43,N29=Cutoff!$T$44,N29=Cutoff!$T$45,$Q29&lt;SCL!AH29),"0","oral")))</f>
        <v/>
      </c>
      <c r="IC29" s="530" t="str">
        <f>+IF(ISBLANK($B29),"",IF(ISBLANK(O29),"",IF(OR(O29=Cutoff!$T$34,O29=Cutoff!$T$35,O29=Cutoff!$T$36,O29=Cutoff!$T$37,O29=Cutoff!$T$38,O29=Cutoff!$T$39,O29=Cutoff!$T$40,O29=Cutoff!$T$41,O29=Cutoff!$T$42,O29=Cutoff!$T$43,O29=Cutoff!$T$44,O29=Cutoff!$T$45,$Q29&lt;SCL!AI29),"0","oral")))</f>
        <v/>
      </c>
      <c r="ID29" s="530" t="str">
        <f t="shared" si="100"/>
        <v/>
      </c>
      <c r="IE29" s="541" t="str">
        <f t="shared" si="101"/>
        <v/>
      </c>
      <c r="IF29" s="678" t="str">
        <f t="shared" si="102"/>
        <v/>
      </c>
      <c r="IG29" s="528" t="str">
        <f>IF(ISBLANK($B29),"",+IF(OR(E29=Cutoff!$W$2,E29=Cutoff!$W$3,E29=Cutoff!$W$4,E29=Cutoff!$W$5,E29=Cutoff!$W$6,E29=Cutoff!$W$7,E29=Cutoff!$W$8,E29=Cutoff!$W$9,E29=Cutoff!$W$10,E29=Cutoff!$W$11,E29=Cutoff!$W$12),1,0))</f>
        <v/>
      </c>
      <c r="IH29" s="529" t="str">
        <f>IF(ISBLANK($B29),"",+IF(OR(F29=Cutoff!$W$2,F29=Cutoff!$W$3,F29=Cutoff!$W$4,F29=Cutoff!$W$5,F29=Cutoff!$W$6,F29=Cutoff!$W$7,F29=Cutoff!$W$8,F29=Cutoff!$W$9,F29=Cutoff!$W$10,F29=Cutoff!$W$11,F29=Cutoff!$W$12),1,0))</f>
        <v/>
      </c>
      <c r="II29" s="529" t="str">
        <f>IF(ISBLANK($B29),"",+IF(OR(G29=Cutoff!$W$2,G29=Cutoff!$W$3,G29=Cutoff!$W$4,G29=Cutoff!$W$5,G29=Cutoff!$W$6,G29=Cutoff!$W$7,G29=Cutoff!$W$8,G29=Cutoff!$W$9,G29=Cutoff!$W$10,G29=Cutoff!$W$11,G29=Cutoff!$W$12),1,0))</f>
        <v/>
      </c>
      <c r="IJ29" s="529" t="str">
        <f>IF(ISBLANK($B29),"",+IF(OR(H29=Cutoff!$W$2,H29=Cutoff!$W$3,H29=Cutoff!$W$4,H29=Cutoff!$W$5,H29=Cutoff!$W$6,H29=Cutoff!$W$7,H29=Cutoff!$W$8,H29=Cutoff!$W$9,H29=Cutoff!$W$10,H29=Cutoff!$W$11,H29=Cutoff!$W$12),1,0))</f>
        <v/>
      </c>
      <c r="IK29" s="529" t="str">
        <f>IF(ISBLANK($B29),"",+IF(OR(I29=Cutoff!$W$2,I29=Cutoff!$W$3,I29=Cutoff!$W$4,I29=Cutoff!$W$5,I29=Cutoff!$W$6,I29=Cutoff!$W$7,I29=Cutoff!$W$8,I29=Cutoff!$W$9,I29=Cutoff!$W$10,I29=Cutoff!$W$11,I29=Cutoff!$W$12),1,0))</f>
        <v/>
      </c>
      <c r="IL29" s="529" t="str">
        <f>IF(ISBLANK($B29),"",+IF(OR(J29=Cutoff!$W$2,J29=Cutoff!$W$3,J29=Cutoff!$W$4,J29=Cutoff!$W$5,J29=Cutoff!$W$6,J29=Cutoff!$W$7,J29=Cutoff!$W$8,J29=Cutoff!$W$9,J29=Cutoff!$W$10,J29=Cutoff!$W$11,J29=Cutoff!$W$12),1,0))</f>
        <v/>
      </c>
      <c r="IM29" s="529" t="str">
        <f>IF(ISBLANK($B29),"",+IF(OR(K29=Cutoff!$W$2,K29=Cutoff!$W$3,K29=Cutoff!$W$4,K29=Cutoff!$W$5,K29=Cutoff!$W$6,K29=Cutoff!$W$7,K29=Cutoff!$W$8,K29=Cutoff!$W$9,K29=Cutoff!$W$10,K29=Cutoff!$W$11,K29=Cutoff!$W$12),1,0))</f>
        <v/>
      </c>
      <c r="IN29" s="529" t="str">
        <f>IF(ISBLANK($B29),"",+IF(OR(L29=Cutoff!$W$2,L29=Cutoff!$W$3,L29=Cutoff!$W$4,L29=Cutoff!$W$5,L29=Cutoff!$W$6,L29=Cutoff!$W$7,L29=Cutoff!$W$8,L29=Cutoff!$W$9,L29=Cutoff!$W$10,L29=Cutoff!$W$11,L29=Cutoff!$W$12),1,0))</f>
        <v/>
      </c>
      <c r="IO29" s="529" t="str">
        <f>IF(ISBLANK($B29),"",+IF(OR(M29=Cutoff!$W$2,M29=Cutoff!$W$3,M29=Cutoff!$W$4,M29=Cutoff!$W$5,M29=Cutoff!$W$6,M29=Cutoff!$W$7,M29=Cutoff!$W$8,M29=Cutoff!$W$9,M29=Cutoff!$W$10,M29=Cutoff!$W$11,M29=Cutoff!$W$12),1,0))</f>
        <v/>
      </c>
      <c r="IP29" s="529" t="str">
        <f>IF(ISBLANK($B29),"",+IF(OR(N29=Cutoff!$W$2,N29=Cutoff!$W$3,N29=Cutoff!$W$4,N29=Cutoff!$W$5,N29=Cutoff!$W$6,N29=Cutoff!$W$7,N29=Cutoff!$W$8,N29=Cutoff!$W$9,N29=Cutoff!$W$10,N29=Cutoff!$W$11,N29=Cutoff!$W$12),1,0))</f>
        <v/>
      </c>
      <c r="IQ29" s="530" t="str">
        <f>IF(ISBLANK($B29),"",+IF(OR(O29=Cutoff!$W$2,O29=Cutoff!$W$3,O29=Cutoff!$W$4,O29=Cutoff!$W$5,O29=Cutoff!$W$6,O29=Cutoff!$W$7,O29=Cutoff!$W$8,O29=Cutoff!$W$9,O29=Cutoff!$W$10,O29=Cutoff!$W$11,O29=Cutoff!$W$12),1,0))</f>
        <v/>
      </c>
      <c r="IR29" s="541" t="str">
        <f t="shared" si="103"/>
        <v/>
      </c>
      <c r="IS29" s="541" t="str">
        <f t="shared" si="104"/>
        <v/>
      </c>
      <c r="IV29" s="720" t="str">
        <f>IF(ISBLANK($B29),"",+IF(AND(OR(E29=Cutoff!$W$8,E29=Cutoff!$W$9,E29=Cutoff!$W$12),OR(E29=$D$19,E29=$E$19,E29=$F$19,E29=$G$19,E29=$H$19,E29=$I$19,E29=$J$19,E29=$K$19,E29=$L$19,E29=$M$19),GQ29="i"),E29,""))</f>
        <v/>
      </c>
      <c r="IW29" s="720" t="str">
        <f>IF(ISBLANK($B29),"",+IF(AND(OR(F29=Cutoff!$W$8,F29=Cutoff!$W$9,F29=Cutoff!$W$12),OR(F29=$D$19,F29=$E$19,F29=$F$19,F29=$G$19,F29=$H$19,F29=$I$19,F29=$J$19,F29=$K$19,F29=$L$19,F29=$M$19),GR29="i"),F29,""))</f>
        <v/>
      </c>
      <c r="IX29" s="720" t="str">
        <f>IF(ISBLANK($B29),"",+IF(AND(OR(G29=Cutoff!$W$8,G29=Cutoff!$W$9,G29=Cutoff!$W$12),OR(G29=$D$19,G29=$E$19,G29=$F$19,G29=$G$19,G29=$H$19,G29=$I$19,G29=$J$19,G29=$K$19,G29=$L$19,G29=$M$19),GS29="i"),G29,""))</f>
        <v/>
      </c>
      <c r="IY29" s="720" t="str">
        <f>IF(ISBLANK($B29),"",+IF(AND(OR(H29=Cutoff!$W$8,H29=Cutoff!$W$9,H29=Cutoff!$W$12),OR(H29=$D$19,H29=$E$19,H29=$F$19,H29=$G$19,H29=$H$19,H29=$I$19,H29=$J$19,H29=$K$19,H29=$L$19,H29=$M$19),GT29="i"),H29,""))</f>
        <v/>
      </c>
      <c r="IZ29" s="720" t="str">
        <f>IF(ISBLANK($B29),"",+IF(AND(OR(I29=Cutoff!$W$8,I29=Cutoff!$W$9,I29=Cutoff!$W$12),OR(I29=$D$19,I29=$E$19,I29=$F$19,I29=$G$19,I29=$H$19,I29=$I$19,I29=$J$19,I29=$K$19,I29=$L$19,I29=$M$19),GU29="i"),I29,""))</f>
        <v/>
      </c>
      <c r="JA29" s="720" t="str">
        <f>IF(ISBLANK($B29),"",+IF(AND(OR(J29=Cutoff!$W$8,J29=Cutoff!$W$9,J29=Cutoff!$W$12),OR(J29=$D$19,J29=$E$19,J29=$F$19,J29=$G$19,J29=$H$19,J29=$I$19,J29=$J$19,J29=$K$19,J29=$L$19,J29=$M$19),GV29="i"),J29,""))</f>
        <v/>
      </c>
      <c r="JB29" s="720" t="str">
        <f>IF(ISBLANK($B29),"",+IF(AND(OR(K29=Cutoff!$W$8,K29=Cutoff!$W$9,K29=Cutoff!$W$12),OR(K29=$D$19,K29=$E$19,K29=$F$19,K29=$G$19,K29=$H$19,K29=$I$19,K29=$J$19,K29=$K$19,K29=$L$19,K29=$M$19),GW29="i"),K29,""))</f>
        <v/>
      </c>
      <c r="JC29" s="720" t="str">
        <f>IF(ISBLANK($B29),"",+IF(AND(OR(L29=Cutoff!$W$8,L29=Cutoff!$W$9,L29=Cutoff!$W$12),OR(L29=$D$19,L29=$E$19,L29=$F$19,L29=$G$19,L29=$H$19,L29=$I$19,L29=$J$19,L29=$K$19,L29=$L$19,L29=$M$19),GX29="i"),L29,""))</f>
        <v/>
      </c>
      <c r="JD29" s="720" t="str">
        <f>IF(ISBLANK($B29),"",+IF(AND(OR(M29=Cutoff!$W$8,M29=Cutoff!$W$9,M29=Cutoff!$W$12),OR(M29=$D$19,M29=$E$19,M29=$F$19,M29=$G$19,M29=$H$19,M29=$I$19,M29=$J$19,M29=$K$19,M29=$L$19,M29=$M$19),GY29="i"),M29,""))</f>
        <v/>
      </c>
      <c r="JE29" s="720" t="str">
        <f>IF(ISBLANK($B29),"",+IF(AND(OR(N29=Cutoff!$W$8,N29=Cutoff!$W$9,N29=Cutoff!$W$12),OR(N29=$D$19,N29=$E$19,N29=$F$19,N29=$G$19,N29=$H$19,N29=$I$19,N29=$J$19,N29=$K$19,N29=$L$19,N29=$M$19),GZ29="i"),N29,""))</f>
        <v/>
      </c>
      <c r="JF29" s="720" t="str">
        <f>IF(ISBLANK($B29),"",+IF(AND(OR(O29=Cutoff!$W$8,O29=Cutoff!$W$9,O29=Cutoff!$W$12),OR(O29=$D$19,O29=$E$19,O29=$F$19,O29=$G$19,O29=$H$19,O29=$I$19,O29=$J$19,O29=$K$19,O29=$L$19,O29=$M$19),HA29="i"),O29,""))</f>
        <v/>
      </c>
      <c r="JG29" s="720">
        <f t="shared" si="105"/>
        <v>0</v>
      </c>
      <c r="JH29" s="720" t="str">
        <f t="shared" si="106"/>
        <v/>
      </c>
      <c r="JK29" s="720" t="str">
        <f>IF(ISBLANK($B29),"",+IF(AND(OR(E29=Cutoff!$W$2,E29=Cutoff!$W$3,E29=Cutoff!$W$4,E29=Cutoff!$W$11),OR(E29=$D$19,E29=$E$19,E29=$F$19,E29=$G$19,E29=$H$19,E29=$I$19,E29=$J$19,E29=$K$19,E29=$L$19,E29=$M$19),HE29="d"),E29,""))</f>
        <v/>
      </c>
      <c r="JL29" s="720" t="str">
        <f>IF(ISBLANK($B29),"",+IF(AND(OR(F29=Cutoff!$W$2,F29=Cutoff!$W$3,F29=Cutoff!$W$4,F29=Cutoff!$W$11),OR(F29=$D$19,F29=$E$19,F29=$F$19,F29=$G$19,F29=$H$19,F29=$I$19,F29=$J$19,F29=$K$19,F29=$L$19,F29=$M$19),HF29="d"),F29,""))</f>
        <v/>
      </c>
      <c r="JM29" s="720" t="str">
        <f>IF(ISBLANK($B29),"",+IF(AND(OR(G29=Cutoff!$W$2,G29=Cutoff!$W$3,G29=Cutoff!$W$4,G29=Cutoff!$W$11),OR(G29=$D$19,G29=$E$19,G29=$F$19,G29=$G$19,G29=$H$19,G29=$I$19,G29=$J$19,G29=$K$19,G29=$L$19,G29=$M$19),HG29="d"),G29,""))</f>
        <v/>
      </c>
      <c r="JN29" s="720" t="str">
        <f>IF(ISBLANK($B29),"",+IF(AND(OR(H29=Cutoff!$W$2,H29=Cutoff!$W$3,H29=Cutoff!$W$4,H29=Cutoff!$W$11),OR(H29=$D$19,H29=$E$19,H29=$F$19,H29=$G$19,H29=$H$19,H29=$I$19,H29=$J$19,H29=$K$19,H29=$L$19,H29=$M$19),HH29="d"),H29,""))</f>
        <v/>
      </c>
      <c r="JO29" s="720" t="str">
        <f>IF(ISBLANK($B29),"",+IF(AND(OR(I29=Cutoff!$W$2,I29=Cutoff!$W$3,I29=Cutoff!$W$4,I29=Cutoff!$W$11),OR(I29=$D$19,I29=$E$19,I29=$F$19,I29=$G$19,I29=$H$19,I29=$I$19,I29=$J$19,I29=$K$19,I29=$L$19,I29=$M$19),HI29="d"),I29,""))</f>
        <v/>
      </c>
      <c r="JP29" s="720" t="str">
        <f>IF(ISBLANK($B29),"",+IF(AND(OR(J29=Cutoff!$W$2,J29=Cutoff!$W$3,J29=Cutoff!$W$4,J29=Cutoff!$W$11),OR(J29=$D$19,J29=$E$19,J29=$F$19,J29=$G$19,J29=$H$19,J29=$I$19,J29=$J$19,J29=$K$19,J29=$L$19,J29=$M$19),HJ29="d"),J29,""))</f>
        <v/>
      </c>
      <c r="JQ29" s="720" t="str">
        <f>IF(ISBLANK($B29),"",+IF(AND(OR(K29=Cutoff!$W$2,K29=Cutoff!$W$3,K29=Cutoff!$W$4,K29=Cutoff!$W$11),OR(K29=$D$19,K29=$E$19,K29=$F$19,K29=$G$19,K29=$H$19,K29=$I$19,K29=$J$19,K29=$K$19,K29=$L$19,K29=$M$19),HK29="d"),K29,""))</f>
        <v/>
      </c>
      <c r="JR29" s="720" t="str">
        <f>IF(ISBLANK($B29),"",+IF(AND(OR(L29=Cutoff!$W$2,L29=Cutoff!$W$3,L29=Cutoff!$W$4,L29=Cutoff!$W$11),OR(L29=$D$19,L29=$E$19,L29=$F$19,L29=$G$19,L29=$H$19,L29=$I$19,L29=$J$19,L29=$K$19,L29=$L$19,L29=$M$19),HL29="d"),L29,""))</f>
        <v/>
      </c>
      <c r="JS29" s="720" t="str">
        <f>IF(ISBLANK($B29),"",+IF(AND(OR(M29=Cutoff!$W$2,M29=Cutoff!$W$3,M29=Cutoff!$W$4,M29=Cutoff!$W$11),OR(M29=$D$19,M29=$E$19,M29=$F$19,M29=$G$19,M29=$H$19,M29=$I$19,M29=$J$19,M29=$K$19,M29=$L$19,M29=$M$19),HM29="d"),M29,""))</f>
        <v/>
      </c>
      <c r="JT29" s="720" t="str">
        <f>IF(ISBLANK($B29),"",+IF(AND(OR(N29=Cutoff!$W$2,N29=Cutoff!$W$3,N29=Cutoff!$W$4,N29=Cutoff!$W$11),OR(N29=$D$19,N29=$E$19,N29=$F$19,N29=$G$19,N29=$H$19,N29=$I$19,N29=$J$19,N29=$K$19,N29=$L$19,N29=$M$19),HN29="d"),N29,""))</f>
        <v/>
      </c>
      <c r="JU29" s="720" t="str">
        <f>IF(ISBLANK($B29),"",+IF(AND(OR(O29=Cutoff!$W$2,O29=Cutoff!$W$3,O29=Cutoff!$W$4,O29=Cutoff!$W$11),OR(O29=$D$19,O29=$E$19,O29=$F$19,O29=$G$19,O29=$H$19,O29=$I$19,O29=$J$19,O29=$K$19,O29=$L$19,O29=$M$19),HO29="d"),O29,""))</f>
        <v/>
      </c>
      <c r="JV29" s="720">
        <f t="shared" si="125"/>
        <v>0</v>
      </c>
      <c r="JW29" s="720" t="str">
        <f t="shared" si="23"/>
        <v/>
      </c>
      <c r="JZ29" s="11"/>
      <c r="KA29" s="11"/>
      <c r="KB29" s="11"/>
      <c r="KC29" s="11"/>
      <c r="KD29" s="11"/>
      <c r="KE29" s="11"/>
      <c r="KF29" s="11"/>
      <c r="KG29" s="11"/>
      <c r="KH29" s="11"/>
      <c r="KI29" s="11"/>
      <c r="KJ29" s="11"/>
      <c r="KK29" s="11"/>
      <c r="KL29" s="11"/>
    </row>
    <row r="30" spans="1:298" ht="12.75" customHeight="1" x14ac:dyDescent="0.3">
      <c r="A30" s="730"/>
      <c r="B30" s="733"/>
      <c r="C30" s="731"/>
      <c r="D30" s="500" t="str">
        <f t="shared" si="1"/>
        <v/>
      </c>
      <c r="E30" s="737"/>
      <c r="F30" s="766"/>
      <c r="G30" s="766"/>
      <c r="H30" s="766"/>
      <c r="I30" s="766"/>
      <c r="J30" s="766"/>
      <c r="K30" s="766"/>
      <c r="L30" s="766"/>
      <c r="M30" s="766"/>
      <c r="N30" s="766"/>
      <c r="O30" s="766"/>
      <c r="P30" s="763"/>
      <c r="Q30" s="756"/>
      <c r="R30" s="779"/>
      <c r="S30" s="761"/>
      <c r="T30" s="736"/>
      <c r="U30" s="738"/>
      <c r="V30" s="764"/>
      <c r="W30" s="760"/>
      <c r="X30" s="765"/>
      <c r="Y30" s="764"/>
      <c r="Z30" s="760"/>
      <c r="AA30" s="765"/>
      <c r="AB30" s="767"/>
      <c r="AC30" s="762"/>
      <c r="AD30" s="761"/>
      <c r="AE30" s="762"/>
      <c r="AF30" s="737"/>
      <c r="AG30" s="766"/>
      <c r="AH30" s="734"/>
      <c r="AI30" s="734"/>
      <c r="AJ30" s="763"/>
      <c r="AK30" s="447" t="str">
        <f t="shared" si="140"/>
        <v/>
      </c>
      <c r="AL30" s="63" t="str">
        <f t="shared" si="127"/>
        <v/>
      </c>
      <c r="AM30" s="64" t="str">
        <f t="shared" si="141"/>
        <v/>
      </c>
      <c r="AN30" s="786" t="str">
        <f t="shared" si="24"/>
        <v/>
      </c>
      <c r="AO30" s="786" t="str">
        <f t="shared" si="25"/>
        <v/>
      </c>
      <c r="AP30" s="786" t="str">
        <f t="shared" si="26"/>
        <v/>
      </c>
      <c r="AQ30" s="786" t="str">
        <f t="shared" si="27"/>
        <v/>
      </c>
      <c r="AR30" s="787" t="str">
        <f t="shared" si="28"/>
        <v/>
      </c>
      <c r="AS30" s="788" t="str">
        <f t="shared" si="29"/>
        <v/>
      </c>
      <c r="AT30" s="788" t="str">
        <f t="shared" si="30"/>
        <v/>
      </c>
      <c r="AU30" s="789" t="str">
        <f t="shared" si="31"/>
        <v/>
      </c>
      <c r="AV30" s="786" t="str">
        <f t="shared" si="32"/>
        <v/>
      </c>
      <c r="AW30" s="66" t="str">
        <f t="shared" si="33"/>
        <v/>
      </c>
      <c r="AX30" s="67" t="str">
        <f t="shared" si="4"/>
        <v/>
      </c>
      <c r="AY30" s="787" t="str">
        <f t="shared" si="34"/>
        <v/>
      </c>
      <c r="AZ30" s="790" t="str">
        <f t="shared" si="35"/>
        <v/>
      </c>
      <c r="BA30" s="378" t="str">
        <f t="shared" si="128"/>
        <v/>
      </c>
      <c r="BB30" s="379" t="str">
        <f t="shared" si="129"/>
        <v/>
      </c>
      <c r="BC30" s="376" t="str">
        <f t="shared" si="126"/>
        <v/>
      </c>
      <c r="BD30" s="263" t="str">
        <f t="shared" si="142"/>
        <v/>
      </c>
      <c r="BE30" s="263" t="str">
        <f t="shared" si="8"/>
        <v/>
      </c>
      <c r="BF30" s="258" t="b">
        <f t="shared" si="9"/>
        <v>0</v>
      </c>
      <c r="BG30" s="266" t="str">
        <f t="shared" si="130"/>
        <v/>
      </c>
      <c r="BH30" s="376" t="str">
        <f t="shared" si="131"/>
        <v xml:space="preserve"> </v>
      </c>
      <c r="BI30" s="376" t="str">
        <f t="shared" si="36"/>
        <v/>
      </c>
      <c r="BJ30" s="256" t="b">
        <f>+IF(E30="H340",IF(SCL!Y30&lt;$Q30,"Yes",""),IF(E30="H341",IF(SCL!Y30&lt;$Q30,"Yes",""),IF(E30="H350",IF(SCL!Y30&lt;$Q30,"Yes",""),IF(E30="H350i",IF(SCL!Y30&lt;$Q30,"(I)",""),IF(E30="H351",IF(SCL!Y30&lt;$Q30,"Yes",""))))))</f>
        <v>0</v>
      </c>
      <c r="BK30" s="256" t="b">
        <f>+IF(F30="H340",IF(SCL!Z30&lt;$Q30,"Yes",""),IF(F30="H341",IF(SCL!Z30&lt;$Q30,"Yes",""),IF(F30="H350",IF(SCL!Z30&lt;$Q30,"Yes",""),IF(F30="H350i",IF(SCL!Z30&lt;$Q30,"(I)",""),IF(F30="H351",IF(SCL!Z30&lt;$Q30,"Yes",""))))))</f>
        <v>0</v>
      </c>
      <c r="BL30" s="256" t="b">
        <f>+IF(G30="H340",IF(SCL!AA30&lt;$Q30,"Yes",""),IF(G30="H341",IF(SCL!AA30&lt;$Q30,"Yes",""),IF(G30="H350",IF(SCL!AA30&lt;$Q30,"Yes",""),IF(G30="H350i",IF(SCL!AA30&lt;$Q30,"(I)",""),IF(G30="H351",IF(SCL!AA30&lt;$Q30,"Yes",""))))))</f>
        <v>0</v>
      </c>
      <c r="BM30" s="256" t="b">
        <f>+IF(H30="H340",IF(SCL!AB30&lt;$Q30,"Yes",""),IF(H30="H341",IF(SCL!AB30&lt;$Q30,"Yes",""),IF(H30="H350",IF(SCL!AB30&lt;$Q30,"Yes",""),IF(H30="H350i",IF(SCL!AB30&lt;$Q30,"(I)",""),IF(H30="H351",IF(SCL!AB30&lt;$Q30,"Yes",""))))))</f>
        <v>0</v>
      </c>
      <c r="BN30" s="256" t="b">
        <f>+IF(I30="H340",IF(SCL!AC30&lt;$Q30,"Yes",""),IF(I30="H341",IF(SCL!AC30&lt;$Q30,"Yes",""),IF(I30="H350",IF(SCL!AC30&lt;$Q30,"Yes",""),IF(I30="H350i",IF(SCL!AC30&lt;$Q30,"(I)",""),IF(I30="H351",IF(SCL!AC30&lt;$Q30,"Yes",""))))))</f>
        <v>0</v>
      </c>
      <c r="BO30" s="256" t="b">
        <f>+IF(J30="H340",IF(SCL!AD30&lt;$Q30,"Yes",""),IF(J30="H341",IF(SCL!AD30&lt;$Q30,"Yes",""),IF(J30="H350",IF(SCL!AD30&lt;$Q30,"Yes",""),IF(J30="H350i",IF(SCL!AD30&lt;$Q30,"(I)",""),IF(J30="H351",IF(SCL!AD30&lt;$Q30,"Yes",""))))))</f>
        <v>0</v>
      </c>
      <c r="BP30" s="256" t="b">
        <f>+IF(K30="H340",IF(SCL!AE30&lt;$Q30,"Yes",""),IF(K30="H341",IF(SCL!AE30&lt;$Q30,"Yes",""),IF(K30="H350",IF(SCL!AE30&lt;$Q30,"Yes",""),IF(K30="H350i",IF(SCL!AE30&lt;$Q30,"(I)",""),IF(K30="H351",IF(SCL!AE30&lt;$Q30,"Yes",""))))))</f>
        <v>0</v>
      </c>
      <c r="BQ30" s="256" t="b">
        <f>+IF(L30="H340",IF(SCL!AF30&lt;$Q30,"Yes",""),IF(L30="H341",IF(SCL!AF30&lt;$Q30,"Yes",""),IF(L30="H350",IF(SCL!AF30&lt;$Q30,"Yes",""),IF(L30="H350i",IF(SCL!AF30&lt;$Q30,"(I)",""),IF(L30="H351",IF(SCL!AF30&lt;$Q30,"Yes",""))))))</f>
        <v>0</v>
      </c>
      <c r="BR30" s="256" t="b">
        <f>+IF(M30="H340",IF(SCL!AG30&lt;$Q30,"Yes",""),IF(M30="H341",IF(SCL!AG30&lt;$Q30,"Yes",""),IF(M30="H350",IF(SCL!AG30&lt;$Q30,"Yes",""),IF(M30="H350i",IF(SCL!AG30&lt;$Q30,"(I)",""),IF(M30="H351",IF(SCL!AG30&lt;$Q30,"Yes",""))))))</f>
        <v>0</v>
      </c>
      <c r="BS30" s="256" t="b">
        <f>+IF(N30="H340",IF(SCL!AH30&lt;$Q30,"Yes",""),IF(N30="H341",IF(SCL!AH30&lt;$Q30,"Yes",""),IF(N30="H350",IF(SCL!AH30&lt;$Q30,"Yes",""),IF(N30="H350i",IF(SCL!AH30&lt;$Q30,"(I)",""),IF(N30="H351",IF(SCL!AH30&lt;$Q30,"Yes",""))))))</f>
        <v>0</v>
      </c>
      <c r="BT30" s="492" t="b">
        <f>+IF(O30="H340",IF(SCL!AI30&lt;$Q30,"Yes",""),IF(O30="H341",IF(SCL!AI30&lt;$Q30,"Yes",""),IF(O30="H350",IF(SCL!AI30&lt;$Q30,"Yes",""),IF(O30="H350i",IF(SCL!AI30&lt;$Q30,"(I)",""),IF(O30="H351",IF(SCL!AI30&lt;$Q30,"Yes",""))))))</f>
        <v>0</v>
      </c>
      <c r="BU30" s="420"/>
      <c r="BV30" s="420"/>
      <c r="BW30" s="421"/>
      <c r="BX30" s="255" t="str">
        <f t="shared" si="107"/>
        <v/>
      </c>
      <c r="BY30" s="256" t="str">
        <f t="shared" si="112"/>
        <v/>
      </c>
      <c r="BZ30" s="256" t="str">
        <f t="shared" si="113"/>
        <v/>
      </c>
      <c r="CA30" s="256" t="str">
        <f t="shared" si="114"/>
        <v/>
      </c>
      <c r="CB30" s="256" t="str">
        <f t="shared" si="115"/>
        <v/>
      </c>
      <c r="CC30" s="256" t="str">
        <f t="shared" si="116"/>
        <v/>
      </c>
      <c r="CD30" s="256" t="str">
        <f t="shared" si="117"/>
        <v/>
      </c>
      <c r="CE30" s="256" t="str">
        <f t="shared" si="118"/>
        <v/>
      </c>
      <c r="CF30" s="256" t="str">
        <f t="shared" si="119"/>
        <v/>
      </c>
      <c r="CG30" s="256" t="str">
        <f t="shared" si="120"/>
        <v/>
      </c>
      <c r="CH30" s="256" t="str">
        <f t="shared" si="121"/>
        <v/>
      </c>
      <c r="CI30" s="420" t="str">
        <f t="shared" si="132"/>
        <v/>
      </c>
      <c r="CJ30" s="420" t="str">
        <f t="shared" si="133"/>
        <v/>
      </c>
      <c r="CK30" s="420" t="str">
        <f t="shared" si="134"/>
        <v/>
      </c>
      <c r="CL30" s="593" t="str">
        <f t="shared" si="47"/>
        <v/>
      </c>
      <c r="CM30" s="376" t="str">
        <f t="shared" si="108"/>
        <v/>
      </c>
      <c r="CN30" s="376" t="str">
        <f t="shared" si="48"/>
        <v/>
      </c>
      <c r="CO30" s="545" t="str">
        <f t="shared" si="49"/>
        <v/>
      </c>
      <c r="CP30" s="258" t="str">
        <f t="shared" si="14"/>
        <v/>
      </c>
      <c r="CQ30" s="541">
        <f t="shared" si="50"/>
        <v>0</v>
      </c>
      <c r="CS30" s="671" t="str">
        <f>IF(ISBLANK(E30),"",IF(SCL!Y30&lt;$Q30,1,0))</f>
        <v/>
      </c>
      <c r="CT30" s="672" t="str">
        <f>IF(ISBLANK(F30),"",IF(SCL!Z30&lt;$Q30,1,0))</f>
        <v/>
      </c>
      <c r="CU30" s="672" t="str">
        <f>IF(ISBLANK(G30),"",IF(SCL!AA30&lt;$Q30,1,0))</f>
        <v/>
      </c>
      <c r="CV30" s="672" t="str">
        <f>IF(ISBLANK(H30),"",IF(SCL!AB30&lt;$Q30,1,0))</f>
        <v/>
      </c>
      <c r="CW30" s="672" t="str">
        <f>IF(ISBLANK(I30),"",IF(SCL!AC30&lt;$Q30,1,0))</f>
        <v/>
      </c>
      <c r="CX30" s="672" t="str">
        <f>IF(ISBLANK(J30),"",IF(SCL!AD30&lt;$Q30,1,0))</f>
        <v/>
      </c>
      <c r="CY30" s="672" t="str">
        <f>IF(ISBLANK(K30),"",IF(SCL!AE30&lt;$Q30,1,0))</f>
        <v/>
      </c>
      <c r="CZ30" s="672" t="str">
        <f>IF(ISBLANK(L30),"",IF(SCL!AF30&lt;$Q30,1,0))</f>
        <v/>
      </c>
      <c r="DA30" s="672" t="str">
        <f>IF(ISBLANK(M30),"",IF(SCL!AG30&lt;$Q30,1,0))</f>
        <v/>
      </c>
      <c r="DB30" s="672" t="str">
        <f>IF(ISBLANK(N30),"",IF(SCL!AH30&lt;$Q30,1,0))</f>
        <v/>
      </c>
      <c r="DC30" s="673" t="str">
        <f>IF(ISBLANK(O30),"",IF(SCL!AI30&lt;$Q30,1,0))</f>
        <v/>
      </c>
      <c r="DD30" s="478">
        <f t="shared" si="51"/>
        <v>0</v>
      </c>
      <c r="DE30" s="541" t="str">
        <f t="shared" si="52"/>
        <v/>
      </c>
      <c r="DF30" s="665">
        <f t="shared" si="109"/>
        <v>12</v>
      </c>
      <c r="DP30" s="637" t="str">
        <f>+IF(ISBLANK($B$22),"",IF(OR(E30=Cutoff!$A$18,E30=Cutoff!$A$18,F30=Cutoff!$A$18,G30=Cutoff!$A$18,H30=Cutoff!$A$18,I30=Cutoff!$A$18,J30=Cutoff!$A$18,K30=Cutoff!$A$18,L30=Cutoff!$A$18,M30=Cutoff!$A$18,N30=Cutoff!$A$18,O30=Cutoff!$A$18),1,0))</f>
        <v/>
      </c>
      <c r="DQ30" s="622" t="str">
        <f t="shared" si="60"/>
        <v/>
      </c>
      <c r="DR30" s="622" t="str">
        <f t="shared" si="61"/>
        <v/>
      </c>
      <c r="DS30" s="622">
        <f t="shared" si="62"/>
        <v>0</v>
      </c>
      <c r="DT30" s="622" t="str">
        <f t="shared" si="63"/>
        <v/>
      </c>
      <c r="DU30" s="636" t="str">
        <f t="shared" si="64"/>
        <v/>
      </c>
      <c r="DV30" s="381" t="str">
        <f>+IF(OR($E30=Cutoff!A$13,$E30=Cutoff!A$14,$E30=Cutoff!A$15,$F30=Cutoff!A$13,$F30=Cutoff!A$14,$F30=Cutoff!A$15,$G30=Cutoff!A$13,$G30=Cutoff!A$14,$G30=Cutoff!A$15,H30=Cutoff!A$13,$H30=Cutoff!A$14,$H30=Cutoff!A$15,I30=Cutoff!A$13,$I30=Cutoff!A$14,$I30=Cutoff!A$15,$J30=Cutoff!A$13,$J30=Cutoff!A$14,$J30=Cutoff!A$15,$K30=Cutoff!A$13,$K30=Cutoff!A$14,$K30=Cutoff!A$15,$L30=Cutoff!A$13,$L30=Cutoff!A$14,$L30=Cutoff!A$15,$M30=Cutoff!A$13,$M30=Cutoff!A$14,$M30=Cutoff!A$15,$N30=Cutoff!A$13,$N30=Cutoff!A$14,$N30=Cutoff!A$15,$O30=Cutoff!A$13,$O30=Cutoff!A$14,$O30=Cutoff!A$15),"x","")</f>
        <v/>
      </c>
      <c r="DW30" s="275" t="str">
        <f t="shared" si="65"/>
        <v/>
      </c>
      <c r="DX30" s="244" t="str">
        <f t="shared" si="16"/>
        <v/>
      </c>
      <c r="DY30" s="381" t="str">
        <f>+IF(OR($E30=Cutoff!$A$5,$E30=Cutoff!$A$6,$E30=Cutoff!$A$7,$F30=Cutoff!$A$5,$F30=Cutoff!$A$6,$F30=Cutoff!$A$7,$G30=Cutoff!$A$5,$G30=Cutoff!$A$6,$G30=Cutoff!$A$7,$H30=Cutoff!$A$5,$H30=Cutoff!$A$6,$H30=Cutoff!$A$7,$I30=Cutoff!$A$5,$I30=Cutoff!$A$6,$I30=Cutoff!$A$7,$J30=Cutoff!$A$5,$J30=Cutoff!$A$6,$J30=Cutoff!$A$7,$K30=Cutoff!$A$5,$K30=Cutoff!$A$6,$K30=Cutoff!$A$7,$L30=Cutoff!$A$5,$L30=Cutoff!$A$6,$L30=Cutoff!$A$7,$M30=Cutoff!$A$5,$M30=Cutoff!$A$6,$M30=Cutoff!$A$7,$N30=Cutoff!$A$5,$N30=Cutoff!$A$6,$N30=Cutoff!$A$7,$O30=Cutoff!$A$5,$O30=Cutoff!$A$6,$O30=Cutoff!$A$7),"x","")</f>
        <v/>
      </c>
      <c r="DZ30" s="275" t="str">
        <f t="shared" si="66"/>
        <v/>
      </c>
      <c r="EA30" s="244" t="str">
        <f>+IF(DY30="x",IF(DZ30&gt;0,$Q30,IF(AND(DZ30=0,ISBLANK(T30)),+$Q30,0)),"")</f>
        <v/>
      </c>
      <c r="EB30" s="381" t="str">
        <f>+IF(OR($E30=Cutoff!$A$2,$E30=Cutoff!$A$3,$E30=Cutoff!$A$4,$F30=Cutoff!$A$2,$F30=Cutoff!$A$3,$F30=Cutoff!$A$4,$G30=Cutoff!$A$2,$G30=Cutoff!$A$3,$G30=Cutoff!$A$4,$H30=Cutoff!$A$2,$H30=Cutoff!$A$3,$H30=Cutoff!$A$4,$I30=Cutoff!$A$2,$I30=Cutoff!$A$3,$I30=Cutoff!$A$4,$J30=Cutoff!$A$2,$J30=Cutoff!$A$3,$J30=Cutoff!$A$4,$K30=Cutoff!$A$2,$K30=Cutoff!$A$3,$K30=Cutoff!$A$4,$L30=Cutoff!$A$2,$L30=Cutoff!$A$3,$L30=Cutoff!$A$4,$M30=Cutoff!$A$2,$M30=Cutoff!$A$3,$M30=Cutoff!$A$4,$N30=Cutoff!$A$2,$N30=Cutoff!$A$3,$N30=Cutoff!$A$4,$O30=Cutoff!$A$2,$O30=Cutoff!$A$3,$O30=Cutoff!$A$4),"x","")</f>
        <v/>
      </c>
      <c r="EC30" s="275" t="str">
        <f t="shared" si="67"/>
        <v/>
      </c>
      <c r="ED30" s="244" t="str">
        <f t="shared" si="143"/>
        <v/>
      </c>
      <c r="EE30" s="293" t="str">
        <f t="shared" si="122"/>
        <v/>
      </c>
      <c r="EF30" s="382" t="str">
        <f>+IF(OR($E30=Cutoff!$A$8,$E30=Cutoff!$A$11,$E30=Cutoff!$A$12,$F30=Cutoff!$A$8,$F30=Cutoff!$A$11,$F30=Cutoff!$A$12,$G30=Cutoff!$A$8,$G30=Cutoff!$A$11,$G30=Cutoff!$A$12,$H30=Cutoff!$A$8,$H30=Cutoff!$A$11,$H30=Cutoff!$A$12,$I30=Cutoff!$A$8,$I30=Cutoff!$A$11,$I30=Cutoff!$A$12,$J30=Cutoff!$A$8,$J30=Cutoff!$A$11,$J30=Cutoff!$A$12,$K30=Cutoff!$A$8,$K30=Cutoff!$A$11,$K30=Cutoff!$A$12,$L30=Cutoff!$A$8,$L30=Cutoff!$A$11,$L30=Cutoff!$A$12,$M30=Cutoff!$A$8,$M30=Cutoff!$A$11,$M30=Cutoff!$A$12,$N30=Cutoff!$A$8,$N30=Cutoff!$A$11,$N30=Cutoff!$A$12,$O30=Cutoff!$A$8,$O30=Cutoff!$A$11,$O30=Cutoff!$A$12),"x","")</f>
        <v/>
      </c>
      <c r="EG30" s="293" t="str">
        <f t="shared" si="123"/>
        <v/>
      </c>
      <c r="EH30" s="482" t="str">
        <f t="shared" si="68"/>
        <v/>
      </c>
      <c r="EI30" s="482" t="str">
        <f t="shared" si="69"/>
        <v/>
      </c>
      <c r="EJ30" s="478" t="str">
        <f t="shared" si="70"/>
        <v/>
      </c>
      <c r="EK30" s="244">
        <f t="shared" si="110"/>
        <v>30</v>
      </c>
      <c r="EL30" s="482" t="str">
        <f t="shared" si="71"/>
        <v/>
      </c>
      <c r="EM30" s="482" t="str">
        <f t="shared" si="72"/>
        <v/>
      </c>
      <c r="EN30" s="482" t="str">
        <f t="shared" si="73"/>
        <v/>
      </c>
      <c r="EO30" s="293" t="str">
        <f t="shared" si="19"/>
        <v/>
      </c>
      <c r="EP30" s="539" t="str">
        <f>+IF(ISBLANK(B30),"",IF(OR($E30=Cutoff!$P$2,$E30=Cutoff!$P$3,$E30=Cutoff!$P$4,$E30=Cutoff!$P$5,$E30=Cutoff!$P$6,$E30=Cutoff!$P$7,$E30=Cutoff!$P$8,$F30=Cutoff!$P$2,$F30=Cutoff!$P$3,$F30=Cutoff!$P$4,$F30=Cutoff!$P$5,$F30=Cutoff!$P$6,$F30=Cutoff!$P$7,$F30=Cutoff!$P$8,$G30=Cutoff!$P$2,$G30=Cutoff!$P$3,$G30=Cutoff!$P$4,$G30=Cutoff!$P$5,$G30=Cutoff!$P$6,$G30=Cutoff!$P$7,$G30=Cutoff!$P$8,$H30=Cutoff!$P$2,$H30=Cutoff!$P$3,$H30=Cutoff!$P$4,$H30=Cutoff!$P$5,$H30=Cutoff!$P$6,$H30=Cutoff!$P$7,$H30=Cutoff!$P$8,$I30=Cutoff!$P$2,$I30=Cutoff!$P$3,$I30=Cutoff!$P$4,$I30=Cutoff!$P$5,$I30=Cutoff!$P$6,$I30=Cutoff!$P$7,$I30=Cutoff!$P$8,$J30=Cutoff!$P$2,$J30=Cutoff!$P$3,$J30=Cutoff!$P$4,$J30=Cutoff!$P$5,$J30=Cutoff!$P$6,$J30=Cutoff!$P$7,$J30=Cutoff!$P$8,$K30=Cutoff!$P$2,$K30=Cutoff!$P$3,$K30=Cutoff!$P$4,$K30=Cutoff!$P$5,$K30=Cutoff!$P$6,$K30=Cutoff!$P$7,$K30=Cutoff!$P$8,$L30=Cutoff!$P$2,$L30=Cutoff!$P$3,$L30=Cutoff!$P$4,$L30=Cutoff!$P$5,$L30=Cutoff!$P$6,$L30=Cutoff!$P$7,$L30=Cutoff!$P$8,$M30=Cutoff!$P$2,$M30=Cutoff!$P$3,$M30=Cutoff!$P$4,$M30=Cutoff!$P$5,$M30=Cutoff!$P$6,$M30=Cutoff!$P$7,$M30=Cutoff!$P$8,$N30=Cutoff!$P$2,$N30=Cutoff!$P$3,$N30=Cutoff!$P$4,$N30=Cutoff!$P$5,$N30=Cutoff!$P$6,$N30=Cutoff!$P$7,$N30=Cutoff!$P$8,$O30=Cutoff!$P$2,$O30=Cutoff!$P$3,$O30=Cutoff!$P$4,$O30=Cutoff!$P$5,$O30=Cutoff!$P$6,$O30=Cutoff!$P$7,$O30=Cutoff!$P$8),1,""))</f>
        <v/>
      </c>
      <c r="EQ30" s="490" t="str">
        <f>+IF(ISBLANK(B30),"",IF(OR($E30=Cutoff!$R$2,$E30=Cutoff!$R$3,$E30=Cutoff!$R$4,$E30=Cutoff!$R$6,$E30=Cutoff!$R$7,$E30=Cutoff!$R$8,$E30=Cutoff!$R$10,$F30=Cutoff!$R$2,$F30=Cutoff!$R$3,$F30=Cutoff!$R$4,$F30=Cutoff!$R$6,$F30=Cutoff!$R$7,$F30=Cutoff!$R$8,$F30=Cutoff!$R$10,$G30=Cutoff!$R$2,$G30=Cutoff!$R$3,$G30=Cutoff!$R$4,$G30=Cutoff!$R$6,$G30=Cutoff!$R$7,$G30=Cutoff!$R$8,$G30=Cutoff!$R$10,$H30=Cutoff!$R$2,$H30=Cutoff!$R$3,$H30=Cutoff!$R$4,$H30=Cutoff!$R$6,$H30=Cutoff!$R$7,$H30=Cutoff!$R$8,$H30=Cutoff!$R$10,$I30=Cutoff!$R$2,$I30=Cutoff!$R$3,$I30=Cutoff!$R$4,$I30=Cutoff!$R$6,$I30=Cutoff!$R$7,$I30=Cutoff!$R$8,$I30=Cutoff!$R$10,$J30=Cutoff!$R$2,$J30=Cutoff!$R$3,$J30=Cutoff!$R$4,$J30=Cutoff!$R$6,$J30=Cutoff!$R$7,$J30=Cutoff!$R$8,$J30=Cutoff!$R$10,$K30=Cutoff!$R$2,$K30=Cutoff!$R$3,$K30=Cutoff!$R$4,$K30=Cutoff!$R$6,$K30=Cutoff!$R$7,$K30=Cutoff!$R$8,$K30=Cutoff!$R$10,$L30=Cutoff!$R$2,$L30=Cutoff!$R$3,$L30=Cutoff!$R$4,$L30=Cutoff!$R$6,$L30=Cutoff!$R$7,$L30=Cutoff!$R$8,$L30=Cutoff!$R$10,$M30=Cutoff!$R$2,$M30=Cutoff!$R$3,$M30=Cutoff!$R$4,$M30=Cutoff!$R$6,$M30=Cutoff!$R$7,$M30=Cutoff!$R$8,$M30=Cutoff!$R$10,$N30=Cutoff!$R$2,$N30=Cutoff!$R$3,$N30=Cutoff!$R$4,$N30=Cutoff!$R$6,$N30=Cutoff!$R$7,$N30=Cutoff!$R$8,$N30=Cutoff!$R$10,$O30=Cutoff!$R$2,$O30=Cutoff!$R$3,$O30=Cutoff!$R$4,$O30=Cutoff!$R$6,$O30=Cutoff!$R$7,$O30=Cutoff!$R$8,$O30=Cutoff!$R$10),1,""))</f>
        <v/>
      </c>
      <c r="ER30" s="490" t="str">
        <f>+IF(ISBLANK(B30),"",IF(OR($E30=Cutoff!$T$2,$E30=Cutoff!$T$3,$E30=Cutoff!$T$4,$E30=Cutoff!$T$5,$E30=Cutoff!$T$6,$E30=Cutoff!$T$7,$E30=Cutoff!$T$8,$F30=Cutoff!$T$2,$F30=Cutoff!$T$3,$F30=Cutoff!$T$4,$F30=Cutoff!$T$5,$F30=Cutoff!$T$6,$F30=Cutoff!$T$7,$F30=Cutoff!$T$8,$G30=Cutoff!$T$2,$G30=Cutoff!$T$3,$G30=Cutoff!$T$4,$G30=Cutoff!$T$5,$G30=Cutoff!$T$6,$G30=Cutoff!$T$7,$G30=Cutoff!$T$8,$H30=Cutoff!$T$2,$H30=Cutoff!$T$3,$H30=Cutoff!$T$4,$H30=Cutoff!$T$5,$H30=Cutoff!$T$6,$H30=Cutoff!$T$7,$H30=Cutoff!$T$8,$I30=Cutoff!$T$2,$I30=Cutoff!$T$3,$I30=Cutoff!$T$4,$I30=Cutoff!$T$5,$I30=Cutoff!$T$6,$I30=Cutoff!$T$7,$I30=Cutoff!$T$8,$J30=Cutoff!$T$2,$J30=Cutoff!$T$3,$J30=Cutoff!$T$4,$J30=Cutoff!$T$5,$J30=Cutoff!$T$6,$J30=Cutoff!$T$7,$J30=Cutoff!$T$8,$K30=Cutoff!$T$2,$K30=Cutoff!$T$3,$K30=Cutoff!$T$4,$K30=Cutoff!$T$5,$K30=Cutoff!$T$6,$K30=Cutoff!$T$7,$K30=Cutoff!$T$8,$L30=Cutoff!$T$2,$L30=Cutoff!$T$3,$L30=Cutoff!$T$4,$L30=Cutoff!$T$5,$L30=Cutoff!$T$6,$L30=Cutoff!$T$7,$L30=Cutoff!$T$8,$M30=Cutoff!$T$2,$M30=Cutoff!$T$3,$M30=Cutoff!$T$4,$M30=Cutoff!$T$5,$M30=Cutoff!$T$6,$M30=Cutoff!$T$7,$M30=Cutoff!$T$8,$N30=Cutoff!$T$2,$N30=Cutoff!$T$3,$N30=Cutoff!$T$4,$N30=Cutoff!$T$5,$N30=Cutoff!$T$6,$N30=Cutoff!$T$7,$N30=Cutoff!$T$8,$O30=Cutoff!$T$2,$O30=Cutoff!$T$3,$O30=Cutoff!$T$4,$O30=Cutoff!$T$5,$O30=Cutoff!$T$6,$O30=Cutoff!$T$7,$O30=Cutoff!$T$8),1,""))</f>
        <v/>
      </c>
      <c r="ET30" s="480">
        <f t="shared" si="135"/>
        <v>0</v>
      </c>
      <c r="EU30" s="545">
        <f t="shared" si="75"/>
        <v>0</v>
      </c>
      <c r="EV30" s="545">
        <f t="shared" si="76"/>
        <v>0</v>
      </c>
      <c r="EW30" s="545">
        <f t="shared" si="77"/>
        <v>0</v>
      </c>
      <c r="EY30" s="689" t="str">
        <f>IF(ISBLANK(E30),"0",+IF(OR(AND(E30=Cutoff!$AC$2,$Q30&gt;VLOOKUP(E30,Cutoff!$A$2:$D$56,4,FALSE)&gt;LCID!$Q30),AND(E30=Cutoff!$AC$3,$Q30&gt;VLOOKUP(E30,Cutoff!$A$2:$D$56,4,FALSE)&gt;LCID!$Q30),AND(E30=Cutoff!$AC$4,$RC30&gt;VLOOKUP(E30,Cutoff!$A$2:$D$56,4,FALSE)&gt;LCID!$Q30),AND(E30=Cutoff!$AC$5,$Q30&gt;VLOOKUP(E30,Cutoff!$A$2:$D$56,4,FALSE)&gt;LCID!$Q30),AND(E30=Cutoff!$AC$6,$Q30&gt;VLOOKUP(E30,Cutoff!$A$2:$D$56,4,FALSE)&gt;LCID!$Q30),AND(E30=Cutoff!$AC$7,$Q30&gt;VLOOKUP(E30,Cutoff!$A$2:$D$56,4,FALSE)&gt;LCID!$Q30),AND(E30=Cutoff!$AC$8,$Q30&gt;VLOOKUP(E30,Cutoff!$A$2:$D$56,4,FALSE)&gt;LCID!$Q30),AND(E30=Cutoff!$AC$9,$Q30&gt;VLOOKUP(E30,Cutoff!$A$2:$D$56,4,FALSE)&gt;LCID!$Q30)),"1","0"))</f>
        <v>0</v>
      </c>
      <c r="EZ30" s="690" t="str">
        <f>IF(ISBLANK(F30),"0",+IF(OR(AND(F30=Cutoff!$AC$2,$Q30&gt;VLOOKUP(F30,Cutoff!$A$2:$D$56,4,FALSE)&gt;LCID!$Q30),AND(F30=Cutoff!$AC$3,$Q30&gt;VLOOKUP(F30,Cutoff!$A$2:$D$56,4,FALSE)&gt;LCID!$Q30),AND(F30=Cutoff!$AC$4,$RC30&gt;VLOOKUP(F30,Cutoff!$A$2:$D$56,4,FALSE)&gt;LCID!$Q30),AND(F30=Cutoff!$AC$5,$Q30&gt;VLOOKUP(F30,Cutoff!$A$2:$D$56,4,FALSE)&gt;LCID!$Q30),AND(F30=Cutoff!$AC$6,$Q30&gt;VLOOKUP(F30,Cutoff!$A$2:$D$56,4,FALSE)&gt;LCID!$Q30),AND(F30=Cutoff!$AC$7,$Q30&gt;VLOOKUP(F30,Cutoff!$A$2:$D$56,4,FALSE)&gt;LCID!$Q30),AND(F30=Cutoff!$AC$8,$Q30&gt;VLOOKUP(F30,Cutoff!$A$2:$D$56,4,FALSE)&gt;LCID!$Q30),AND(F30=Cutoff!$AC$9,$Q30&gt;VLOOKUP(F30,Cutoff!$A$2:$D$56,4,FALSE)&gt;LCID!$Q30)),"1","0"))</f>
        <v>0</v>
      </c>
      <c r="FA30" s="690" t="str">
        <f>IF(ISBLANK(G30),"0",+IF(OR(AND(G30=Cutoff!$AC$2,$Q30&gt;VLOOKUP(G30,Cutoff!$A$2:$D$56,4,FALSE)&gt;LCID!$Q30),AND(G30=Cutoff!$AC$3,$Q30&gt;VLOOKUP(G30,Cutoff!$A$2:$D$56,4,FALSE)&gt;LCID!$Q30),AND(G30=Cutoff!$AC$4,$RC30&gt;VLOOKUP(G30,Cutoff!$A$2:$D$56,4,FALSE)&gt;LCID!$Q30),AND(G30=Cutoff!$AC$5,$Q30&gt;VLOOKUP(G30,Cutoff!$A$2:$D$56,4,FALSE)&gt;LCID!$Q30),AND(G30=Cutoff!$AC$6,$Q30&gt;VLOOKUP(G30,Cutoff!$A$2:$D$56,4,FALSE)&gt;LCID!$Q30),AND(G30=Cutoff!$AC$7,$Q30&gt;VLOOKUP(G30,Cutoff!$A$2:$D$56,4,FALSE)&gt;LCID!$Q30),AND(G30=Cutoff!$AC$8,$Q30&gt;VLOOKUP(G30,Cutoff!$A$2:$D$56,4,FALSE)&gt;LCID!$Q30),AND(G30=Cutoff!$AC$9,$Q30&gt;VLOOKUP(G30,Cutoff!$A$2:$D$56,4,FALSE)&gt;LCID!$Q30)),"1","0"))</f>
        <v>0</v>
      </c>
      <c r="FB30" s="690" t="str">
        <f>IF(ISBLANK(H30),"0",+IF(OR(AND(H30=Cutoff!$AC$2,$Q30&gt;VLOOKUP(H30,Cutoff!$A$2:$D$56,4,FALSE)&gt;LCID!$Q30),AND(H30=Cutoff!$AC$3,$Q30&gt;VLOOKUP(H30,Cutoff!$A$2:$D$56,4,FALSE)&gt;LCID!$Q30),AND(H30=Cutoff!$AC$4,$RC30&gt;VLOOKUP(H30,Cutoff!$A$2:$D$56,4,FALSE)&gt;LCID!$Q30),AND(H30=Cutoff!$AC$5,$Q30&gt;VLOOKUP(H30,Cutoff!$A$2:$D$56,4,FALSE)&gt;LCID!$Q30),AND(H30=Cutoff!$AC$6,$Q30&gt;VLOOKUP(H30,Cutoff!$A$2:$D$56,4,FALSE)&gt;LCID!$Q30),AND(H30=Cutoff!$AC$7,$Q30&gt;VLOOKUP(H30,Cutoff!$A$2:$D$56,4,FALSE)&gt;LCID!$Q30),AND(H30=Cutoff!$AC$8,$Q30&gt;VLOOKUP(H30,Cutoff!$A$2:$D$56,4,FALSE)&gt;LCID!$Q30),AND(H30=Cutoff!$AC$9,$Q30&gt;VLOOKUP(H30,Cutoff!$A$2:$D$56,4,FALSE)&gt;LCID!$Q30)),"1","0"))</f>
        <v>0</v>
      </c>
      <c r="FC30" s="690" t="str">
        <f>IF(ISBLANK(I30),"0",+IF(OR(AND(I30=Cutoff!$AC$2,$Q30&gt;VLOOKUP(I30,Cutoff!$A$2:$D$56,4,FALSE)&gt;LCID!$Q30),AND(I30=Cutoff!$AC$3,$Q30&gt;VLOOKUP(I30,Cutoff!$A$2:$D$56,4,FALSE)&gt;LCID!$Q30),AND(I30=Cutoff!$AC$4,$RC30&gt;VLOOKUP(I30,Cutoff!$A$2:$D$56,4,FALSE)&gt;LCID!$Q30),AND(I30=Cutoff!$AC$5,$Q30&gt;VLOOKUP(I30,Cutoff!$A$2:$D$56,4,FALSE)&gt;LCID!$Q30),AND(I30=Cutoff!$AC$6,$Q30&gt;VLOOKUP(I30,Cutoff!$A$2:$D$56,4,FALSE)&gt;LCID!$Q30),AND(I30=Cutoff!$AC$7,$Q30&gt;VLOOKUP(I30,Cutoff!$A$2:$D$56,4,FALSE)&gt;LCID!$Q30),AND(I30=Cutoff!$AC$8,$Q30&gt;VLOOKUP(I30,Cutoff!$A$2:$D$56,4,FALSE)&gt;LCID!$Q30),AND(I30=Cutoff!$AC$9,$Q30&gt;VLOOKUP(I30,Cutoff!$A$2:$D$56,4,FALSE)&gt;LCID!$Q30)),"1","0"))</f>
        <v>0</v>
      </c>
      <c r="FD30" s="690" t="str">
        <f>IF(ISBLANK(J30),"0",+IF(OR(AND(J30=Cutoff!$AC$2,$Q30&gt;VLOOKUP(J30,Cutoff!$A$2:$D$56,4,FALSE)&gt;LCID!$Q30),AND(J30=Cutoff!$AC$3,$Q30&gt;VLOOKUP(J30,Cutoff!$A$2:$D$56,4,FALSE)&gt;LCID!$Q30),AND(J30=Cutoff!$AC$4,$RC30&gt;VLOOKUP(J30,Cutoff!$A$2:$D$56,4,FALSE)&gt;LCID!$Q30),AND(J30=Cutoff!$AC$5,$Q30&gt;VLOOKUP(J30,Cutoff!$A$2:$D$56,4,FALSE)&gt;LCID!$Q30),AND(J30=Cutoff!$AC$6,$Q30&gt;VLOOKUP(J30,Cutoff!$A$2:$D$56,4,FALSE)&gt;LCID!$Q30),AND(J30=Cutoff!$AC$7,$Q30&gt;VLOOKUP(J30,Cutoff!$A$2:$D$56,4,FALSE)&gt;LCID!$Q30),AND(J30=Cutoff!$AC$8,$Q30&gt;VLOOKUP(J30,Cutoff!$A$2:$D$56,4,FALSE)&gt;LCID!$Q30),AND(J30=Cutoff!$AC$9,$Q30&gt;VLOOKUP(J30,Cutoff!$A$2:$D$56,4,FALSE)&gt;LCID!$Q30)),"1","0"))</f>
        <v>0</v>
      </c>
      <c r="FE30" s="690" t="str">
        <f>IF(ISBLANK(K30),"0",+IF(OR(AND(K30=Cutoff!$AC$2,$Q30&gt;VLOOKUP(K30,Cutoff!$A$2:$D$56,4,FALSE)&gt;LCID!$Q30),AND(K30=Cutoff!$AC$3,$Q30&gt;VLOOKUP(K30,Cutoff!$A$2:$D$56,4,FALSE)&gt;LCID!$Q30),AND(K30=Cutoff!$AC$4,$RC30&gt;VLOOKUP(K30,Cutoff!$A$2:$D$56,4,FALSE)&gt;LCID!$Q30),AND(K30=Cutoff!$AC$5,$Q30&gt;VLOOKUP(K30,Cutoff!$A$2:$D$56,4,FALSE)&gt;LCID!$Q30),AND(K30=Cutoff!$AC$6,$Q30&gt;VLOOKUP(K30,Cutoff!$A$2:$D$56,4,FALSE)&gt;LCID!$Q30),AND(K30=Cutoff!$AC$7,$Q30&gt;VLOOKUP(K30,Cutoff!$A$2:$D$56,4,FALSE)&gt;LCID!$Q30),AND(K30=Cutoff!$AC$8,$Q30&gt;VLOOKUP(K30,Cutoff!$A$2:$D$56,4,FALSE)&gt;LCID!$Q30),AND(K30=Cutoff!$AC$9,$Q30&gt;VLOOKUP(K30,Cutoff!$A$2:$D$56,4,FALSE)&gt;LCID!$Q30)),"1","0"))</f>
        <v>0</v>
      </c>
      <c r="FF30" s="690" t="str">
        <f>IF(ISBLANK(L30),"0",+IF(OR(AND(L30=Cutoff!$AC$2,$Q30&gt;VLOOKUP(L30,Cutoff!$A$2:$D$56,4,FALSE)&gt;LCID!$Q30),AND(L30=Cutoff!$AC$3,$Q30&gt;VLOOKUP(L30,Cutoff!$A$2:$D$56,4,FALSE)&gt;LCID!$Q30),AND(L30=Cutoff!$AC$4,$RC30&gt;VLOOKUP(L30,Cutoff!$A$2:$D$56,4,FALSE)&gt;LCID!$Q30),AND(L30=Cutoff!$AC$5,$Q30&gt;VLOOKUP(L30,Cutoff!$A$2:$D$56,4,FALSE)&gt;LCID!$Q30),AND(L30=Cutoff!$AC$6,$Q30&gt;VLOOKUP(L30,Cutoff!$A$2:$D$56,4,FALSE)&gt;LCID!$Q30),AND(L30=Cutoff!$AC$7,$Q30&gt;VLOOKUP(L30,Cutoff!$A$2:$D$56,4,FALSE)&gt;LCID!$Q30),AND(L30=Cutoff!$AC$8,$Q30&gt;VLOOKUP(L30,Cutoff!$A$2:$D$56,4,FALSE)&gt;LCID!$Q30),AND(L30=Cutoff!$AC$9,$Q30&gt;VLOOKUP(L30,Cutoff!$A$2:$D$56,4,FALSE)&gt;LCID!$Q30)),"1","0"))</f>
        <v>0</v>
      </c>
      <c r="FG30" s="690" t="str">
        <f>IF(ISBLANK(M30),"0",+IF(OR(AND(M30=Cutoff!$AC$2,$Q30&gt;VLOOKUP(M30,Cutoff!$A$2:$D$56,4,FALSE)&gt;LCID!$Q30),AND(M30=Cutoff!$AC$3,$Q30&gt;VLOOKUP(M30,Cutoff!$A$2:$D$56,4,FALSE)&gt;LCID!$Q30),AND(M30=Cutoff!$AC$4,$RC30&gt;VLOOKUP(M30,Cutoff!$A$2:$D$56,4,FALSE)&gt;LCID!$Q30),AND(M30=Cutoff!$AC$5,$Q30&gt;VLOOKUP(M30,Cutoff!$A$2:$D$56,4,FALSE)&gt;LCID!$Q30),AND(M30=Cutoff!$AC$6,$Q30&gt;VLOOKUP(M30,Cutoff!$A$2:$D$56,4,FALSE)&gt;LCID!$Q30),AND(M30=Cutoff!$AC$7,$Q30&gt;VLOOKUP(M30,Cutoff!$A$2:$D$56,4,FALSE)&gt;LCID!$Q30),AND(M30=Cutoff!$AC$8,$Q30&gt;VLOOKUP(M30,Cutoff!$A$2:$D$56,4,FALSE)&gt;LCID!$Q30),AND(M30=Cutoff!$AC$9,$Q30&gt;VLOOKUP(M30,Cutoff!$A$2:$D$56,4,FALSE)&gt;LCID!$Q30)),"1","0"))</f>
        <v>0</v>
      </c>
      <c r="FH30" s="690" t="str">
        <f>IF(ISBLANK(N30),"0",+IF(OR(AND(N30=Cutoff!$AC$2,$Q30&gt;VLOOKUP(N30,Cutoff!$A$2:$D$56,4,FALSE)&gt;LCID!$Q30),AND(N30=Cutoff!$AC$3,$Q30&gt;VLOOKUP(N30,Cutoff!$A$2:$D$56,4,FALSE)&gt;LCID!$Q30),AND(N30=Cutoff!$AC$4,$RC30&gt;VLOOKUP(N30,Cutoff!$A$2:$D$56,4,FALSE)&gt;LCID!$Q30),AND(N30=Cutoff!$AC$5,$Q30&gt;VLOOKUP(N30,Cutoff!$A$2:$D$56,4,FALSE)&gt;LCID!$Q30),AND(N30=Cutoff!$AC$6,$Q30&gt;VLOOKUP(N30,Cutoff!$A$2:$D$56,4,FALSE)&gt;LCID!$Q30),AND(N30=Cutoff!$AC$7,$Q30&gt;VLOOKUP(N30,Cutoff!$A$2:$D$56,4,FALSE)&gt;LCID!$Q30),AND(N30=Cutoff!$AC$8,$Q30&gt;VLOOKUP(N30,Cutoff!$A$2:$D$56,4,FALSE)&gt;LCID!$Q30),AND(N30=Cutoff!$AC$9,$Q30&gt;VLOOKUP(N30,Cutoff!$A$2:$D$56,4,FALSE)&gt;LCID!$Q30)),"1","0"))</f>
        <v>0</v>
      </c>
      <c r="FI30" s="691" t="str">
        <f>IF(ISBLANK(O30),"0",+IF(OR(AND(O30=Cutoff!$AC$2,$Q30&gt;VLOOKUP(O30,Cutoff!$A$2:$D$56,4,FALSE)&gt;LCID!$Q30),AND(O30=Cutoff!$AC$3,$Q30&gt;VLOOKUP(O30,Cutoff!$A$2:$D$56,4,FALSE)&gt;LCID!$Q30),AND(O30=Cutoff!$AC$4,$RC30&gt;VLOOKUP(O30,Cutoff!$A$2:$D$56,4,FALSE)&gt;LCID!$Q30),AND(O30=Cutoff!$AC$5,$Q30&gt;VLOOKUP(O30,Cutoff!$A$2:$D$56,4,FALSE)&gt;LCID!$Q30),AND(O30=Cutoff!$AC$6,$Q30&gt;VLOOKUP(O30,Cutoff!$A$2:$D$56,4,FALSE)&gt;LCID!$Q30),AND(O30=Cutoff!$AC$7,$Q30&gt;VLOOKUP(O30,Cutoff!$A$2:$D$56,4,FALSE)&gt;LCID!$Q30),AND(O30=Cutoff!$AC$8,$Q30&gt;VLOOKUP(O30,Cutoff!$A$2:$D$56,4,FALSE)&gt;LCID!$Q30),AND(O30=Cutoff!$AC$9,$Q30&gt;VLOOKUP(O30,Cutoff!$A$2:$D$56,4,FALSE)&gt;LCID!$Q30)),"1","0"))</f>
        <v>0</v>
      </c>
      <c r="FJ30" s="688">
        <f t="shared" si="136"/>
        <v>0</v>
      </c>
      <c r="FK30" s="11"/>
      <c r="FM30" s="480">
        <f t="shared" si="137"/>
        <v>0</v>
      </c>
      <c r="FN30" s="480">
        <f t="shared" si="138"/>
        <v>0</v>
      </c>
      <c r="FO30" s="480">
        <f t="shared" si="139"/>
        <v>0</v>
      </c>
      <c r="FQ30" s="239" t="str">
        <f>IF(ISBLANK(B30),"",+IF(OR($E30=Cutoff!$W$2,$E30=Cutoff!$W$3,$E30=Cutoff!$W$4,$E30=Cutoff!$W$5,$E30=Cutoff!$W$6,$E30=Cutoff!$W$7,$E30=Cutoff!$W$8,$E30=Cutoff!$W$9,$E30=Cutoff!$W$10,$E30=Cutoff!$W$11,$E30=Cutoff!$W$12,$F30=Cutoff!$W$2,$F30=Cutoff!$W$3,$F30=Cutoff!$W$4,$F30=Cutoff!$W$5,$F30=Cutoff!$W$6,$F30=Cutoff!$W$7,$F30=Cutoff!$W$8,$F30=Cutoff!$W$9,$F30=Cutoff!$W$10,$F30=Cutoff!$W$11,$F30=Cutoff!$W$12,$G30=Cutoff!$W$2,$G30=Cutoff!$W$3,$G30=Cutoff!$W$4,$G30=Cutoff!$W$5,$G30=Cutoff!$W$6,$G30=Cutoff!$W$7,$G30=Cutoff!$W$8,$G30=Cutoff!$W$9,$G30=Cutoff!$W$10,$G30=Cutoff!$W$11,$G30=Cutoff!$W$12,$H30=Cutoff!$W$2,$H30=Cutoff!$W$3,$H30=Cutoff!$W$4,$H30=Cutoff!$W$5,$H30=Cutoff!$W$6,$H30=Cutoff!$W$7,$H30=Cutoff!$W$8,$H30=Cutoff!$W$9,$H30=Cutoff!$W$10,$H30=Cutoff!$W$11,$H30=Cutoff!$W$12,$I30=Cutoff!$W$2,$I30=Cutoff!$W$3,$I30=Cutoff!$W$4,$I30=Cutoff!$W$5,$I30=Cutoff!$W$6,$I30=Cutoff!$W$7,$I30=Cutoff!$W$8,$I30=Cutoff!$W$9,$I30=Cutoff!$W$10,$I30=Cutoff!$W$11,$I30=Cutoff!$W$12,$J30=Cutoff!$W$2,$J30=Cutoff!$W$3,$J30=Cutoff!$W$4,$J30=Cutoff!$W$5,$J30=Cutoff!$W$6,$J30=Cutoff!$W$7,$J30=Cutoff!$W$8,$J30=Cutoff!$W$9,$J30=Cutoff!$W$10,$J30=Cutoff!$W$11,$J30=Cutoff!$W$12,$K30=Cutoff!$W$2,$K30=Cutoff!$W$3,$K30=Cutoff!$W$4,$K30=Cutoff!$W$5,$K30=Cutoff!$W$6,$K30=Cutoff!$W$7,$K30=Cutoff!$W$8,$K30=Cutoff!$W$9,$K30=Cutoff!$W$10,$K30=Cutoff!$W$11,$K30=Cutoff!$W$12,$L30=Cutoff!$W$2,$L30=Cutoff!$W$3,$L30=Cutoff!$W$4,$L30=Cutoff!$W$5,$L30=Cutoff!$W$6,$L30=Cutoff!$W$7,$L30=Cutoff!$W$8,$L30=Cutoff!$W$9,$L30=Cutoff!$W$10,$L30=Cutoff!$W$11,$L30=Cutoff!$W$12,$M30=Cutoff!$W$2,$M30=Cutoff!$W$3,$M30=Cutoff!$W$4,$M30=Cutoff!$W$5,$M30=Cutoff!$W$6,$M30=Cutoff!$W$7,$M30=Cutoff!$W$8,$M30=Cutoff!$W$9,$M30=Cutoff!$W$10,$N30=Cutoff!$W$2,$N30=Cutoff!$W$3,$N30=Cutoff!$W$4,$M30=Cutoff!$W$11,$M30=Cutoff!$W$12,$N30=Cutoff!$W$5,$N30=Cutoff!$W$6,$N30=Cutoff!$W$7,$N30=Cutoff!$W$8,$N30=Cutoff!$W$9,$N30=Cutoff!$W$10,$N30=Cutoff!$W$11,$N30=Cutoff!$W$12,$O30=Cutoff!$W$2,$O30=Cutoff!$W$3,$O30=Cutoff!$W$4,$O30=Cutoff!$W$5,$O30=Cutoff!$W$6,$O30=Cutoff!$W$7,$O30=Cutoff!$W$8,$O30=Cutoff!$W$9,$O30=Cutoff!$W$10,$O30=Cutoff!$W$11,$O30=Cutoff!$W$12),1,""))</f>
        <v/>
      </c>
      <c r="FR30" s="239">
        <f t="shared" si="80"/>
        <v>0</v>
      </c>
      <c r="FU30" s="480" t="str">
        <f t="shared" si="124"/>
        <v/>
      </c>
      <c r="GB30" s="528" t="str">
        <f t="shared" si="81"/>
        <v/>
      </c>
      <c r="GC30" s="529" t="str">
        <f t="shared" si="82"/>
        <v/>
      </c>
      <c r="GD30" s="529" t="str">
        <f t="shared" si="83"/>
        <v/>
      </c>
      <c r="GE30" s="529" t="str">
        <f t="shared" si="84"/>
        <v/>
      </c>
      <c r="GF30" s="529" t="str">
        <f t="shared" si="85"/>
        <v/>
      </c>
      <c r="GG30" s="529" t="str">
        <f t="shared" si="86"/>
        <v/>
      </c>
      <c r="GH30" s="529" t="str">
        <f t="shared" si="87"/>
        <v/>
      </c>
      <c r="GI30" s="529" t="str">
        <f t="shared" si="88"/>
        <v/>
      </c>
      <c r="GJ30" s="529" t="str">
        <f t="shared" si="89"/>
        <v/>
      </c>
      <c r="GK30" s="529" t="str">
        <f t="shared" si="90"/>
        <v/>
      </c>
      <c r="GL30" s="530" t="str">
        <f t="shared" si="91"/>
        <v/>
      </c>
      <c r="GM30" s="530">
        <f t="shared" si="92"/>
        <v>0</v>
      </c>
      <c r="GN30" s="574">
        <f t="shared" si="93"/>
        <v>0</v>
      </c>
      <c r="GQ30" s="528" t="str">
        <f>+IF(ISBLANK($B30),"",IF(ISBLANK(E30),"",IF(OR(E30=Cutoff!$P$34,E30=Cutoff!$P$35,E30=Cutoff!$P$36,E30=Cutoff!$P$37,E30=Cutoff!$P$38,E30=Cutoff!$P$39,E30=Cutoff!$P$40,E30=Cutoff!$P$41,E30=Cutoff!$P$42,E30=Cutoff!$P$43,E30=Cutoff!$P$44,E30=Cutoff!$P$45,$Q30&lt;SCL!Y30),"0","i")))</f>
        <v/>
      </c>
      <c r="GR30" s="529" t="str">
        <f>+IF(ISBLANK($B30),"",IF(ISBLANK(F30),"",IF(OR(F30=Cutoff!$P$34,F30=Cutoff!$P$35,F30=Cutoff!$P$36,F30=Cutoff!$P$37,F30=Cutoff!$P$38,F30=Cutoff!$P$39,F30=Cutoff!$P$40,F30=Cutoff!$P$41,F30=Cutoff!$P$42,F30=Cutoff!$P$43,F30=Cutoff!$P$44,F30=Cutoff!$P$45,$Q30&lt;SCL!Z30),"0","i")))</f>
        <v/>
      </c>
      <c r="GS30" s="529" t="str">
        <f>+IF(ISBLANK($B30),"",IF(ISBLANK(G30),"",IF(OR(G30=Cutoff!$P$34,G30=Cutoff!$P$35,G30=Cutoff!$P$36,G30=Cutoff!$P$37,G30=Cutoff!$P$38,G30=Cutoff!$P$39,G30=Cutoff!$P$40,G30=Cutoff!$P$41,G30=Cutoff!$P$42,G30=Cutoff!$P$43,G30=Cutoff!$P$44,G30=Cutoff!$P$45,$Q30&lt;SCL!AA30),"0","i")))</f>
        <v/>
      </c>
      <c r="GT30" s="529" t="str">
        <f>+IF(ISBLANK($B30),"",IF(ISBLANK(H30),"",IF(OR(H30=Cutoff!$P$34,H30=Cutoff!$P$35,H30=Cutoff!$P$36,H30=Cutoff!$P$37,H30=Cutoff!$P$38,H30=Cutoff!$P$39,H30=Cutoff!$P$40,H30=Cutoff!$P$41,H30=Cutoff!$P$42,H30=Cutoff!$P$43,H30=Cutoff!$P$44,H30=Cutoff!$P$45,$Q30&lt;SCL!AB30),"0","i")))</f>
        <v/>
      </c>
      <c r="GU30" s="529" t="str">
        <f>+IF(ISBLANK($B30),"",IF(ISBLANK(I30),"",IF(OR(I30=Cutoff!$P$34,I30=Cutoff!$P$35,I30=Cutoff!$P$36,I30=Cutoff!$P$37,I30=Cutoff!$P$38,I30=Cutoff!$P$39,I30=Cutoff!$P$40,I30=Cutoff!$P$41,I30=Cutoff!$P$42,I30=Cutoff!$P$43,I30=Cutoff!$P$44,I30=Cutoff!$P$45,$Q30&lt;SCL!AC30),"0","i")))</f>
        <v/>
      </c>
      <c r="GV30" s="529" t="str">
        <f>+IF(ISBLANK($B30),"",IF(ISBLANK(J30),"",IF(OR(J30=Cutoff!$P$34,J30=Cutoff!$P$35,J30=Cutoff!$P$36,J30=Cutoff!$P$37,J30=Cutoff!$P$38,J30=Cutoff!$P$39,J30=Cutoff!$P$40,J30=Cutoff!$P$41,J30=Cutoff!$P$42,J30=Cutoff!$P$43,J30=Cutoff!$P$44,J30=Cutoff!$P$45,$Q30&lt;SCL!AD30),"0","i")))</f>
        <v/>
      </c>
      <c r="GW30" s="529" t="str">
        <f>+IF(ISBLANK($B30),"",IF(ISBLANK(K30),"",IF(OR(K30=Cutoff!$P$34,K30=Cutoff!$P$35,K30=Cutoff!$P$36,K30=Cutoff!$P$37,K30=Cutoff!$P$38,K30=Cutoff!$P$39,K30=Cutoff!$P$40,K30=Cutoff!$P$41,K30=Cutoff!$P$42,K30=Cutoff!$P$43,K30=Cutoff!$P$44,K30=Cutoff!$P$45,$Q30&lt;SCL!AE30),"0","i")))</f>
        <v/>
      </c>
      <c r="GX30" s="529" t="str">
        <f>+IF(ISBLANK($B30),"",IF(ISBLANK(L30),"",IF(OR(L30=Cutoff!$P$34,L30=Cutoff!$P$35,L30=Cutoff!$P$36,L30=Cutoff!$P$37,L30=Cutoff!$P$38,L30=Cutoff!$P$39,L30=Cutoff!$P$40,L30=Cutoff!$P$41,L30=Cutoff!$P$42,L30=Cutoff!$P$43,L30=Cutoff!$P$44,L30=Cutoff!$P$45,$Q30&lt;SCL!AF30),"0","i")))</f>
        <v/>
      </c>
      <c r="GY30" s="529" t="str">
        <f>+IF(ISBLANK($B30),"",IF(ISBLANK(M30),"",IF(OR(M30=Cutoff!$P$34,M30=Cutoff!$P$35,M30=Cutoff!$P$36,M30=Cutoff!$P$37,M30=Cutoff!$P$38,M30=Cutoff!$P$39,M30=Cutoff!$P$40,M30=Cutoff!$P$41,M30=Cutoff!$P$42,M30=Cutoff!$P$43,M30=Cutoff!$P$44,M30=Cutoff!$P$45,$Q30&lt;SCL!AG30),"0","i")))</f>
        <v/>
      </c>
      <c r="GZ30" s="529" t="str">
        <f>+IF(ISBLANK($B30),"",IF(ISBLANK(N30),"",IF(OR(N30=Cutoff!$P$34,N30=Cutoff!$P$35,N30=Cutoff!$P$36,N30=Cutoff!$P$37,N30=Cutoff!$P$38,N30=Cutoff!$P$39,N30=Cutoff!$P$40,N30=Cutoff!$P$41,N30=Cutoff!$P$42,N30=Cutoff!$P$43,N30=Cutoff!$P$44,N30=Cutoff!$P$45,$Q30&lt;SCL!AH30),"0","i")))</f>
        <v/>
      </c>
      <c r="HA30" s="530" t="str">
        <f>+IF(ISBLANK($B30),"",IF(ISBLANK(O30),"",IF(OR(O30=Cutoff!$P$34,O30=Cutoff!$P$35,O30=Cutoff!$P$36,O30=Cutoff!$P$37,O30=Cutoff!$P$38,O30=Cutoff!$P$39,O30=Cutoff!$P$40,O30=Cutoff!$P$41,O30=Cutoff!$P$42,O30=Cutoff!$P$43,O30=Cutoff!$P$44,O30=Cutoff!$P$45,$Q30&lt;SCL!AI30),"0","i")))</f>
        <v/>
      </c>
      <c r="HB30" s="530" t="str">
        <f t="shared" si="94"/>
        <v/>
      </c>
      <c r="HC30" s="541" t="str">
        <f t="shared" si="95"/>
        <v/>
      </c>
      <c r="HD30" s="678" t="str">
        <f t="shared" si="96"/>
        <v/>
      </c>
      <c r="HE30" s="528" t="str">
        <f>+IF(ISBLANK($B30),"",IF(ISBLANK(E30),"",IF(OR(E30=Cutoff!$R$34,E30=Cutoff!$R$35,E30=Cutoff!$R$36,E30=Cutoff!$R$37,E30=Cutoff!$R$38,E30=Cutoff!$R$39,E30=Cutoff!$R$40,E30=Cutoff!$R$41,E30=Cutoff!$R$42,E30=Cutoff!$R$43,E30=Cutoff!$R$44,E30=Cutoff!$R$45,$Q30&lt;SCL!Y30),"0","d")))</f>
        <v/>
      </c>
      <c r="HF30" s="529" t="str">
        <f>+IF(ISBLANK($B30),"",IF(ISBLANK(F30),"",IF(OR(F30=Cutoff!$R$34,F30=Cutoff!$R$35,F30=Cutoff!$R$36,F30=Cutoff!$R$37,F30=Cutoff!$R$38,F30=Cutoff!$R$39,F30=Cutoff!$R$40,F30=Cutoff!$R$41,F30=Cutoff!$R$42,F30=Cutoff!$R$43,F30=Cutoff!$R$44,F30=Cutoff!$R$45,$Q30&lt;SCL!Z30),"0","d")))</f>
        <v/>
      </c>
      <c r="HG30" s="529" t="str">
        <f>+IF(ISBLANK($B30),"",IF(ISBLANK(G30),"",IF(OR(G30=Cutoff!$R$34,G30=Cutoff!$R$35,G30=Cutoff!$R$36,G30=Cutoff!$R$37,G30=Cutoff!$R$38,G30=Cutoff!$R$39,G30=Cutoff!$R$40,G30=Cutoff!$R$41,G30=Cutoff!$R$42,G30=Cutoff!$R$43,G30=Cutoff!$R$44,G30=Cutoff!$R$45,$Q30&lt;SCL!AA30),"0","d")))</f>
        <v/>
      </c>
      <c r="HH30" s="529" t="str">
        <f>+IF(ISBLANK($B30),"",IF(ISBLANK(H30),"",IF(OR(H30=Cutoff!$R$34,H30=Cutoff!$R$35,H30=Cutoff!$R$36,H30=Cutoff!$R$37,H30=Cutoff!$R$38,H30=Cutoff!$R$39,H30=Cutoff!$R$40,H30=Cutoff!$R$41,H30=Cutoff!$R$42,H30=Cutoff!$R$43,H30=Cutoff!$R$44,H30=Cutoff!$R$45,$Q30&lt;SCL!AB30),"0","d")))</f>
        <v/>
      </c>
      <c r="HI30" s="529" t="str">
        <f>+IF(ISBLANK($B30),"",IF(ISBLANK(I30),"",IF(OR(I30=Cutoff!$R$34,I30=Cutoff!$R$35,I30=Cutoff!$R$36,I30=Cutoff!$R$37,I30=Cutoff!$R$38,I30=Cutoff!$R$39,I30=Cutoff!$R$40,I30=Cutoff!$R$41,I30=Cutoff!$R$42,I30=Cutoff!$R$43,I30=Cutoff!$R$44,I30=Cutoff!$R$45,$Q30&lt;SCL!AC30),"0","d")))</f>
        <v/>
      </c>
      <c r="HJ30" s="529" t="str">
        <f>+IF(ISBLANK($B30),"",IF(ISBLANK(J30),"",IF(OR(J30=Cutoff!$R$34,J30=Cutoff!$R$35,J30=Cutoff!$R$36,J30=Cutoff!$R$37,J30=Cutoff!$R$38,J30=Cutoff!$R$39,J30=Cutoff!$R$40,J30=Cutoff!$R$41,J30=Cutoff!$R$42,J30=Cutoff!$R$43,J30=Cutoff!$R$44,J30=Cutoff!$R$45,$Q30&lt;SCL!AD30),"0","d")))</f>
        <v/>
      </c>
      <c r="HK30" s="529" t="str">
        <f>+IF(ISBLANK($B30),"",IF(ISBLANK(K30),"",IF(OR(K30=Cutoff!$R$34,K30=Cutoff!$R$35,K30=Cutoff!$R$36,K30=Cutoff!$R$37,K30=Cutoff!$R$38,K30=Cutoff!$R$39,K30=Cutoff!$R$40,K30=Cutoff!$R$41,K30=Cutoff!$R$42,K30=Cutoff!$R$43,K30=Cutoff!$R$44,K30=Cutoff!$R$45,$Q30&lt;SCL!AE30),"0","d")))</f>
        <v/>
      </c>
      <c r="HL30" s="529" t="str">
        <f>+IF(ISBLANK($B30),"",IF(ISBLANK(L30),"",IF(OR(L30=Cutoff!$R$34,L30=Cutoff!$R$35,L30=Cutoff!$R$36,L30=Cutoff!$R$37,L30=Cutoff!$R$38,L30=Cutoff!$R$39,L30=Cutoff!$R$40,L30=Cutoff!$R$41,L30=Cutoff!$R$42,L30=Cutoff!$R$43,L30=Cutoff!$R$44,L30=Cutoff!$R$45,$Q30&lt;SCL!AF30),"0","d")))</f>
        <v/>
      </c>
      <c r="HM30" s="529" t="str">
        <f>+IF(ISBLANK($B30),"",IF(ISBLANK(M30),"",IF(OR(M30=Cutoff!$R$34,M30=Cutoff!$R$35,M30=Cutoff!$R$36,M30=Cutoff!$R$37,M30=Cutoff!$R$38,M30=Cutoff!$R$39,M30=Cutoff!$R$40,M30=Cutoff!$R$41,M30=Cutoff!$R$42,M30=Cutoff!$R$43,M30=Cutoff!$R$44,M30=Cutoff!$R$45,$Q30&lt;SCL!AG30),"0","d")))</f>
        <v/>
      </c>
      <c r="HN30" s="529" t="str">
        <f>+IF(ISBLANK($B30),"",IF(ISBLANK(N30),"",IF(OR(N30=Cutoff!$R$34,N30=Cutoff!$R$35,N30=Cutoff!$R$36,N30=Cutoff!$R$37,N30=Cutoff!$R$38,N30=Cutoff!$R$39,N30=Cutoff!$R$40,N30=Cutoff!$R$41,N30=Cutoff!$R$42,N30=Cutoff!$R$43,N30=Cutoff!$R$44,N30=Cutoff!$R$45,$Q30&lt;SCL!AH30),"0","d")))</f>
        <v/>
      </c>
      <c r="HO30" s="530" t="str">
        <f>+IF(ISBLANK($B30),"",IF(ISBLANK(O30),"",IF(OR(O30=Cutoff!$R$34,O30=Cutoff!$R$35,O30=Cutoff!$R$36,O30=Cutoff!$R$37,O30=Cutoff!$R$38,O30=Cutoff!$R$39,O30=Cutoff!$R$40,O30=Cutoff!$R$41,O30=Cutoff!$R$42,O30=Cutoff!$R$43,O30=Cutoff!$R$44,O30=Cutoff!$R$45,$Q30&lt;SCL!AI30),"0","d")))</f>
        <v/>
      </c>
      <c r="HP30" s="530" t="str">
        <f t="shared" si="97"/>
        <v/>
      </c>
      <c r="HQ30" s="541" t="str">
        <f t="shared" si="98"/>
        <v/>
      </c>
      <c r="HR30" s="678" t="str">
        <f t="shared" si="99"/>
        <v/>
      </c>
      <c r="HS30" s="528" t="str">
        <f>+IF(ISBLANK($B30),"",IF(ISBLANK(E30),"",IF(OR(E30=Cutoff!$T$34,E30=Cutoff!$T$35,E30=Cutoff!$T$36,E30=Cutoff!$T$37,E30=Cutoff!$T$38,E30=Cutoff!$T$39,E30=Cutoff!$T$40,E30=Cutoff!$T$41,E30=Cutoff!$T$42,E30=Cutoff!$T$43,E30=Cutoff!$T$44,E30=Cutoff!$T$45,$Q30&lt;SCL!Y30),"0","oral")))</f>
        <v/>
      </c>
      <c r="HT30" s="529" t="str">
        <f>+IF(ISBLANK($B30),"",IF(ISBLANK(F30),"",IF(OR(F30=Cutoff!$T$34,F30=Cutoff!$T$35,F30=Cutoff!$T$36,F30=Cutoff!$T$37,F30=Cutoff!$T$38,F30=Cutoff!$T$39,F30=Cutoff!$T$40,F30=Cutoff!$T$41,F30=Cutoff!$T$42,F30=Cutoff!$T$43,F30=Cutoff!$T$44,F30=Cutoff!$T$45,$Q30&lt;SCL!Z30),"0","oral")))</f>
        <v/>
      </c>
      <c r="HU30" s="529" t="str">
        <f>+IF(ISBLANK($B30),"",IF(ISBLANK(G30),"",IF(OR(G30=Cutoff!$T$34,G30=Cutoff!$T$35,G30=Cutoff!$T$36,G30=Cutoff!$T$37,G30=Cutoff!$T$38,G30=Cutoff!$T$39,G30=Cutoff!$T$40,G30=Cutoff!$T$41,G30=Cutoff!$T$42,G30=Cutoff!$T$43,G30=Cutoff!$T$44,G30=Cutoff!$T$45,$Q30&lt;SCL!AA30),"0","oral")))</f>
        <v/>
      </c>
      <c r="HV30" s="529" t="str">
        <f>+IF(ISBLANK($B30),"",IF(ISBLANK(H30),"",IF(OR(H30=Cutoff!$T$34,H30=Cutoff!$T$35,H30=Cutoff!$T$36,H30=Cutoff!$T$37,H30=Cutoff!$T$38,H30=Cutoff!$T$39,H30=Cutoff!$T$40,H30=Cutoff!$T$41,H30=Cutoff!$T$42,H30=Cutoff!$T$43,H30=Cutoff!$T$44,H30=Cutoff!$T$45,$Q30&lt;SCL!AB30),"0","oral")))</f>
        <v/>
      </c>
      <c r="HW30" s="529" t="str">
        <f>+IF(ISBLANK($B30),"",IF(ISBLANK(I30),"",IF(OR(I30=Cutoff!$T$34,I30=Cutoff!$T$35,I30=Cutoff!$T$36,I30=Cutoff!$T$37,I30=Cutoff!$T$38,I30=Cutoff!$T$39,I30=Cutoff!$T$40,I30=Cutoff!$T$41,I30=Cutoff!$T$42,I30=Cutoff!$T$43,I30=Cutoff!$T$44,I30=Cutoff!$T$45,$Q30&lt;SCL!AC30),"0","oral")))</f>
        <v/>
      </c>
      <c r="HX30" s="529" t="str">
        <f>+IF(ISBLANK($B30),"",IF(ISBLANK(J30),"",IF(OR(J30=Cutoff!$T$34,J30=Cutoff!$T$35,J30=Cutoff!$T$36,J30=Cutoff!$T$37,J30=Cutoff!$T$38,J30=Cutoff!$T$39,J30=Cutoff!$T$40,J30=Cutoff!$T$41,J30=Cutoff!$T$42,J30=Cutoff!$T$43,J30=Cutoff!$T$44,J30=Cutoff!$T$45,$Q30&lt;SCL!AD30),"0","oral")))</f>
        <v/>
      </c>
      <c r="HY30" s="529" t="str">
        <f>+IF(ISBLANK($B30),"",IF(ISBLANK(K30),"",IF(OR(K30=Cutoff!$T$34,K30=Cutoff!$T$35,K30=Cutoff!$T$36,K30=Cutoff!$T$37,K30=Cutoff!$T$38,K30=Cutoff!$T$39,K30=Cutoff!$T$40,K30=Cutoff!$T$41,K30=Cutoff!$T$42,K30=Cutoff!$T$43,K30=Cutoff!$T$44,K30=Cutoff!$T$45,$Q30&lt;SCL!AE30),"0","oral")))</f>
        <v/>
      </c>
      <c r="HZ30" s="529" t="str">
        <f>+IF(ISBLANK($B30),"",IF(ISBLANK(L30),"",IF(OR(L30=Cutoff!$T$34,L30=Cutoff!$T$35,L30=Cutoff!$T$36,L30=Cutoff!$T$37,L30=Cutoff!$T$38,L30=Cutoff!$T$39,L30=Cutoff!$T$40,L30=Cutoff!$T$41,L30=Cutoff!$T$42,L30=Cutoff!$T$43,L30=Cutoff!$T$44,L30=Cutoff!$T$45,$Q30&lt;SCL!AF30),"0","oral")))</f>
        <v/>
      </c>
      <c r="IA30" s="529" t="str">
        <f>+IF(ISBLANK($B30),"",IF(ISBLANK(M30),"",IF(OR(M30=Cutoff!$T$34,M30=Cutoff!$T$35,M30=Cutoff!$T$36,M30=Cutoff!$T$37,M30=Cutoff!$T$38,M30=Cutoff!$T$39,M30=Cutoff!$T$40,M30=Cutoff!$T$41,M30=Cutoff!$T$42,M30=Cutoff!$T$43,M30=Cutoff!$T$44,M30=Cutoff!$T$45,$Q30&lt;SCL!AG30),"0","oral")))</f>
        <v/>
      </c>
      <c r="IB30" s="529" t="str">
        <f>+IF(ISBLANK($B30),"",IF(ISBLANK(N30),"",IF(OR(N30=Cutoff!$T$34,N30=Cutoff!$T$35,N30=Cutoff!$T$36,N30=Cutoff!$T$37,N30=Cutoff!$T$38,N30=Cutoff!$T$39,N30=Cutoff!$T$40,N30=Cutoff!$T$41,N30=Cutoff!$T$42,N30=Cutoff!$T$43,N30=Cutoff!$T$44,N30=Cutoff!$T$45,$Q30&lt;SCL!AH30),"0","oral")))</f>
        <v/>
      </c>
      <c r="IC30" s="530" t="str">
        <f>+IF(ISBLANK($B30),"",IF(ISBLANK(O30),"",IF(OR(O30=Cutoff!$T$34,O30=Cutoff!$T$35,O30=Cutoff!$T$36,O30=Cutoff!$T$37,O30=Cutoff!$T$38,O30=Cutoff!$T$39,O30=Cutoff!$T$40,O30=Cutoff!$T$41,O30=Cutoff!$T$42,O30=Cutoff!$T$43,O30=Cutoff!$T$44,O30=Cutoff!$T$45,$Q30&lt;SCL!AI30),"0","oral")))</f>
        <v/>
      </c>
      <c r="ID30" s="530" t="str">
        <f t="shared" si="100"/>
        <v/>
      </c>
      <c r="IE30" s="541" t="str">
        <f t="shared" si="101"/>
        <v/>
      </c>
      <c r="IF30" s="678" t="str">
        <f t="shared" si="102"/>
        <v/>
      </c>
      <c r="IG30" s="528" t="str">
        <f>IF(ISBLANK($B30),"",+IF(OR(E30=Cutoff!$W$2,E30=Cutoff!$W$3,E30=Cutoff!$W$4,E30=Cutoff!$W$5,E30=Cutoff!$W$6,E30=Cutoff!$W$7,E30=Cutoff!$W$8,E30=Cutoff!$W$9,E30=Cutoff!$W$10,E30=Cutoff!$W$11,E30=Cutoff!$W$12),1,0))</f>
        <v/>
      </c>
      <c r="IH30" s="529" t="str">
        <f>IF(ISBLANK($B30),"",+IF(OR(F30=Cutoff!$W$2,F30=Cutoff!$W$3,F30=Cutoff!$W$4,F30=Cutoff!$W$5,F30=Cutoff!$W$6,F30=Cutoff!$W$7,F30=Cutoff!$W$8,F30=Cutoff!$W$9,F30=Cutoff!$W$10,F30=Cutoff!$W$11,F30=Cutoff!$W$12),1,0))</f>
        <v/>
      </c>
      <c r="II30" s="529" t="str">
        <f>IF(ISBLANK($B30),"",+IF(OR(G30=Cutoff!$W$2,G30=Cutoff!$W$3,G30=Cutoff!$W$4,G30=Cutoff!$W$5,G30=Cutoff!$W$6,G30=Cutoff!$W$7,G30=Cutoff!$W$8,G30=Cutoff!$W$9,G30=Cutoff!$W$10,G30=Cutoff!$W$11,G30=Cutoff!$W$12),1,0))</f>
        <v/>
      </c>
      <c r="IJ30" s="529" t="str">
        <f>IF(ISBLANK($B30),"",+IF(OR(H30=Cutoff!$W$2,H30=Cutoff!$W$3,H30=Cutoff!$W$4,H30=Cutoff!$W$5,H30=Cutoff!$W$6,H30=Cutoff!$W$7,H30=Cutoff!$W$8,H30=Cutoff!$W$9,H30=Cutoff!$W$10,H30=Cutoff!$W$11,H30=Cutoff!$W$12),1,0))</f>
        <v/>
      </c>
      <c r="IK30" s="529" t="str">
        <f>IF(ISBLANK($B30),"",+IF(OR(I30=Cutoff!$W$2,I30=Cutoff!$W$3,I30=Cutoff!$W$4,I30=Cutoff!$W$5,I30=Cutoff!$W$6,I30=Cutoff!$W$7,I30=Cutoff!$W$8,I30=Cutoff!$W$9,I30=Cutoff!$W$10,I30=Cutoff!$W$11,I30=Cutoff!$W$12),1,0))</f>
        <v/>
      </c>
      <c r="IL30" s="529" t="str">
        <f>IF(ISBLANK($B30),"",+IF(OR(J30=Cutoff!$W$2,J30=Cutoff!$W$3,J30=Cutoff!$W$4,J30=Cutoff!$W$5,J30=Cutoff!$W$6,J30=Cutoff!$W$7,J30=Cutoff!$W$8,J30=Cutoff!$W$9,J30=Cutoff!$W$10,J30=Cutoff!$W$11,J30=Cutoff!$W$12),1,0))</f>
        <v/>
      </c>
      <c r="IM30" s="529" t="str">
        <f>IF(ISBLANK($B30),"",+IF(OR(K30=Cutoff!$W$2,K30=Cutoff!$W$3,K30=Cutoff!$W$4,K30=Cutoff!$W$5,K30=Cutoff!$W$6,K30=Cutoff!$W$7,K30=Cutoff!$W$8,K30=Cutoff!$W$9,K30=Cutoff!$W$10,K30=Cutoff!$W$11,K30=Cutoff!$W$12),1,0))</f>
        <v/>
      </c>
      <c r="IN30" s="529" t="str">
        <f>IF(ISBLANK($B30),"",+IF(OR(L30=Cutoff!$W$2,L30=Cutoff!$W$3,L30=Cutoff!$W$4,L30=Cutoff!$W$5,L30=Cutoff!$W$6,L30=Cutoff!$W$7,L30=Cutoff!$W$8,L30=Cutoff!$W$9,L30=Cutoff!$W$10,L30=Cutoff!$W$11,L30=Cutoff!$W$12),1,0))</f>
        <v/>
      </c>
      <c r="IO30" s="529" t="str">
        <f>IF(ISBLANK($B30),"",+IF(OR(M30=Cutoff!$W$2,M30=Cutoff!$W$3,M30=Cutoff!$W$4,M30=Cutoff!$W$5,M30=Cutoff!$W$6,M30=Cutoff!$W$7,M30=Cutoff!$W$8,M30=Cutoff!$W$9,M30=Cutoff!$W$10,M30=Cutoff!$W$11,M30=Cutoff!$W$12),1,0))</f>
        <v/>
      </c>
      <c r="IP30" s="529" t="str">
        <f>IF(ISBLANK($B30),"",+IF(OR(N30=Cutoff!$W$2,N30=Cutoff!$W$3,N30=Cutoff!$W$4,N30=Cutoff!$W$5,N30=Cutoff!$W$6,N30=Cutoff!$W$7,N30=Cutoff!$W$8,N30=Cutoff!$W$9,N30=Cutoff!$W$10,N30=Cutoff!$W$11,N30=Cutoff!$W$12),1,0))</f>
        <v/>
      </c>
      <c r="IQ30" s="530" t="str">
        <f>IF(ISBLANK($B30),"",+IF(OR(O30=Cutoff!$W$2,O30=Cutoff!$W$3,O30=Cutoff!$W$4,O30=Cutoff!$W$5,O30=Cutoff!$W$6,O30=Cutoff!$W$7,O30=Cutoff!$W$8,O30=Cutoff!$W$9,O30=Cutoff!$W$10,O30=Cutoff!$W$11,O30=Cutoff!$W$12),1,0))</f>
        <v/>
      </c>
      <c r="IR30" s="541" t="str">
        <f t="shared" si="103"/>
        <v/>
      </c>
      <c r="IS30" s="541" t="str">
        <f t="shared" si="104"/>
        <v/>
      </c>
      <c r="IV30" s="720" t="str">
        <f>IF(ISBLANK($B30),"",+IF(AND(OR(E30=Cutoff!$W$8,E30=Cutoff!$W$9,E30=Cutoff!$W$12),OR(E30=$D$19,E30=$E$19,E30=$F$19,E30=$G$19,E30=$H$19,E30=$I$19,E30=$J$19,E30=$K$19,E30=$L$19,E30=$M$19),GQ30="i"),E30,""))</f>
        <v/>
      </c>
      <c r="IW30" s="720" t="str">
        <f>IF(ISBLANK($B30),"",+IF(AND(OR(F30=Cutoff!$W$8,F30=Cutoff!$W$9,F30=Cutoff!$W$12),OR(F30=$D$19,F30=$E$19,F30=$F$19,F30=$G$19,F30=$H$19,F30=$I$19,F30=$J$19,F30=$K$19,F30=$L$19,F30=$M$19),GR30="i"),F30,""))</f>
        <v/>
      </c>
      <c r="IX30" s="720" t="str">
        <f>IF(ISBLANK($B30),"",+IF(AND(OR(G30=Cutoff!$W$8,G30=Cutoff!$W$9,G30=Cutoff!$W$12),OR(G30=$D$19,G30=$E$19,G30=$F$19,G30=$G$19,G30=$H$19,G30=$I$19,G30=$J$19,G30=$K$19,G30=$L$19,G30=$M$19),GS30="i"),G30,""))</f>
        <v/>
      </c>
      <c r="IY30" s="720" t="str">
        <f>IF(ISBLANK($B30),"",+IF(AND(OR(H30=Cutoff!$W$8,H30=Cutoff!$W$9,H30=Cutoff!$W$12),OR(H30=$D$19,H30=$E$19,H30=$F$19,H30=$G$19,H30=$H$19,H30=$I$19,H30=$J$19,H30=$K$19,H30=$L$19,H30=$M$19),GT30="i"),H30,""))</f>
        <v/>
      </c>
      <c r="IZ30" s="720" t="str">
        <f>IF(ISBLANK($B30),"",+IF(AND(OR(I30=Cutoff!$W$8,I30=Cutoff!$W$9,I30=Cutoff!$W$12),OR(I30=$D$19,I30=$E$19,I30=$F$19,I30=$G$19,I30=$H$19,I30=$I$19,I30=$J$19,I30=$K$19,I30=$L$19,I30=$M$19),GU30="i"),I30,""))</f>
        <v/>
      </c>
      <c r="JA30" s="720" t="str">
        <f>IF(ISBLANK($B30),"",+IF(AND(OR(J30=Cutoff!$W$8,J30=Cutoff!$W$9,J30=Cutoff!$W$12),OR(J30=$D$19,J30=$E$19,J30=$F$19,J30=$G$19,J30=$H$19,J30=$I$19,J30=$J$19,J30=$K$19,J30=$L$19,J30=$M$19),GV30="i"),J30,""))</f>
        <v/>
      </c>
      <c r="JB30" s="720" t="str">
        <f>IF(ISBLANK($B30),"",+IF(AND(OR(K30=Cutoff!$W$8,K30=Cutoff!$W$9,K30=Cutoff!$W$12),OR(K30=$D$19,K30=$E$19,K30=$F$19,K30=$G$19,K30=$H$19,K30=$I$19,K30=$J$19,K30=$K$19,K30=$L$19,K30=$M$19),GW30="i"),K30,""))</f>
        <v/>
      </c>
      <c r="JC30" s="720" t="str">
        <f>IF(ISBLANK($B30),"",+IF(AND(OR(L30=Cutoff!$W$8,L30=Cutoff!$W$9,L30=Cutoff!$W$12),OR(L30=$D$19,L30=$E$19,L30=$F$19,L30=$G$19,L30=$H$19,L30=$I$19,L30=$J$19,L30=$K$19,L30=$L$19,L30=$M$19),GX30="i"),L30,""))</f>
        <v/>
      </c>
      <c r="JD30" s="720" t="str">
        <f>IF(ISBLANK($B30),"",+IF(AND(OR(M30=Cutoff!$W$8,M30=Cutoff!$W$9,M30=Cutoff!$W$12),OR(M30=$D$19,M30=$E$19,M30=$F$19,M30=$G$19,M30=$H$19,M30=$I$19,M30=$J$19,M30=$K$19,M30=$L$19,M30=$M$19),GY30="i"),M30,""))</f>
        <v/>
      </c>
      <c r="JE30" s="720" t="str">
        <f>IF(ISBLANK($B30),"",+IF(AND(OR(N30=Cutoff!$W$8,N30=Cutoff!$W$9,N30=Cutoff!$W$12),OR(N30=$D$19,N30=$E$19,N30=$F$19,N30=$G$19,N30=$H$19,N30=$I$19,N30=$J$19,N30=$K$19,N30=$L$19,N30=$M$19),GZ30="i"),N30,""))</f>
        <v/>
      </c>
      <c r="JF30" s="720" t="str">
        <f>IF(ISBLANK($B30),"",+IF(AND(OR(O30=Cutoff!$W$8,O30=Cutoff!$W$9,O30=Cutoff!$W$12),OR(O30=$D$19,O30=$E$19,O30=$F$19,O30=$G$19,O30=$H$19,O30=$I$19,O30=$J$19,O30=$K$19,O30=$L$19,O30=$M$19),HA30="i"),O30,""))</f>
        <v/>
      </c>
      <c r="JG30" s="720">
        <f t="shared" si="105"/>
        <v>0</v>
      </c>
      <c r="JH30" s="720" t="str">
        <f t="shared" si="106"/>
        <v/>
      </c>
      <c r="JK30" s="720" t="str">
        <f>IF(ISBLANK($B30),"",+IF(AND(OR(E30=Cutoff!$W$2,E30=Cutoff!$W$3,E30=Cutoff!$W$4,E30=Cutoff!$W$11),OR(E30=$D$19,E30=$E$19,E30=$F$19,E30=$G$19,E30=$H$19,E30=$I$19,E30=$J$19,E30=$K$19,E30=$L$19,E30=$M$19),HE30="d"),E30,""))</f>
        <v/>
      </c>
      <c r="JL30" s="720" t="str">
        <f>IF(ISBLANK($B30),"",+IF(AND(OR(F30=Cutoff!$W$2,F30=Cutoff!$W$3,F30=Cutoff!$W$4,F30=Cutoff!$W$11),OR(F30=$D$19,F30=$E$19,F30=$F$19,F30=$G$19,F30=$H$19,F30=$I$19,F30=$J$19,F30=$K$19,F30=$L$19,F30=$M$19),HF30="d"),F30,""))</f>
        <v/>
      </c>
      <c r="JM30" s="720" t="str">
        <f>IF(ISBLANK($B30),"",+IF(AND(OR(G30=Cutoff!$W$2,G30=Cutoff!$W$3,G30=Cutoff!$W$4,G30=Cutoff!$W$11),OR(G30=$D$19,G30=$E$19,G30=$F$19,G30=$G$19,G30=$H$19,G30=$I$19,G30=$J$19,G30=$K$19,G30=$L$19,G30=$M$19),HG30="d"),G30,""))</f>
        <v/>
      </c>
      <c r="JN30" s="720" t="str">
        <f>IF(ISBLANK($B30),"",+IF(AND(OR(H30=Cutoff!$W$2,H30=Cutoff!$W$3,H30=Cutoff!$W$4,H30=Cutoff!$W$11),OR(H30=$D$19,H30=$E$19,H30=$F$19,H30=$G$19,H30=$H$19,H30=$I$19,H30=$J$19,H30=$K$19,H30=$L$19,H30=$M$19),HH30="d"),H30,""))</f>
        <v/>
      </c>
      <c r="JO30" s="720" t="str">
        <f>IF(ISBLANK($B30),"",+IF(AND(OR(I30=Cutoff!$W$2,I30=Cutoff!$W$3,I30=Cutoff!$W$4,I30=Cutoff!$W$11),OR(I30=$D$19,I30=$E$19,I30=$F$19,I30=$G$19,I30=$H$19,I30=$I$19,I30=$J$19,I30=$K$19,I30=$L$19,I30=$M$19),HI30="d"),I30,""))</f>
        <v/>
      </c>
      <c r="JP30" s="720" t="str">
        <f>IF(ISBLANK($B30),"",+IF(AND(OR(J30=Cutoff!$W$2,J30=Cutoff!$W$3,J30=Cutoff!$W$4,J30=Cutoff!$W$11),OR(J30=$D$19,J30=$E$19,J30=$F$19,J30=$G$19,J30=$H$19,J30=$I$19,J30=$J$19,J30=$K$19,J30=$L$19,J30=$M$19),HJ30="d"),J30,""))</f>
        <v/>
      </c>
      <c r="JQ30" s="720" t="str">
        <f>IF(ISBLANK($B30),"",+IF(AND(OR(K30=Cutoff!$W$2,K30=Cutoff!$W$3,K30=Cutoff!$W$4,K30=Cutoff!$W$11),OR(K30=$D$19,K30=$E$19,K30=$F$19,K30=$G$19,K30=$H$19,K30=$I$19,K30=$J$19,K30=$K$19,K30=$L$19,K30=$M$19),HK30="d"),K30,""))</f>
        <v/>
      </c>
      <c r="JR30" s="720" t="str">
        <f>IF(ISBLANK($B30),"",+IF(AND(OR(L30=Cutoff!$W$2,L30=Cutoff!$W$3,L30=Cutoff!$W$4,L30=Cutoff!$W$11),OR(L30=$D$19,L30=$E$19,L30=$F$19,L30=$G$19,L30=$H$19,L30=$I$19,L30=$J$19,L30=$K$19,L30=$L$19,L30=$M$19),HL30="d"),L30,""))</f>
        <v/>
      </c>
      <c r="JS30" s="720" t="str">
        <f>IF(ISBLANK($B30),"",+IF(AND(OR(M30=Cutoff!$W$2,M30=Cutoff!$W$3,M30=Cutoff!$W$4,M30=Cutoff!$W$11),OR(M30=$D$19,M30=$E$19,M30=$F$19,M30=$G$19,M30=$H$19,M30=$I$19,M30=$J$19,M30=$K$19,M30=$L$19,M30=$M$19),HM30="d"),M30,""))</f>
        <v/>
      </c>
      <c r="JT30" s="720" t="str">
        <f>IF(ISBLANK($B30),"",+IF(AND(OR(N30=Cutoff!$W$2,N30=Cutoff!$W$3,N30=Cutoff!$W$4,N30=Cutoff!$W$11),OR(N30=$D$19,N30=$E$19,N30=$F$19,N30=$G$19,N30=$H$19,N30=$I$19,N30=$J$19,N30=$K$19,N30=$L$19,N30=$M$19),HN30="d"),N30,""))</f>
        <v/>
      </c>
      <c r="JU30" s="720" t="str">
        <f>IF(ISBLANK($B30),"",+IF(AND(OR(O30=Cutoff!$W$2,O30=Cutoff!$W$3,O30=Cutoff!$W$4,O30=Cutoff!$W$11),OR(O30=$D$19,O30=$E$19,O30=$F$19,O30=$G$19,O30=$H$19,O30=$I$19,O30=$J$19,O30=$K$19,O30=$L$19,O30=$M$19),HO30="d"),O30,""))</f>
        <v/>
      </c>
      <c r="JV30" s="720">
        <f t="shared" si="125"/>
        <v>0</v>
      </c>
      <c r="JW30" s="720" t="str">
        <f t="shared" si="23"/>
        <v/>
      </c>
      <c r="JZ30" s="11"/>
      <c r="KA30" s="11"/>
      <c r="KB30" s="11"/>
      <c r="KC30" s="11"/>
      <c r="KD30" s="11"/>
      <c r="KE30" s="11"/>
      <c r="KF30" s="11"/>
      <c r="KG30" s="11"/>
      <c r="KH30" s="11"/>
      <c r="KI30" s="11"/>
      <c r="KJ30" s="11"/>
      <c r="KK30" s="11"/>
      <c r="KL30" s="11"/>
    </row>
    <row r="31" spans="1:298" ht="20.25" x14ac:dyDescent="0.3">
      <c r="A31" s="501"/>
      <c r="B31" s="585"/>
      <c r="C31" s="502"/>
      <c r="D31" s="500" t="str">
        <f t="shared" si="1"/>
        <v/>
      </c>
      <c r="E31" s="515"/>
      <c r="F31" s="516"/>
      <c r="G31" s="516"/>
      <c r="H31" s="516"/>
      <c r="I31" s="516"/>
      <c r="J31" s="516"/>
      <c r="K31" s="516"/>
      <c r="L31" s="516"/>
      <c r="M31" s="516"/>
      <c r="N31" s="516"/>
      <c r="O31" s="516"/>
      <c r="P31" s="510"/>
      <c r="Q31" s="505"/>
      <c r="R31" s="780"/>
      <c r="S31" s="507"/>
      <c r="T31" s="513"/>
      <c r="U31" s="716"/>
      <c r="V31" s="511"/>
      <c r="W31" s="506"/>
      <c r="X31" s="512"/>
      <c r="Y31" s="511"/>
      <c r="Z31" s="506"/>
      <c r="AA31" s="512"/>
      <c r="AB31" s="517"/>
      <c r="AC31" s="508"/>
      <c r="AD31" s="615"/>
      <c r="AE31" s="616"/>
      <c r="AF31" s="515"/>
      <c r="AG31" s="516"/>
      <c r="AH31" s="509"/>
      <c r="AI31" s="509"/>
      <c r="AJ31" s="510"/>
      <c r="AK31" s="447" t="str">
        <f t="shared" si="140"/>
        <v/>
      </c>
      <c r="AL31" s="63" t="str">
        <f t="shared" si="127"/>
        <v/>
      </c>
      <c r="AM31" s="64" t="str">
        <f t="shared" si="141"/>
        <v/>
      </c>
      <c r="AN31" s="786" t="str">
        <f t="shared" si="24"/>
        <v/>
      </c>
      <c r="AO31" s="786" t="str">
        <f t="shared" si="25"/>
        <v/>
      </c>
      <c r="AP31" s="786" t="str">
        <f t="shared" si="26"/>
        <v/>
      </c>
      <c r="AQ31" s="786" t="str">
        <f t="shared" si="27"/>
        <v/>
      </c>
      <c r="AR31" s="787" t="str">
        <f t="shared" si="28"/>
        <v/>
      </c>
      <c r="AS31" s="788" t="str">
        <f t="shared" si="29"/>
        <v/>
      </c>
      <c r="AT31" s="788" t="str">
        <f t="shared" si="30"/>
        <v/>
      </c>
      <c r="AU31" s="789" t="str">
        <f t="shared" si="31"/>
        <v/>
      </c>
      <c r="AV31" s="786" t="str">
        <f t="shared" si="32"/>
        <v/>
      </c>
      <c r="AW31" s="66" t="str">
        <f t="shared" si="33"/>
        <v/>
      </c>
      <c r="AX31" s="67" t="str">
        <f t="shared" si="4"/>
        <v/>
      </c>
      <c r="AY31" s="787" t="str">
        <f t="shared" si="34"/>
        <v/>
      </c>
      <c r="AZ31" s="790" t="str">
        <f t="shared" si="35"/>
        <v/>
      </c>
      <c r="BA31" s="378" t="str">
        <f t="shared" si="128"/>
        <v/>
      </c>
      <c r="BB31" s="379" t="str">
        <f t="shared" si="129"/>
        <v/>
      </c>
      <c r="BC31" s="376" t="str">
        <f t="shared" si="126"/>
        <v/>
      </c>
      <c r="BD31" s="263" t="str">
        <f t="shared" si="142"/>
        <v/>
      </c>
      <c r="BE31" s="263" t="str">
        <f t="shared" si="8"/>
        <v/>
      </c>
      <c r="BF31" s="258" t="b">
        <f t="shared" si="9"/>
        <v>0</v>
      </c>
      <c r="BG31" s="266" t="str">
        <f t="shared" si="130"/>
        <v/>
      </c>
      <c r="BH31" s="376" t="str">
        <f t="shared" si="131"/>
        <v xml:space="preserve"> </v>
      </c>
      <c r="BI31" s="376" t="str">
        <f t="shared" si="36"/>
        <v/>
      </c>
      <c r="BJ31" s="256" t="b">
        <f>+IF(E31="H340",IF(SCL!Y31&lt;$Q31,"Yes",""),IF(E31="H341",IF(SCL!Y31&lt;$Q31,"Yes",""),IF(E31="H350",IF(SCL!Y31&lt;$Q31,"Yes",""),IF(E31="H350i",IF(SCL!Y31&lt;$Q31,"(I)",""),IF(E31="H351",IF(SCL!Y31&lt;$Q31,"Yes",""))))))</f>
        <v>0</v>
      </c>
      <c r="BK31" s="256" t="b">
        <f>+IF(F31="H340",IF(SCL!Z31&lt;$Q31,"Yes",""),IF(F31="H341",IF(SCL!Z31&lt;$Q31,"Yes",""),IF(F31="H350",IF(SCL!Z31&lt;$Q31,"Yes",""),IF(F31="H350i",IF(SCL!Z31&lt;$Q31,"(I)",""),IF(F31="H351",IF(SCL!Z31&lt;$Q31,"Yes",""))))))</f>
        <v>0</v>
      </c>
      <c r="BL31" s="256" t="b">
        <f>+IF(G31="H340",IF(SCL!AA31&lt;$Q31,"Yes",""),IF(G31="H341",IF(SCL!AA31&lt;$Q31,"Yes",""),IF(G31="H350",IF(SCL!AA31&lt;$Q31,"Yes",""),IF(G31="H350i",IF(SCL!AA31&lt;$Q31,"(I)",""),IF(G31="H351",IF(SCL!AA31&lt;$Q31,"Yes",""))))))</f>
        <v>0</v>
      </c>
      <c r="BM31" s="256" t="b">
        <f>+IF(H31="H340",IF(SCL!AB31&lt;$Q31,"Yes",""),IF(H31="H341",IF(SCL!AB31&lt;$Q31,"Yes",""),IF(H31="H350",IF(SCL!AB31&lt;$Q31,"Yes",""),IF(H31="H350i",IF(SCL!AB31&lt;$Q31,"(I)",""),IF(H31="H351",IF(SCL!AB31&lt;$Q31,"Yes",""))))))</f>
        <v>0</v>
      </c>
      <c r="BN31" s="256" t="b">
        <f>+IF(I31="H340",IF(SCL!AC31&lt;$Q31,"Yes",""),IF(I31="H341",IF(SCL!AC31&lt;$Q31,"Yes",""),IF(I31="H350",IF(SCL!AC31&lt;$Q31,"Yes",""),IF(I31="H350i",IF(SCL!AC31&lt;$Q31,"(I)",""),IF(I31="H351",IF(SCL!AC31&lt;$Q31,"Yes",""))))))</f>
        <v>0</v>
      </c>
      <c r="BO31" s="256" t="b">
        <f>+IF(J31="H340",IF(SCL!AD31&lt;$Q31,"Yes",""),IF(J31="H341",IF(SCL!AD31&lt;$Q31,"Yes",""),IF(J31="H350",IF(SCL!AD31&lt;$Q31,"Yes",""),IF(J31="H350i",IF(SCL!AD31&lt;$Q31,"(I)",""),IF(J31="H351",IF(SCL!AD31&lt;$Q31,"Yes",""))))))</f>
        <v>0</v>
      </c>
      <c r="BP31" s="256" t="b">
        <f>+IF(K31="H340",IF(SCL!AE31&lt;$Q31,"Yes",""),IF(K31="H341",IF(SCL!AE31&lt;$Q31,"Yes",""),IF(K31="H350",IF(SCL!AE31&lt;$Q31,"Yes",""),IF(K31="H350i",IF(SCL!AE31&lt;$Q31,"(I)",""),IF(K31="H351",IF(SCL!AE31&lt;$Q31,"Yes",""))))))</f>
        <v>0</v>
      </c>
      <c r="BQ31" s="256" t="b">
        <f>+IF(L31="H340",IF(SCL!AF31&lt;$Q31,"Yes",""),IF(L31="H341",IF(SCL!AF31&lt;$Q31,"Yes",""),IF(L31="H350",IF(SCL!AF31&lt;$Q31,"Yes",""),IF(L31="H350i",IF(SCL!AF31&lt;$Q31,"(I)",""),IF(L31="H351",IF(SCL!AF31&lt;$Q31,"Yes",""))))))</f>
        <v>0</v>
      </c>
      <c r="BR31" s="256" t="b">
        <f>+IF(M31="H340",IF(SCL!AG31&lt;$Q31,"Yes",""),IF(M31="H341",IF(SCL!AG31&lt;$Q31,"Yes",""),IF(M31="H350",IF(SCL!AG31&lt;$Q31,"Yes",""),IF(M31="H350i",IF(SCL!AG31&lt;$Q31,"(I)",""),IF(M31="H351",IF(SCL!AG31&lt;$Q31,"Yes",""))))))</f>
        <v>0</v>
      </c>
      <c r="BS31" s="256" t="b">
        <f>+IF(N31="H340",IF(SCL!AH31&lt;$Q31,"Yes",""),IF(N31="H341",IF(SCL!AH31&lt;$Q31,"Yes",""),IF(N31="H350",IF(SCL!AH31&lt;$Q31,"Yes",""),IF(N31="H350i",IF(SCL!AH31&lt;$Q31,"(I)",""),IF(N31="H351",IF(SCL!AH31&lt;$Q31,"Yes",""))))))</f>
        <v>0</v>
      </c>
      <c r="BT31" s="492" t="b">
        <f>+IF(O31="H340",IF(SCL!AI31&lt;$Q31,"Yes",""),IF(O31="H341",IF(SCL!AI31&lt;$Q31,"Yes",""),IF(O31="H350",IF(SCL!AI31&lt;$Q31,"Yes",""),IF(O31="H350i",IF(SCL!AI31&lt;$Q31,"(I)",""),IF(O31="H351",IF(SCL!AI31&lt;$Q31,"Yes",""))))))</f>
        <v>0</v>
      </c>
      <c r="BU31" s="420"/>
      <c r="BV31" s="420"/>
      <c r="BW31" s="421"/>
      <c r="BX31" s="255" t="str">
        <f t="shared" si="107"/>
        <v/>
      </c>
      <c r="BY31" s="256" t="str">
        <f t="shared" si="112"/>
        <v/>
      </c>
      <c r="BZ31" s="256" t="str">
        <f t="shared" si="113"/>
        <v/>
      </c>
      <c r="CA31" s="256" t="str">
        <f t="shared" si="114"/>
        <v/>
      </c>
      <c r="CB31" s="256" t="str">
        <f t="shared" si="115"/>
        <v/>
      </c>
      <c r="CC31" s="256" t="str">
        <f t="shared" si="116"/>
        <v/>
      </c>
      <c r="CD31" s="256" t="str">
        <f t="shared" si="117"/>
        <v/>
      </c>
      <c r="CE31" s="256" t="str">
        <f t="shared" si="118"/>
        <v/>
      </c>
      <c r="CF31" s="256" t="str">
        <f t="shared" si="119"/>
        <v/>
      </c>
      <c r="CG31" s="256" t="str">
        <f t="shared" si="120"/>
        <v/>
      </c>
      <c r="CH31" s="256" t="str">
        <f t="shared" si="121"/>
        <v/>
      </c>
      <c r="CI31" s="420" t="str">
        <f t="shared" si="132"/>
        <v/>
      </c>
      <c r="CJ31" s="420" t="str">
        <f t="shared" si="133"/>
        <v/>
      </c>
      <c r="CK31" s="420" t="str">
        <f t="shared" si="134"/>
        <v/>
      </c>
      <c r="CL31" s="593" t="str">
        <f t="shared" si="47"/>
        <v/>
      </c>
      <c r="CM31" s="376" t="str">
        <f t="shared" si="108"/>
        <v/>
      </c>
      <c r="CN31" s="376" t="str">
        <f t="shared" si="48"/>
        <v/>
      </c>
      <c r="CO31" s="545" t="str">
        <f t="shared" si="49"/>
        <v/>
      </c>
      <c r="CP31" s="258" t="str">
        <f t="shared" si="14"/>
        <v/>
      </c>
      <c r="CQ31" s="541">
        <f t="shared" si="50"/>
        <v>0</v>
      </c>
      <c r="CS31" s="671" t="str">
        <f>IF(ISBLANK(E31),"",IF(SCL!Y31&lt;$Q31,1,0))</f>
        <v/>
      </c>
      <c r="CT31" s="672" t="str">
        <f>IF(ISBLANK(F31),"",IF(SCL!Z31&lt;$Q31,1,0))</f>
        <v/>
      </c>
      <c r="CU31" s="672" t="str">
        <f>IF(ISBLANK(G31),"",IF(SCL!AA31&lt;$Q31,1,0))</f>
        <v/>
      </c>
      <c r="CV31" s="672" t="str">
        <f>IF(ISBLANK(H31),"",IF(SCL!AB31&lt;$Q31,1,0))</f>
        <v/>
      </c>
      <c r="CW31" s="672" t="str">
        <f>IF(ISBLANK(I31),"",IF(SCL!AC31&lt;$Q31,1,0))</f>
        <v/>
      </c>
      <c r="CX31" s="672" t="str">
        <f>IF(ISBLANK(J31),"",IF(SCL!AD31&lt;$Q31,1,0))</f>
        <v/>
      </c>
      <c r="CY31" s="672" t="str">
        <f>IF(ISBLANK(K31),"",IF(SCL!AE31&lt;$Q31,1,0))</f>
        <v/>
      </c>
      <c r="CZ31" s="672" t="str">
        <f>IF(ISBLANK(L31),"",IF(SCL!AF31&lt;$Q31,1,0))</f>
        <v/>
      </c>
      <c r="DA31" s="672" t="str">
        <f>IF(ISBLANK(M31),"",IF(SCL!AG31&lt;$Q31,1,0))</f>
        <v/>
      </c>
      <c r="DB31" s="672" t="str">
        <f>IF(ISBLANK(N31),"",IF(SCL!AH31&lt;$Q31,1,0))</f>
        <v/>
      </c>
      <c r="DC31" s="673" t="str">
        <f>IF(ISBLANK(O31),"",IF(SCL!AI31&lt;$Q31,1,0))</f>
        <v/>
      </c>
      <c r="DD31" s="478">
        <f t="shared" si="51"/>
        <v>0</v>
      </c>
      <c r="DE31" s="541" t="str">
        <f t="shared" si="52"/>
        <v/>
      </c>
      <c r="DF31" s="665">
        <f t="shared" si="109"/>
        <v>13</v>
      </c>
      <c r="DG31" s="240" t="s">
        <v>1137</v>
      </c>
      <c r="DP31" s="637" t="str">
        <f>+IF(ISBLANK($B$22),"",IF(OR(E31=Cutoff!$A$18,E31=Cutoff!$A$18,F31=Cutoff!$A$18,G31=Cutoff!$A$18,H31=Cutoff!$A$18,I31=Cutoff!$A$18,J31=Cutoff!$A$18,K31=Cutoff!$A$18,L31=Cutoff!$A$18,M31=Cutoff!$A$18,N31=Cutoff!$A$18,O31=Cutoff!$A$18),1,0))</f>
        <v/>
      </c>
      <c r="DQ31" s="622" t="str">
        <f t="shared" si="60"/>
        <v/>
      </c>
      <c r="DR31" s="622" t="str">
        <f t="shared" si="61"/>
        <v/>
      </c>
      <c r="DS31" s="622">
        <f t="shared" si="62"/>
        <v>0</v>
      </c>
      <c r="DT31" s="622" t="str">
        <f t="shared" si="63"/>
        <v/>
      </c>
      <c r="DU31" s="636" t="str">
        <f t="shared" si="64"/>
        <v/>
      </c>
      <c r="DV31" s="381" t="str">
        <f>+IF(OR($E31=Cutoff!A$13,$E31=Cutoff!A$14,$E31=Cutoff!A$15,$F31=Cutoff!A$13,$F31=Cutoff!A$14,$F31=Cutoff!A$15,$G31=Cutoff!A$13,$G31=Cutoff!A$14,$G31=Cutoff!A$15,H31=Cutoff!A$13,$H31=Cutoff!A$14,$H31=Cutoff!A$15,I31=Cutoff!A$13,$I31=Cutoff!A$14,$I31=Cutoff!A$15,$J31=Cutoff!A$13,$J31=Cutoff!A$14,$J31=Cutoff!A$15,$K31=Cutoff!A$13,$K31=Cutoff!A$14,$K31=Cutoff!A$15,$L31=Cutoff!A$13,$L31=Cutoff!A$14,$L31=Cutoff!A$15,$M31=Cutoff!A$13,$M31=Cutoff!A$14,$M31=Cutoff!A$15,$N31=Cutoff!A$13,$N31=Cutoff!A$14,$N31=Cutoff!A$15,$O31=Cutoff!A$13,$O31=Cutoff!A$14,$O31=Cutoff!A$15),"x","")</f>
        <v/>
      </c>
      <c r="DW31" s="275" t="str">
        <f t="shared" si="65"/>
        <v/>
      </c>
      <c r="DX31" s="244" t="str">
        <f t="shared" si="16"/>
        <v/>
      </c>
      <c r="DY31" s="381" t="str">
        <f>+IF(OR($E31=Cutoff!$A$5,$E31=Cutoff!$A$6,$E31=Cutoff!$A$7,$F31=Cutoff!$A$5,$F31=Cutoff!$A$6,$F31=Cutoff!$A$7,$G31=Cutoff!$A$5,$G31=Cutoff!$A$6,$G31=Cutoff!$A$7,$H31=Cutoff!$A$5,$H31=Cutoff!$A$6,$H31=Cutoff!$A$7,$I31=Cutoff!$A$5,$I31=Cutoff!$A$6,$I31=Cutoff!$A$7,$J31=Cutoff!$A$5,$J31=Cutoff!$A$6,$J31=Cutoff!$A$7,$K31=Cutoff!$A$5,$K31=Cutoff!$A$6,$K31=Cutoff!$A$7,$L31=Cutoff!$A$5,$L31=Cutoff!$A$6,$L31=Cutoff!$A$7,$M31=Cutoff!$A$5,$M31=Cutoff!$A$6,$M31=Cutoff!$A$7,$N31=Cutoff!$A$5,$N31=Cutoff!$A$6,$N31=Cutoff!$A$7,$O31=Cutoff!$A$5,$O31=Cutoff!$A$6,$O31=Cutoff!$A$7),"x","")</f>
        <v/>
      </c>
      <c r="DZ31" s="275" t="str">
        <f t="shared" si="66"/>
        <v/>
      </c>
      <c r="EA31" s="244" t="str">
        <f t="shared" ref="EA31:EA60" si="144">+IF(DY31="x",IF(DZ31&gt;0,$Q31,IF(AND(DZ31=0,ISBLANK(T31)),+$Q31,0)),"")</f>
        <v/>
      </c>
      <c r="EB31" s="381" t="str">
        <f>+IF(OR($E31=Cutoff!$A$2,$E31=Cutoff!$A$3,$E31=Cutoff!$A$4,$F31=Cutoff!$A$2,$F31=Cutoff!$A$3,$F31=Cutoff!$A$4,$G31=Cutoff!$A$2,$G31=Cutoff!$A$3,$G31=Cutoff!$A$4,$H31=Cutoff!$A$2,$H31=Cutoff!$A$3,$H31=Cutoff!$A$4,$I31=Cutoff!$A$2,$I31=Cutoff!$A$3,$I31=Cutoff!$A$4,$J31=Cutoff!$A$2,$J31=Cutoff!$A$3,$J31=Cutoff!$A$4,$K31=Cutoff!$A$2,$K31=Cutoff!$A$3,$K31=Cutoff!$A$4,$L31=Cutoff!$A$2,$L31=Cutoff!$A$3,$L31=Cutoff!$A$4,$M31=Cutoff!$A$2,$M31=Cutoff!$A$3,$M31=Cutoff!$A$4,$N31=Cutoff!$A$2,$N31=Cutoff!$A$3,$N31=Cutoff!$A$4,$O31=Cutoff!$A$2,$O31=Cutoff!$A$3,$O31=Cutoff!$A$4),"x","")</f>
        <v/>
      </c>
      <c r="EC31" s="275" t="str">
        <f t="shared" si="67"/>
        <v/>
      </c>
      <c r="ED31" s="244" t="str">
        <f t="shared" si="143"/>
        <v/>
      </c>
      <c r="EE31" s="293" t="str">
        <f t="shared" si="122"/>
        <v/>
      </c>
      <c r="EF31" s="382" t="str">
        <f>+IF(OR($E31=Cutoff!$A$8,$E31=Cutoff!$A$11,$E31=Cutoff!$A$12,$F31=Cutoff!$A$8,$F31=Cutoff!$A$11,$F31=Cutoff!$A$12,$G31=Cutoff!$A$8,$G31=Cutoff!$A$11,$G31=Cutoff!$A$12,$H31=Cutoff!$A$8,$H31=Cutoff!$A$11,$H31=Cutoff!$A$12,$I31=Cutoff!$A$8,$I31=Cutoff!$A$11,$I31=Cutoff!$A$12,$J31=Cutoff!$A$8,$J31=Cutoff!$A$11,$J31=Cutoff!$A$12,$K31=Cutoff!$A$8,$K31=Cutoff!$A$11,$K31=Cutoff!$A$12,$L31=Cutoff!$A$8,$L31=Cutoff!$A$11,$L31=Cutoff!$A$12,$M31=Cutoff!$A$8,$M31=Cutoff!$A$11,$M31=Cutoff!$A$12,$N31=Cutoff!$A$8,$N31=Cutoff!$A$11,$N31=Cutoff!$A$12,$O31=Cutoff!$A$8,$O31=Cutoff!$A$11,$O31=Cutoff!$A$12),"x","")</f>
        <v/>
      </c>
      <c r="EG31" s="293" t="str">
        <f t="shared" si="123"/>
        <v/>
      </c>
      <c r="EH31" s="482" t="str">
        <f t="shared" si="68"/>
        <v/>
      </c>
      <c r="EI31" s="482" t="str">
        <f t="shared" si="69"/>
        <v/>
      </c>
      <c r="EJ31" s="478" t="str">
        <f t="shared" si="70"/>
        <v/>
      </c>
      <c r="EK31" s="244">
        <f t="shared" si="110"/>
        <v>29</v>
      </c>
      <c r="EL31" s="482" t="str">
        <f t="shared" si="71"/>
        <v/>
      </c>
      <c r="EM31" s="482" t="str">
        <f t="shared" si="72"/>
        <v/>
      </c>
      <c r="EN31" s="482" t="str">
        <f t="shared" si="73"/>
        <v/>
      </c>
      <c r="EO31" s="293" t="str">
        <f t="shared" si="19"/>
        <v/>
      </c>
      <c r="EP31" s="539" t="str">
        <f>+IF(ISBLANK(B31),"",IF(OR($E31=Cutoff!$P$2,$E31=Cutoff!$P$3,$E31=Cutoff!$P$4,$E31=Cutoff!$P$5,$E31=Cutoff!$P$6,$E31=Cutoff!$P$7,$E31=Cutoff!$P$8,$F31=Cutoff!$P$2,$F31=Cutoff!$P$3,$F31=Cutoff!$P$4,$F31=Cutoff!$P$5,$F31=Cutoff!$P$6,$F31=Cutoff!$P$7,$F31=Cutoff!$P$8,$G31=Cutoff!$P$2,$G31=Cutoff!$P$3,$G31=Cutoff!$P$4,$G31=Cutoff!$P$5,$G31=Cutoff!$P$6,$G31=Cutoff!$P$7,$G31=Cutoff!$P$8,$H31=Cutoff!$P$2,$H31=Cutoff!$P$3,$H31=Cutoff!$P$4,$H31=Cutoff!$P$5,$H31=Cutoff!$P$6,$H31=Cutoff!$P$7,$H31=Cutoff!$P$8,$I31=Cutoff!$P$2,$I31=Cutoff!$P$3,$I31=Cutoff!$P$4,$I31=Cutoff!$P$5,$I31=Cutoff!$P$6,$I31=Cutoff!$P$7,$I31=Cutoff!$P$8,$J31=Cutoff!$P$2,$J31=Cutoff!$P$3,$J31=Cutoff!$P$4,$J31=Cutoff!$P$5,$J31=Cutoff!$P$6,$J31=Cutoff!$P$7,$J31=Cutoff!$P$8,$K31=Cutoff!$P$2,$K31=Cutoff!$P$3,$K31=Cutoff!$P$4,$K31=Cutoff!$P$5,$K31=Cutoff!$P$6,$K31=Cutoff!$P$7,$K31=Cutoff!$P$8,$L31=Cutoff!$P$2,$L31=Cutoff!$P$3,$L31=Cutoff!$P$4,$L31=Cutoff!$P$5,$L31=Cutoff!$P$6,$L31=Cutoff!$P$7,$L31=Cutoff!$P$8,$M31=Cutoff!$P$2,$M31=Cutoff!$P$3,$M31=Cutoff!$P$4,$M31=Cutoff!$P$5,$M31=Cutoff!$P$6,$M31=Cutoff!$P$7,$M31=Cutoff!$P$8,$N31=Cutoff!$P$2,$N31=Cutoff!$P$3,$N31=Cutoff!$P$4,$N31=Cutoff!$P$5,$N31=Cutoff!$P$6,$N31=Cutoff!$P$7,$N31=Cutoff!$P$8,$O31=Cutoff!$P$2,$O31=Cutoff!$P$3,$O31=Cutoff!$P$4,$O31=Cutoff!$P$5,$O31=Cutoff!$P$6,$O31=Cutoff!$P$7,$O31=Cutoff!$P$8),1,""))</f>
        <v/>
      </c>
      <c r="EQ31" s="490" t="str">
        <f>+IF(ISBLANK(B31),"",IF(OR($E31=Cutoff!$R$2,$E31=Cutoff!$R$3,$E31=Cutoff!$R$4,$E31=Cutoff!$R$6,$E31=Cutoff!$R$7,$E31=Cutoff!$R$8,$E31=Cutoff!$R$10,$F31=Cutoff!$R$2,$F31=Cutoff!$R$3,$F31=Cutoff!$R$4,$F31=Cutoff!$R$6,$F31=Cutoff!$R$7,$F31=Cutoff!$R$8,$F31=Cutoff!$R$10,$G31=Cutoff!$R$2,$G31=Cutoff!$R$3,$G31=Cutoff!$R$4,$G31=Cutoff!$R$6,$G31=Cutoff!$R$7,$G31=Cutoff!$R$8,$G31=Cutoff!$R$10,$H31=Cutoff!$R$2,$H31=Cutoff!$R$3,$H31=Cutoff!$R$4,$H31=Cutoff!$R$6,$H31=Cutoff!$R$7,$H31=Cutoff!$R$8,$H31=Cutoff!$R$10,$I31=Cutoff!$R$2,$I31=Cutoff!$R$3,$I31=Cutoff!$R$4,$I31=Cutoff!$R$6,$I31=Cutoff!$R$7,$I31=Cutoff!$R$8,$I31=Cutoff!$R$10,$J31=Cutoff!$R$2,$J31=Cutoff!$R$3,$J31=Cutoff!$R$4,$J31=Cutoff!$R$6,$J31=Cutoff!$R$7,$J31=Cutoff!$R$8,$J31=Cutoff!$R$10,$K31=Cutoff!$R$2,$K31=Cutoff!$R$3,$K31=Cutoff!$R$4,$K31=Cutoff!$R$6,$K31=Cutoff!$R$7,$K31=Cutoff!$R$8,$K31=Cutoff!$R$10,$L31=Cutoff!$R$2,$L31=Cutoff!$R$3,$L31=Cutoff!$R$4,$L31=Cutoff!$R$6,$L31=Cutoff!$R$7,$L31=Cutoff!$R$8,$L31=Cutoff!$R$10,$M31=Cutoff!$R$2,$M31=Cutoff!$R$3,$M31=Cutoff!$R$4,$M31=Cutoff!$R$6,$M31=Cutoff!$R$7,$M31=Cutoff!$R$8,$M31=Cutoff!$R$10,$N31=Cutoff!$R$2,$N31=Cutoff!$R$3,$N31=Cutoff!$R$4,$N31=Cutoff!$R$6,$N31=Cutoff!$R$7,$N31=Cutoff!$R$8,$N31=Cutoff!$R$10,$O31=Cutoff!$R$2,$O31=Cutoff!$R$3,$O31=Cutoff!$R$4,$O31=Cutoff!$R$6,$O31=Cutoff!$R$7,$O31=Cutoff!$R$8,$O31=Cutoff!$R$10),1,""))</f>
        <v/>
      </c>
      <c r="ER31" s="490" t="str">
        <f>+IF(ISBLANK(B31),"",IF(OR($E31=Cutoff!$T$2,$E31=Cutoff!$T$3,$E31=Cutoff!$T$4,$E31=Cutoff!$T$5,$E31=Cutoff!$T$6,$E31=Cutoff!$T$7,$E31=Cutoff!$T$8,$F31=Cutoff!$T$2,$F31=Cutoff!$T$3,$F31=Cutoff!$T$4,$F31=Cutoff!$T$5,$F31=Cutoff!$T$6,$F31=Cutoff!$T$7,$F31=Cutoff!$T$8,$G31=Cutoff!$T$2,$G31=Cutoff!$T$3,$G31=Cutoff!$T$4,$G31=Cutoff!$T$5,$G31=Cutoff!$T$6,$G31=Cutoff!$T$7,$G31=Cutoff!$T$8,$H31=Cutoff!$T$2,$H31=Cutoff!$T$3,$H31=Cutoff!$T$4,$H31=Cutoff!$T$5,$H31=Cutoff!$T$6,$H31=Cutoff!$T$7,$H31=Cutoff!$T$8,$I31=Cutoff!$T$2,$I31=Cutoff!$T$3,$I31=Cutoff!$T$4,$I31=Cutoff!$T$5,$I31=Cutoff!$T$6,$I31=Cutoff!$T$7,$I31=Cutoff!$T$8,$J31=Cutoff!$T$2,$J31=Cutoff!$T$3,$J31=Cutoff!$T$4,$J31=Cutoff!$T$5,$J31=Cutoff!$T$6,$J31=Cutoff!$T$7,$J31=Cutoff!$T$8,$K31=Cutoff!$T$2,$K31=Cutoff!$T$3,$K31=Cutoff!$T$4,$K31=Cutoff!$T$5,$K31=Cutoff!$T$6,$K31=Cutoff!$T$7,$K31=Cutoff!$T$8,$L31=Cutoff!$T$2,$L31=Cutoff!$T$3,$L31=Cutoff!$T$4,$L31=Cutoff!$T$5,$L31=Cutoff!$T$6,$L31=Cutoff!$T$7,$L31=Cutoff!$T$8,$M31=Cutoff!$T$2,$M31=Cutoff!$T$3,$M31=Cutoff!$T$4,$M31=Cutoff!$T$5,$M31=Cutoff!$T$6,$M31=Cutoff!$T$7,$M31=Cutoff!$T$8,$N31=Cutoff!$T$2,$N31=Cutoff!$T$3,$N31=Cutoff!$T$4,$N31=Cutoff!$T$5,$N31=Cutoff!$T$6,$N31=Cutoff!$T$7,$N31=Cutoff!$T$8,$O31=Cutoff!$T$2,$O31=Cutoff!$T$3,$O31=Cutoff!$T$4,$O31=Cutoff!$T$5,$O31=Cutoff!$T$6,$O31=Cutoff!$T$7,$O31=Cutoff!$T$8),1,""))</f>
        <v/>
      </c>
      <c r="ET31" s="480">
        <f t="shared" si="135"/>
        <v>0</v>
      </c>
      <c r="EU31" s="545">
        <f t="shared" si="75"/>
        <v>0</v>
      </c>
      <c r="EV31" s="545">
        <f t="shared" si="76"/>
        <v>0</v>
      </c>
      <c r="EW31" s="545">
        <f t="shared" si="77"/>
        <v>0</v>
      </c>
      <c r="EY31" s="689" t="str">
        <f>IF(ISBLANK(E31),"0",+IF(OR(AND(E31=Cutoff!$AC$2,$Q31&gt;VLOOKUP(E31,Cutoff!$A$2:$D$56,4,FALSE)&gt;LCID!$Q31),AND(E31=Cutoff!$AC$3,$Q31&gt;VLOOKUP(E31,Cutoff!$A$2:$D$56,4,FALSE)&gt;LCID!$Q31),AND(E31=Cutoff!$AC$4,$RC31&gt;VLOOKUP(E31,Cutoff!$A$2:$D$56,4,FALSE)&gt;LCID!$Q31),AND(E31=Cutoff!$AC$5,$Q31&gt;VLOOKUP(E31,Cutoff!$A$2:$D$56,4,FALSE)&gt;LCID!$Q31),AND(E31=Cutoff!$AC$6,$Q31&gt;VLOOKUP(E31,Cutoff!$A$2:$D$56,4,FALSE)&gt;LCID!$Q31),AND(E31=Cutoff!$AC$7,$Q31&gt;VLOOKUP(E31,Cutoff!$A$2:$D$56,4,FALSE)&gt;LCID!$Q31),AND(E31=Cutoff!$AC$8,$Q31&gt;VLOOKUP(E31,Cutoff!$A$2:$D$56,4,FALSE)&gt;LCID!$Q31),AND(E31=Cutoff!$AC$9,$Q31&gt;VLOOKUP(E31,Cutoff!$A$2:$D$56,4,FALSE)&gt;LCID!$Q31)),"1","0"))</f>
        <v>0</v>
      </c>
      <c r="EZ31" s="690" t="str">
        <f>IF(ISBLANK(F31),"0",+IF(OR(AND(F31=Cutoff!$AC$2,$Q31&gt;VLOOKUP(F31,Cutoff!$A$2:$D$56,4,FALSE)&gt;LCID!$Q31),AND(F31=Cutoff!$AC$3,$Q31&gt;VLOOKUP(F31,Cutoff!$A$2:$D$56,4,FALSE)&gt;LCID!$Q31),AND(F31=Cutoff!$AC$4,$RC31&gt;VLOOKUP(F31,Cutoff!$A$2:$D$56,4,FALSE)&gt;LCID!$Q31),AND(F31=Cutoff!$AC$5,$Q31&gt;VLOOKUP(F31,Cutoff!$A$2:$D$56,4,FALSE)&gt;LCID!$Q31),AND(F31=Cutoff!$AC$6,$Q31&gt;VLOOKUP(F31,Cutoff!$A$2:$D$56,4,FALSE)&gt;LCID!$Q31),AND(F31=Cutoff!$AC$7,$Q31&gt;VLOOKUP(F31,Cutoff!$A$2:$D$56,4,FALSE)&gt;LCID!$Q31),AND(F31=Cutoff!$AC$8,$Q31&gt;VLOOKUP(F31,Cutoff!$A$2:$D$56,4,FALSE)&gt;LCID!$Q31),AND(F31=Cutoff!$AC$9,$Q31&gt;VLOOKUP(F31,Cutoff!$A$2:$D$56,4,FALSE)&gt;LCID!$Q31)),"1","0"))</f>
        <v>0</v>
      </c>
      <c r="FA31" s="690" t="str">
        <f>IF(ISBLANK(G31),"0",+IF(OR(AND(G31=Cutoff!$AC$2,$Q31&gt;VLOOKUP(G31,Cutoff!$A$2:$D$56,4,FALSE)&gt;LCID!$Q31),AND(G31=Cutoff!$AC$3,$Q31&gt;VLOOKUP(G31,Cutoff!$A$2:$D$56,4,FALSE)&gt;LCID!$Q31),AND(G31=Cutoff!$AC$4,$RC31&gt;VLOOKUP(G31,Cutoff!$A$2:$D$56,4,FALSE)&gt;LCID!$Q31),AND(G31=Cutoff!$AC$5,$Q31&gt;VLOOKUP(G31,Cutoff!$A$2:$D$56,4,FALSE)&gt;LCID!$Q31),AND(G31=Cutoff!$AC$6,$Q31&gt;VLOOKUP(G31,Cutoff!$A$2:$D$56,4,FALSE)&gt;LCID!$Q31),AND(G31=Cutoff!$AC$7,$Q31&gt;VLOOKUP(G31,Cutoff!$A$2:$D$56,4,FALSE)&gt;LCID!$Q31),AND(G31=Cutoff!$AC$8,$Q31&gt;VLOOKUP(G31,Cutoff!$A$2:$D$56,4,FALSE)&gt;LCID!$Q31),AND(G31=Cutoff!$AC$9,$Q31&gt;VLOOKUP(G31,Cutoff!$A$2:$D$56,4,FALSE)&gt;LCID!$Q31)),"1","0"))</f>
        <v>0</v>
      </c>
      <c r="FB31" s="690" t="str">
        <f>IF(ISBLANK(H31),"0",+IF(OR(AND(H31=Cutoff!$AC$2,$Q31&gt;VLOOKUP(H31,Cutoff!$A$2:$D$56,4,FALSE)&gt;LCID!$Q31),AND(H31=Cutoff!$AC$3,$Q31&gt;VLOOKUP(H31,Cutoff!$A$2:$D$56,4,FALSE)&gt;LCID!$Q31),AND(H31=Cutoff!$AC$4,$RC31&gt;VLOOKUP(H31,Cutoff!$A$2:$D$56,4,FALSE)&gt;LCID!$Q31),AND(H31=Cutoff!$AC$5,$Q31&gt;VLOOKUP(H31,Cutoff!$A$2:$D$56,4,FALSE)&gt;LCID!$Q31),AND(H31=Cutoff!$AC$6,$Q31&gt;VLOOKUP(H31,Cutoff!$A$2:$D$56,4,FALSE)&gt;LCID!$Q31),AND(H31=Cutoff!$AC$7,$Q31&gt;VLOOKUP(H31,Cutoff!$A$2:$D$56,4,FALSE)&gt;LCID!$Q31),AND(H31=Cutoff!$AC$8,$Q31&gt;VLOOKUP(H31,Cutoff!$A$2:$D$56,4,FALSE)&gt;LCID!$Q31),AND(H31=Cutoff!$AC$9,$Q31&gt;VLOOKUP(H31,Cutoff!$A$2:$D$56,4,FALSE)&gt;LCID!$Q31)),"1","0"))</f>
        <v>0</v>
      </c>
      <c r="FC31" s="690" t="str">
        <f>IF(ISBLANK(I31),"0",+IF(OR(AND(I31=Cutoff!$AC$2,$Q31&gt;VLOOKUP(I31,Cutoff!$A$2:$D$56,4,FALSE)&gt;LCID!$Q31),AND(I31=Cutoff!$AC$3,$Q31&gt;VLOOKUP(I31,Cutoff!$A$2:$D$56,4,FALSE)&gt;LCID!$Q31),AND(I31=Cutoff!$AC$4,$RC31&gt;VLOOKUP(I31,Cutoff!$A$2:$D$56,4,FALSE)&gt;LCID!$Q31),AND(I31=Cutoff!$AC$5,$Q31&gt;VLOOKUP(I31,Cutoff!$A$2:$D$56,4,FALSE)&gt;LCID!$Q31),AND(I31=Cutoff!$AC$6,$Q31&gt;VLOOKUP(I31,Cutoff!$A$2:$D$56,4,FALSE)&gt;LCID!$Q31),AND(I31=Cutoff!$AC$7,$Q31&gt;VLOOKUP(I31,Cutoff!$A$2:$D$56,4,FALSE)&gt;LCID!$Q31),AND(I31=Cutoff!$AC$8,$Q31&gt;VLOOKUP(I31,Cutoff!$A$2:$D$56,4,FALSE)&gt;LCID!$Q31),AND(I31=Cutoff!$AC$9,$Q31&gt;VLOOKUP(I31,Cutoff!$A$2:$D$56,4,FALSE)&gt;LCID!$Q31)),"1","0"))</f>
        <v>0</v>
      </c>
      <c r="FD31" s="690" t="str">
        <f>IF(ISBLANK(J31),"0",+IF(OR(AND(J31=Cutoff!$AC$2,$Q31&gt;VLOOKUP(J31,Cutoff!$A$2:$D$56,4,FALSE)&gt;LCID!$Q31),AND(J31=Cutoff!$AC$3,$Q31&gt;VLOOKUP(J31,Cutoff!$A$2:$D$56,4,FALSE)&gt;LCID!$Q31),AND(J31=Cutoff!$AC$4,$RC31&gt;VLOOKUP(J31,Cutoff!$A$2:$D$56,4,FALSE)&gt;LCID!$Q31),AND(J31=Cutoff!$AC$5,$Q31&gt;VLOOKUP(J31,Cutoff!$A$2:$D$56,4,FALSE)&gt;LCID!$Q31),AND(J31=Cutoff!$AC$6,$Q31&gt;VLOOKUP(J31,Cutoff!$A$2:$D$56,4,FALSE)&gt;LCID!$Q31),AND(J31=Cutoff!$AC$7,$Q31&gt;VLOOKUP(J31,Cutoff!$A$2:$D$56,4,FALSE)&gt;LCID!$Q31),AND(J31=Cutoff!$AC$8,$Q31&gt;VLOOKUP(J31,Cutoff!$A$2:$D$56,4,FALSE)&gt;LCID!$Q31),AND(J31=Cutoff!$AC$9,$Q31&gt;VLOOKUP(J31,Cutoff!$A$2:$D$56,4,FALSE)&gt;LCID!$Q31)),"1","0"))</f>
        <v>0</v>
      </c>
      <c r="FE31" s="690" t="str">
        <f>IF(ISBLANK(K31),"0",+IF(OR(AND(K31=Cutoff!$AC$2,$Q31&gt;VLOOKUP(K31,Cutoff!$A$2:$D$56,4,FALSE)&gt;LCID!$Q31),AND(K31=Cutoff!$AC$3,$Q31&gt;VLOOKUP(K31,Cutoff!$A$2:$D$56,4,FALSE)&gt;LCID!$Q31),AND(K31=Cutoff!$AC$4,$RC31&gt;VLOOKUP(K31,Cutoff!$A$2:$D$56,4,FALSE)&gt;LCID!$Q31),AND(K31=Cutoff!$AC$5,$Q31&gt;VLOOKUP(K31,Cutoff!$A$2:$D$56,4,FALSE)&gt;LCID!$Q31),AND(K31=Cutoff!$AC$6,$Q31&gt;VLOOKUP(K31,Cutoff!$A$2:$D$56,4,FALSE)&gt;LCID!$Q31),AND(K31=Cutoff!$AC$7,$Q31&gt;VLOOKUP(K31,Cutoff!$A$2:$D$56,4,FALSE)&gt;LCID!$Q31),AND(K31=Cutoff!$AC$8,$Q31&gt;VLOOKUP(K31,Cutoff!$A$2:$D$56,4,FALSE)&gt;LCID!$Q31),AND(K31=Cutoff!$AC$9,$Q31&gt;VLOOKUP(K31,Cutoff!$A$2:$D$56,4,FALSE)&gt;LCID!$Q31)),"1","0"))</f>
        <v>0</v>
      </c>
      <c r="FF31" s="690" t="str">
        <f>IF(ISBLANK(L31),"0",+IF(OR(AND(L31=Cutoff!$AC$2,$Q31&gt;VLOOKUP(L31,Cutoff!$A$2:$D$56,4,FALSE)&gt;LCID!$Q31),AND(L31=Cutoff!$AC$3,$Q31&gt;VLOOKUP(L31,Cutoff!$A$2:$D$56,4,FALSE)&gt;LCID!$Q31),AND(L31=Cutoff!$AC$4,$RC31&gt;VLOOKUP(L31,Cutoff!$A$2:$D$56,4,FALSE)&gt;LCID!$Q31),AND(L31=Cutoff!$AC$5,$Q31&gt;VLOOKUP(L31,Cutoff!$A$2:$D$56,4,FALSE)&gt;LCID!$Q31),AND(L31=Cutoff!$AC$6,$Q31&gt;VLOOKUP(L31,Cutoff!$A$2:$D$56,4,FALSE)&gt;LCID!$Q31),AND(L31=Cutoff!$AC$7,$Q31&gt;VLOOKUP(L31,Cutoff!$A$2:$D$56,4,FALSE)&gt;LCID!$Q31),AND(L31=Cutoff!$AC$8,$Q31&gt;VLOOKUP(L31,Cutoff!$A$2:$D$56,4,FALSE)&gt;LCID!$Q31),AND(L31=Cutoff!$AC$9,$Q31&gt;VLOOKUP(L31,Cutoff!$A$2:$D$56,4,FALSE)&gt;LCID!$Q31)),"1","0"))</f>
        <v>0</v>
      </c>
      <c r="FG31" s="690" t="str">
        <f>IF(ISBLANK(M31),"0",+IF(OR(AND(M31=Cutoff!$AC$2,$Q31&gt;VLOOKUP(M31,Cutoff!$A$2:$D$56,4,FALSE)&gt;LCID!$Q31),AND(M31=Cutoff!$AC$3,$Q31&gt;VLOOKUP(M31,Cutoff!$A$2:$D$56,4,FALSE)&gt;LCID!$Q31),AND(M31=Cutoff!$AC$4,$RC31&gt;VLOOKUP(M31,Cutoff!$A$2:$D$56,4,FALSE)&gt;LCID!$Q31),AND(M31=Cutoff!$AC$5,$Q31&gt;VLOOKUP(M31,Cutoff!$A$2:$D$56,4,FALSE)&gt;LCID!$Q31),AND(M31=Cutoff!$AC$6,$Q31&gt;VLOOKUP(M31,Cutoff!$A$2:$D$56,4,FALSE)&gt;LCID!$Q31),AND(M31=Cutoff!$AC$7,$Q31&gt;VLOOKUP(M31,Cutoff!$A$2:$D$56,4,FALSE)&gt;LCID!$Q31),AND(M31=Cutoff!$AC$8,$Q31&gt;VLOOKUP(M31,Cutoff!$A$2:$D$56,4,FALSE)&gt;LCID!$Q31),AND(M31=Cutoff!$AC$9,$Q31&gt;VLOOKUP(M31,Cutoff!$A$2:$D$56,4,FALSE)&gt;LCID!$Q31)),"1","0"))</f>
        <v>0</v>
      </c>
      <c r="FH31" s="690" t="str">
        <f>IF(ISBLANK(N31),"0",+IF(OR(AND(N31=Cutoff!$AC$2,$Q31&gt;VLOOKUP(N31,Cutoff!$A$2:$D$56,4,FALSE)&gt;LCID!$Q31),AND(N31=Cutoff!$AC$3,$Q31&gt;VLOOKUP(N31,Cutoff!$A$2:$D$56,4,FALSE)&gt;LCID!$Q31),AND(N31=Cutoff!$AC$4,$RC31&gt;VLOOKUP(N31,Cutoff!$A$2:$D$56,4,FALSE)&gt;LCID!$Q31),AND(N31=Cutoff!$AC$5,$Q31&gt;VLOOKUP(N31,Cutoff!$A$2:$D$56,4,FALSE)&gt;LCID!$Q31),AND(N31=Cutoff!$AC$6,$Q31&gt;VLOOKUP(N31,Cutoff!$A$2:$D$56,4,FALSE)&gt;LCID!$Q31),AND(N31=Cutoff!$AC$7,$Q31&gt;VLOOKUP(N31,Cutoff!$A$2:$D$56,4,FALSE)&gt;LCID!$Q31),AND(N31=Cutoff!$AC$8,$Q31&gt;VLOOKUP(N31,Cutoff!$A$2:$D$56,4,FALSE)&gt;LCID!$Q31),AND(N31=Cutoff!$AC$9,$Q31&gt;VLOOKUP(N31,Cutoff!$A$2:$D$56,4,FALSE)&gt;LCID!$Q31)),"1","0"))</f>
        <v>0</v>
      </c>
      <c r="FI31" s="691" t="str">
        <f>IF(ISBLANK(O31),"0",+IF(OR(AND(O31=Cutoff!$AC$2,$Q31&gt;VLOOKUP(O31,Cutoff!$A$2:$D$56,4,FALSE)&gt;LCID!$Q31),AND(O31=Cutoff!$AC$3,$Q31&gt;VLOOKUP(O31,Cutoff!$A$2:$D$56,4,FALSE)&gt;LCID!$Q31),AND(O31=Cutoff!$AC$4,$RC31&gt;VLOOKUP(O31,Cutoff!$A$2:$D$56,4,FALSE)&gt;LCID!$Q31),AND(O31=Cutoff!$AC$5,$Q31&gt;VLOOKUP(O31,Cutoff!$A$2:$D$56,4,FALSE)&gt;LCID!$Q31),AND(O31=Cutoff!$AC$6,$Q31&gt;VLOOKUP(O31,Cutoff!$A$2:$D$56,4,FALSE)&gt;LCID!$Q31),AND(O31=Cutoff!$AC$7,$Q31&gt;VLOOKUP(O31,Cutoff!$A$2:$D$56,4,FALSE)&gt;LCID!$Q31),AND(O31=Cutoff!$AC$8,$Q31&gt;VLOOKUP(O31,Cutoff!$A$2:$D$56,4,FALSE)&gt;LCID!$Q31),AND(O31=Cutoff!$AC$9,$Q31&gt;VLOOKUP(O31,Cutoff!$A$2:$D$56,4,FALSE)&gt;LCID!$Q31)),"1","0"))</f>
        <v>0</v>
      </c>
      <c r="FJ31" s="688">
        <f t="shared" si="136"/>
        <v>0</v>
      </c>
      <c r="FK31" s="11"/>
      <c r="FM31" s="480">
        <f t="shared" si="137"/>
        <v>0</v>
      </c>
      <c r="FN31" s="480">
        <f t="shared" si="138"/>
        <v>0</v>
      </c>
      <c r="FO31" s="480">
        <f t="shared" si="139"/>
        <v>0</v>
      </c>
      <c r="FQ31" s="239" t="str">
        <f>IF(ISBLANK(B31),"",+IF(OR($E31=Cutoff!$W$2,$E31=Cutoff!$W$3,$E31=Cutoff!$W$4,$E31=Cutoff!$W$5,$E31=Cutoff!$W$6,$E31=Cutoff!$W$7,$E31=Cutoff!$W$8,$E31=Cutoff!$W$9,$E31=Cutoff!$W$10,$E31=Cutoff!$W$11,$E31=Cutoff!$W$12,$F31=Cutoff!$W$2,$F31=Cutoff!$W$3,$F31=Cutoff!$W$4,$F31=Cutoff!$W$5,$F31=Cutoff!$W$6,$F31=Cutoff!$W$7,$F31=Cutoff!$W$8,$F31=Cutoff!$W$9,$F31=Cutoff!$W$10,$F31=Cutoff!$W$11,$F31=Cutoff!$W$12,$G31=Cutoff!$W$2,$G31=Cutoff!$W$3,$G31=Cutoff!$W$4,$G31=Cutoff!$W$5,$G31=Cutoff!$W$6,$G31=Cutoff!$W$7,$G31=Cutoff!$W$8,$G31=Cutoff!$W$9,$G31=Cutoff!$W$10,$G31=Cutoff!$W$11,$G31=Cutoff!$W$12,$H31=Cutoff!$W$2,$H31=Cutoff!$W$3,$H31=Cutoff!$W$4,$H31=Cutoff!$W$5,$H31=Cutoff!$W$6,$H31=Cutoff!$W$7,$H31=Cutoff!$W$8,$H31=Cutoff!$W$9,$H31=Cutoff!$W$10,$H31=Cutoff!$W$11,$H31=Cutoff!$W$12,$I31=Cutoff!$W$2,$I31=Cutoff!$W$3,$I31=Cutoff!$W$4,$I31=Cutoff!$W$5,$I31=Cutoff!$W$6,$I31=Cutoff!$W$7,$I31=Cutoff!$W$8,$I31=Cutoff!$W$9,$I31=Cutoff!$W$10,$I31=Cutoff!$W$11,$I31=Cutoff!$W$12,$J31=Cutoff!$W$2,$J31=Cutoff!$W$3,$J31=Cutoff!$W$4,$J31=Cutoff!$W$5,$J31=Cutoff!$W$6,$J31=Cutoff!$W$7,$J31=Cutoff!$W$8,$J31=Cutoff!$W$9,$J31=Cutoff!$W$10,$J31=Cutoff!$W$11,$J31=Cutoff!$W$12,$K31=Cutoff!$W$2,$K31=Cutoff!$W$3,$K31=Cutoff!$W$4,$K31=Cutoff!$W$5,$K31=Cutoff!$W$6,$K31=Cutoff!$W$7,$K31=Cutoff!$W$8,$K31=Cutoff!$W$9,$K31=Cutoff!$W$10,$K31=Cutoff!$W$11,$K31=Cutoff!$W$12,$L31=Cutoff!$W$2,$L31=Cutoff!$W$3,$L31=Cutoff!$W$4,$L31=Cutoff!$W$5,$L31=Cutoff!$W$6,$L31=Cutoff!$W$7,$L31=Cutoff!$W$8,$L31=Cutoff!$W$9,$L31=Cutoff!$W$10,$L31=Cutoff!$W$11,$L31=Cutoff!$W$12,$M31=Cutoff!$W$2,$M31=Cutoff!$W$3,$M31=Cutoff!$W$4,$M31=Cutoff!$W$5,$M31=Cutoff!$W$6,$M31=Cutoff!$W$7,$M31=Cutoff!$W$8,$M31=Cutoff!$W$9,$M31=Cutoff!$W$10,$N31=Cutoff!$W$2,$N31=Cutoff!$W$3,$N31=Cutoff!$W$4,$M31=Cutoff!$W$11,$M31=Cutoff!$W$12,$N31=Cutoff!$W$5,$N31=Cutoff!$W$6,$N31=Cutoff!$W$7,$N31=Cutoff!$W$8,$N31=Cutoff!$W$9,$N31=Cutoff!$W$10,$N31=Cutoff!$W$11,$N31=Cutoff!$W$12,$O31=Cutoff!$W$2,$O31=Cutoff!$W$3,$O31=Cutoff!$W$4,$O31=Cutoff!$W$5,$O31=Cutoff!$W$6,$O31=Cutoff!$W$7,$O31=Cutoff!$W$8,$O31=Cutoff!$W$9,$O31=Cutoff!$W$10,$O31=Cutoff!$W$11,$O31=Cutoff!$W$12),1,""))</f>
        <v/>
      </c>
      <c r="FR31" s="239">
        <f t="shared" si="80"/>
        <v>0</v>
      </c>
      <c r="FU31" s="480" t="str">
        <f t="shared" si="124"/>
        <v/>
      </c>
      <c r="GB31" s="528" t="str">
        <f t="shared" si="81"/>
        <v/>
      </c>
      <c r="GC31" s="529" t="str">
        <f t="shared" si="82"/>
        <v/>
      </c>
      <c r="GD31" s="529" t="str">
        <f t="shared" si="83"/>
        <v/>
      </c>
      <c r="GE31" s="529" t="str">
        <f t="shared" si="84"/>
        <v/>
      </c>
      <c r="GF31" s="529" t="str">
        <f t="shared" si="85"/>
        <v/>
      </c>
      <c r="GG31" s="529" t="str">
        <f t="shared" si="86"/>
        <v/>
      </c>
      <c r="GH31" s="529" t="str">
        <f t="shared" si="87"/>
        <v/>
      </c>
      <c r="GI31" s="529" t="str">
        <f t="shared" si="88"/>
        <v/>
      </c>
      <c r="GJ31" s="529" t="str">
        <f t="shared" si="89"/>
        <v/>
      </c>
      <c r="GK31" s="529" t="str">
        <f t="shared" si="90"/>
        <v/>
      </c>
      <c r="GL31" s="530" t="str">
        <f t="shared" si="91"/>
        <v/>
      </c>
      <c r="GM31" s="530">
        <f t="shared" si="92"/>
        <v>0</v>
      </c>
      <c r="GN31" s="574">
        <f t="shared" si="93"/>
        <v>0</v>
      </c>
      <c r="GQ31" s="528" t="str">
        <f>+IF(ISBLANK($B31),"",IF(ISBLANK(E31),"",IF(OR(E31=Cutoff!$P$34,E31=Cutoff!$P$35,E31=Cutoff!$P$36,E31=Cutoff!$P$37,E31=Cutoff!$P$38,E31=Cutoff!$P$39,E31=Cutoff!$P$40,E31=Cutoff!$P$41,E31=Cutoff!$P$42,E31=Cutoff!$P$43,E31=Cutoff!$P$44,E31=Cutoff!$P$45,$Q31&lt;SCL!Y31),"0","i")))</f>
        <v/>
      </c>
      <c r="GR31" s="529" t="str">
        <f>+IF(ISBLANK($B31),"",IF(ISBLANK(F31),"",IF(OR(F31=Cutoff!$P$34,F31=Cutoff!$P$35,F31=Cutoff!$P$36,F31=Cutoff!$P$37,F31=Cutoff!$P$38,F31=Cutoff!$P$39,F31=Cutoff!$P$40,F31=Cutoff!$P$41,F31=Cutoff!$P$42,F31=Cutoff!$P$43,F31=Cutoff!$P$44,F31=Cutoff!$P$45,$Q31&lt;SCL!Z31),"0","i")))</f>
        <v/>
      </c>
      <c r="GS31" s="529" t="str">
        <f>+IF(ISBLANK($B31),"",IF(ISBLANK(G31),"",IF(OR(G31=Cutoff!$P$34,G31=Cutoff!$P$35,G31=Cutoff!$P$36,G31=Cutoff!$P$37,G31=Cutoff!$P$38,G31=Cutoff!$P$39,G31=Cutoff!$P$40,G31=Cutoff!$P$41,G31=Cutoff!$P$42,G31=Cutoff!$P$43,G31=Cutoff!$P$44,G31=Cutoff!$P$45,$Q31&lt;SCL!AA31),"0","i")))</f>
        <v/>
      </c>
      <c r="GT31" s="529" t="str">
        <f>+IF(ISBLANK($B31),"",IF(ISBLANK(H31),"",IF(OR(H31=Cutoff!$P$34,H31=Cutoff!$P$35,H31=Cutoff!$P$36,H31=Cutoff!$P$37,H31=Cutoff!$P$38,H31=Cutoff!$P$39,H31=Cutoff!$P$40,H31=Cutoff!$P$41,H31=Cutoff!$P$42,H31=Cutoff!$P$43,H31=Cutoff!$P$44,H31=Cutoff!$P$45,$Q31&lt;SCL!AB31),"0","i")))</f>
        <v/>
      </c>
      <c r="GU31" s="529" t="str">
        <f>+IF(ISBLANK($B31),"",IF(ISBLANK(I31),"",IF(OR(I31=Cutoff!$P$34,I31=Cutoff!$P$35,I31=Cutoff!$P$36,I31=Cutoff!$P$37,I31=Cutoff!$P$38,I31=Cutoff!$P$39,I31=Cutoff!$P$40,I31=Cutoff!$P$41,I31=Cutoff!$P$42,I31=Cutoff!$P$43,I31=Cutoff!$P$44,I31=Cutoff!$P$45,$Q31&lt;SCL!AC31),"0","i")))</f>
        <v/>
      </c>
      <c r="GV31" s="529" t="str">
        <f>+IF(ISBLANK($B31),"",IF(ISBLANK(J31),"",IF(OR(J31=Cutoff!$P$34,J31=Cutoff!$P$35,J31=Cutoff!$P$36,J31=Cutoff!$P$37,J31=Cutoff!$P$38,J31=Cutoff!$P$39,J31=Cutoff!$P$40,J31=Cutoff!$P$41,J31=Cutoff!$P$42,J31=Cutoff!$P$43,J31=Cutoff!$P$44,J31=Cutoff!$P$45,$Q31&lt;SCL!AD31),"0","i")))</f>
        <v/>
      </c>
      <c r="GW31" s="529" t="str">
        <f>+IF(ISBLANK($B31),"",IF(ISBLANK(K31),"",IF(OR(K31=Cutoff!$P$34,K31=Cutoff!$P$35,K31=Cutoff!$P$36,K31=Cutoff!$P$37,K31=Cutoff!$P$38,K31=Cutoff!$P$39,K31=Cutoff!$P$40,K31=Cutoff!$P$41,K31=Cutoff!$P$42,K31=Cutoff!$P$43,K31=Cutoff!$P$44,K31=Cutoff!$P$45,$Q31&lt;SCL!AE31),"0","i")))</f>
        <v/>
      </c>
      <c r="GX31" s="529" t="str">
        <f>+IF(ISBLANK($B31),"",IF(ISBLANK(L31),"",IF(OR(L31=Cutoff!$P$34,L31=Cutoff!$P$35,L31=Cutoff!$P$36,L31=Cutoff!$P$37,L31=Cutoff!$P$38,L31=Cutoff!$P$39,L31=Cutoff!$P$40,L31=Cutoff!$P$41,L31=Cutoff!$P$42,L31=Cutoff!$P$43,L31=Cutoff!$P$44,L31=Cutoff!$P$45,$Q31&lt;SCL!AF31),"0","i")))</f>
        <v/>
      </c>
      <c r="GY31" s="529" t="str">
        <f>+IF(ISBLANK($B31),"",IF(ISBLANK(M31),"",IF(OR(M31=Cutoff!$P$34,M31=Cutoff!$P$35,M31=Cutoff!$P$36,M31=Cutoff!$P$37,M31=Cutoff!$P$38,M31=Cutoff!$P$39,M31=Cutoff!$P$40,M31=Cutoff!$P$41,M31=Cutoff!$P$42,M31=Cutoff!$P$43,M31=Cutoff!$P$44,M31=Cutoff!$P$45,$Q31&lt;SCL!AG31),"0","i")))</f>
        <v/>
      </c>
      <c r="GZ31" s="529" t="str">
        <f>+IF(ISBLANK($B31),"",IF(ISBLANK(N31),"",IF(OR(N31=Cutoff!$P$34,N31=Cutoff!$P$35,N31=Cutoff!$P$36,N31=Cutoff!$P$37,N31=Cutoff!$P$38,N31=Cutoff!$P$39,N31=Cutoff!$P$40,N31=Cutoff!$P$41,N31=Cutoff!$P$42,N31=Cutoff!$P$43,N31=Cutoff!$P$44,N31=Cutoff!$P$45,$Q31&lt;SCL!AH31),"0","i")))</f>
        <v/>
      </c>
      <c r="HA31" s="530" t="str">
        <f>+IF(ISBLANK($B31),"",IF(ISBLANK(O31),"",IF(OR(O31=Cutoff!$P$34,O31=Cutoff!$P$35,O31=Cutoff!$P$36,O31=Cutoff!$P$37,O31=Cutoff!$P$38,O31=Cutoff!$P$39,O31=Cutoff!$P$40,O31=Cutoff!$P$41,O31=Cutoff!$P$42,O31=Cutoff!$P$43,O31=Cutoff!$P$44,O31=Cutoff!$P$45,$Q31&lt;SCL!AI31),"0","i")))</f>
        <v/>
      </c>
      <c r="HB31" s="530" t="str">
        <f t="shared" si="94"/>
        <v/>
      </c>
      <c r="HC31" s="541" t="str">
        <f t="shared" si="95"/>
        <v/>
      </c>
      <c r="HD31" s="678" t="str">
        <f t="shared" si="96"/>
        <v/>
      </c>
      <c r="HE31" s="528" t="str">
        <f>+IF(ISBLANK($B31),"",IF(ISBLANK(E31),"",IF(OR(E31=Cutoff!$R$34,E31=Cutoff!$R$35,E31=Cutoff!$R$36,E31=Cutoff!$R$37,E31=Cutoff!$R$38,E31=Cutoff!$R$39,E31=Cutoff!$R$40,E31=Cutoff!$R$41,E31=Cutoff!$R$42,E31=Cutoff!$R$43,E31=Cutoff!$R$44,E31=Cutoff!$R$45,$Q31&lt;SCL!Y31),"0","d")))</f>
        <v/>
      </c>
      <c r="HF31" s="529" t="str">
        <f>+IF(ISBLANK($B31),"",IF(ISBLANK(F31),"",IF(OR(F31=Cutoff!$R$34,F31=Cutoff!$R$35,F31=Cutoff!$R$36,F31=Cutoff!$R$37,F31=Cutoff!$R$38,F31=Cutoff!$R$39,F31=Cutoff!$R$40,F31=Cutoff!$R$41,F31=Cutoff!$R$42,F31=Cutoff!$R$43,F31=Cutoff!$R$44,F31=Cutoff!$R$45,$Q31&lt;SCL!Z31),"0","d")))</f>
        <v/>
      </c>
      <c r="HG31" s="529" t="str">
        <f>+IF(ISBLANK($B31),"",IF(ISBLANK(G31),"",IF(OR(G31=Cutoff!$R$34,G31=Cutoff!$R$35,G31=Cutoff!$R$36,G31=Cutoff!$R$37,G31=Cutoff!$R$38,G31=Cutoff!$R$39,G31=Cutoff!$R$40,G31=Cutoff!$R$41,G31=Cutoff!$R$42,G31=Cutoff!$R$43,G31=Cutoff!$R$44,G31=Cutoff!$R$45,$Q31&lt;SCL!AA31),"0","d")))</f>
        <v/>
      </c>
      <c r="HH31" s="529" t="str">
        <f>+IF(ISBLANK($B31),"",IF(ISBLANK(H31),"",IF(OR(H31=Cutoff!$R$34,H31=Cutoff!$R$35,H31=Cutoff!$R$36,H31=Cutoff!$R$37,H31=Cutoff!$R$38,H31=Cutoff!$R$39,H31=Cutoff!$R$40,H31=Cutoff!$R$41,H31=Cutoff!$R$42,H31=Cutoff!$R$43,H31=Cutoff!$R$44,H31=Cutoff!$R$45,$Q31&lt;SCL!AB31),"0","d")))</f>
        <v/>
      </c>
      <c r="HI31" s="529" t="str">
        <f>+IF(ISBLANK($B31),"",IF(ISBLANK(I31),"",IF(OR(I31=Cutoff!$R$34,I31=Cutoff!$R$35,I31=Cutoff!$R$36,I31=Cutoff!$R$37,I31=Cutoff!$R$38,I31=Cutoff!$R$39,I31=Cutoff!$R$40,I31=Cutoff!$R$41,I31=Cutoff!$R$42,I31=Cutoff!$R$43,I31=Cutoff!$R$44,I31=Cutoff!$R$45,$Q31&lt;SCL!AC31),"0","d")))</f>
        <v/>
      </c>
      <c r="HJ31" s="529" t="str">
        <f>+IF(ISBLANK($B31),"",IF(ISBLANK(J31),"",IF(OR(J31=Cutoff!$R$34,J31=Cutoff!$R$35,J31=Cutoff!$R$36,J31=Cutoff!$R$37,J31=Cutoff!$R$38,J31=Cutoff!$R$39,J31=Cutoff!$R$40,J31=Cutoff!$R$41,J31=Cutoff!$R$42,J31=Cutoff!$R$43,J31=Cutoff!$R$44,J31=Cutoff!$R$45,$Q31&lt;SCL!AD31),"0","d")))</f>
        <v/>
      </c>
      <c r="HK31" s="529" t="str">
        <f>+IF(ISBLANK($B31),"",IF(ISBLANK(K31),"",IF(OR(K31=Cutoff!$R$34,K31=Cutoff!$R$35,K31=Cutoff!$R$36,K31=Cutoff!$R$37,K31=Cutoff!$R$38,K31=Cutoff!$R$39,K31=Cutoff!$R$40,K31=Cutoff!$R$41,K31=Cutoff!$R$42,K31=Cutoff!$R$43,K31=Cutoff!$R$44,K31=Cutoff!$R$45,$Q31&lt;SCL!AE31),"0","d")))</f>
        <v/>
      </c>
      <c r="HL31" s="529" t="str">
        <f>+IF(ISBLANK($B31),"",IF(ISBLANK(L31),"",IF(OR(L31=Cutoff!$R$34,L31=Cutoff!$R$35,L31=Cutoff!$R$36,L31=Cutoff!$R$37,L31=Cutoff!$R$38,L31=Cutoff!$R$39,L31=Cutoff!$R$40,L31=Cutoff!$R$41,L31=Cutoff!$R$42,L31=Cutoff!$R$43,L31=Cutoff!$R$44,L31=Cutoff!$R$45,$Q31&lt;SCL!AF31),"0","d")))</f>
        <v/>
      </c>
      <c r="HM31" s="529" t="str">
        <f>+IF(ISBLANK($B31),"",IF(ISBLANK(M31),"",IF(OR(M31=Cutoff!$R$34,M31=Cutoff!$R$35,M31=Cutoff!$R$36,M31=Cutoff!$R$37,M31=Cutoff!$R$38,M31=Cutoff!$R$39,M31=Cutoff!$R$40,M31=Cutoff!$R$41,M31=Cutoff!$R$42,M31=Cutoff!$R$43,M31=Cutoff!$R$44,M31=Cutoff!$R$45,$Q31&lt;SCL!AG31),"0","d")))</f>
        <v/>
      </c>
      <c r="HN31" s="529" t="str">
        <f>+IF(ISBLANK($B31),"",IF(ISBLANK(N31),"",IF(OR(N31=Cutoff!$R$34,N31=Cutoff!$R$35,N31=Cutoff!$R$36,N31=Cutoff!$R$37,N31=Cutoff!$R$38,N31=Cutoff!$R$39,N31=Cutoff!$R$40,N31=Cutoff!$R$41,N31=Cutoff!$R$42,N31=Cutoff!$R$43,N31=Cutoff!$R$44,N31=Cutoff!$R$45,$Q31&lt;SCL!AH31),"0","d")))</f>
        <v/>
      </c>
      <c r="HO31" s="530" t="str">
        <f>+IF(ISBLANK($B31),"",IF(ISBLANK(O31),"",IF(OR(O31=Cutoff!$R$34,O31=Cutoff!$R$35,O31=Cutoff!$R$36,O31=Cutoff!$R$37,O31=Cutoff!$R$38,O31=Cutoff!$R$39,O31=Cutoff!$R$40,O31=Cutoff!$R$41,O31=Cutoff!$R$42,O31=Cutoff!$R$43,O31=Cutoff!$R$44,O31=Cutoff!$R$45,$Q31&lt;SCL!AI31),"0","d")))</f>
        <v/>
      </c>
      <c r="HP31" s="530" t="str">
        <f t="shared" si="97"/>
        <v/>
      </c>
      <c r="HQ31" s="541" t="str">
        <f t="shared" si="98"/>
        <v/>
      </c>
      <c r="HR31" s="678" t="str">
        <f t="shared" si="99"/>
        <v/>
      </c>
      <c r="HS31" s="528" t="str">
        <f>+IF(ISBLANK($B31),"",IF(ISBLANK(E31),"",IF(OR(E31=Cutoff!$T$34,E31=Cutoff!$T$35,E31=Cutoff!$T$36,E31=Cutoff!$T$37,E31=Cutoff!$T$38,E31=Cutoff!$T$39,E31=Cutoff!$T$40,E31=Cutoff!$T$41,E31=Cutoff!$T$42,E31=Cutoff!$T$43,E31=Cutoff!$T$44,E31=Cutoff!$T$45,$Q31&lt;SCL!Y31),"0","oral")))</f>
        <v/>
      </c>
      <c r="HT31" s="529" t="str">
        <f>+IF(ISBLANK($B31),"",IF(ISBLANK(F31),"",IF(OR(F31=Cutoff!$T$34,F31=Cutoff!$T$35,F31=Cutoff!$T$36,F31=Cutoff!$T$37,F31=Cutoff!$T$38,F31=Cutoff!$T$39,F31=Cutoff!$T$40,F31=Cutoff!$T$41,F31=Cutoff!$T$42,F31=Cutoff!$T$43,F31=Cutoff!$T$44,F31=Cutoff!$T$45,$Q31&lt;SCL!Z31),"0","oral")))</f>
        <v/>
      </c>
      <c r="HU31" s="529" t="str">
        <f>+IF(ISBLANK($B31),"",IF(ISBLANK(G31),"",IF(OR(G31=Cutoff!$T$34,G31=Cutoff!$T$35,G31=Cutoff!$T$36,G31=Cutoff!$T$37,G31=Cutoff!$T$38,G31=Cutoff!$T$39,G31=Cutoff!$T$40,G31=Cutoff!$T$41,G31=Cutoff!$T$42,G31=Cutoff!$T$43,G31=Cutoff!$T$44,G31=Cutoff!$T$45,$Q31&lt;SCL!AA31),"0","oral")))</f>
        <v/>
      </c>
      <c r="HV31" s="529" t="str">
        <f>+IF(ISBLANK($B31),"",IF(ISBLANK(H31),"",IF(OR(H31=Cutoff!$T$34,H31=Cutoff!$T$35,H31=Cutoff!$T$36,H31=Cutoff!$T$37,H31=Cutoff!$T$38,H31=Cutoff!$T$39,H31=Cutoff!$T$40,H31=Cutoff!$T$41,H31=Cutoff!$T$42,H31=Cutoff!$T$43,H31=Cutoff!$T$44,H31=Cutoff!$T$45,$Q31&lt;SCL!AB31),"0","oral")))</f>
        <v/>
      </c>
      <c r="HW31" s="529" t="str">
        <f>+IF(ISBLANK($B31),"",IF(ISBLANK(I31),"",IF(OR(I31=Cutoff!$T$34,I31=Cutoff!$T$35,I31=Cutoff!$T$36,I31=Cutoff!$T$37,I31=Cutoff!$T$38,I31=Cutoff!$T$39,I31=Cutoff!$T$40,I31=Cutoff!$T$41,I31=Cutoff!$T$42,I31=Cutoff!$T$43,I31=Cutoff!$T$44,I31=Cutoff!$T$45,$Q31&lt;SCL!AC31),"0","oral")))</f>
        <v/>
      </c>
      <c r="HX31" s="529" t="str">
        <f>+IF(ISBLANK($B31),"",IF(ISBLANK(J31),"",IF(OR(J31=Cutoff!$T$34,J31=Cutoff!$T$35,J31=Cutoff!$T$36,J31=Cutoff!$T$37,J31=Cutoff!$T$38,J31=Cutoff!$T$39,J31=Cutoff!$T$40,J31=Cutoff!$T$41,J31=Cutoff!$T$42,J31=Cutoff!$T$43,J31=Cutoff!$T$44,J31=Cutoff!$T$45,$Q31&lt;SCL!AD31),"0","oral")))</f>
        <v/>
      </c>
      <c r="HY31" s="529" t="str">
        <f>+IF(ISBLANK($B31),"",IF(ISBLANK(K31),"",IF(OR(K31=Cutoff!$T$34,K31=Cutoff!$T$35,K31=Cutoff!$T$36,K31=Cutoff!$T$37,K31=Cutoff!$T$38,K31=Cutoff!$T$39,K31=Cutoff!$T$40,K31=Cutoff!$T$41,K31=Cutoff!$T$42,K31=Cutoff!$T$43,K31=Cutoff!$T$44,K31=Cutoff!$T$45,$Q31&lt;SCL!AE31),"0","oral")))</f>
        <v/>
      </c>
      <c r="HZ31" s="529" t="str">
        <f>+IF(ISBLANK($B31),"",IF(ISBLANK(L31),"",IF(OR(L31=Cutoff!$T$34,L31=Cutoff!$T$35,L31=Cutoff!$T$36,L31=Cutoff!$T$37,L31=Cutoff!$T$38,L31=Cutoff!$T$39,L31=Cutoff!$T$40,L31=Cutoff!$T$41,L31=Cutoff!$T$42,L31=Cutoff!$T$43,L31=Cutoff!$T$44,L31=Cutoff!$T$45,$Q31&lt;SCL!AF31),"0","oral")))</f>
        <v/>
      </c>
      <c r="IA31" s="529" t="str">
        <f>+IF(ISBLANK($B31),"",IF(ISBLANK(M31),"",IF(OR(M31=Cutoff!$T$34,M31=Cutoff!$T$35,M31=Cutoff!$T$36,M31=Cutoff!$T$37,M31=Cutoff!$T$38,M31=Cutoff!$T$39,M31=Cutoff!$T$40,M31=Cutoff!$T$41,M31=Cutoff!$T$42,M31=Cutoff!$T$43,M31=Cutoff!$T$44,M31=Cutoff!$T$45,$Q31&lt;SCL!AG31),"0","oral")))</f>
        <v/>
      </c>
      <c r="IB31" s="529" t="str">
        <f>+IF(ISBLANK($B31),"",IF(ISBLANK(N31),"",IF(OR(N31=Cutoff!$T$34,N31=Cutoff!$T$35,N31=Cutoff!$T$36,N31=Cutoff!$T$37,N31=Cutoff!$T$38,N31=Cutoff!$T$39,N31=Cutoff!$T$40,N31=Cutoff!$T$41,N31=Cutoff!$T$42,N31=Cutoff!$T$43,N31=Cutoff!$T$44,N31=Cutoff!$T$45,$Q31&lt;SCL!AH31),"0","oral")))</f>
        <v/>
      </c>
      <c r="IC31" s="530" t="str">
        <f>+IF(ISBLANK($B31),"",IF(ISBLANK(O31),"",IF(OR(O31=Cutoff!$T$34,O31=Cutoff!$T$35,O31=Cutoff!$T$36,O31=Cutoff!$T$37,O31=Cutoff!$T$38,O31=Cutoff!$T$39,O31=Cutoff!$T$40,O31=Cutoff!$T$41,O31=Cutoff!$T$42,O31=Cutoff!$T$43,O31=Cutoff!$T$44,O31=Cutoff!$T$45,$Q31&lt;SCL!AI31),"0","oral")))</f>
        <v/>
      </c>
      <c r="ID31" s="530" t="str">
        <f t="shared" si="100"/>
        <v/>
      </c>
      <c r="IE31" s="541" t="str">
        <f t="shared" si="101"/>
        <v/>
      </c>
      <c r="IF31" s="678" t="str">
        <f t="shared" si="102"/>
        <v/>
      </c>
      <c r="IG31" s="528" t="str">
        <f>IF(ISBLANK($B31),"",+IF(OR(E31=Cutoff!$W$2,E31=Cutoff!$W$3,E31=Cutoff!$W$4,E31=Cutoff!$W$5,E31=Cutoff!$W$6,E31=Cutoff!$W$7,E31=Cutoff!$W$8,E31=Cutoff!$W$9,E31=Cutoff!$W$10,E31=Cutoff!$W$11,E31=Cutoff!$W$12),1,0))</f>
        <v/>
      </c>
      <c r="IH31" s="529" t="str">
        <f>IF(ISBLANK($B31),"",+IF(OR(F31=Cutoff!$W$2,F31=Cutoff!$W$3,F31=Cutoff!$W$4,F31=Cutoff!$W$5,F31=Cutoff!$W$6,F31=Cutoff!$W$7,F31=Cutoff!$W$8,F31=Cutoff!$W$9,F31=Cutoff!$W$10,F31=Cutoff!$W$11,F31=Cutoff!$W$12),1,0))</f>
        <v/>
      </c>
      <c r="II31" s="529" t="str">
        <f>IF(ISBLANK($B31),"",+IF(OR(G31=Cutoff!$W$2,G31=Cutoff!$W$3,G31=Cutoff!$W$4,G31=Cutoff!$W$5,G31=Cutoff!$W$6,G31=Cutoff!$W$7,G31=Cutoff!$W$8,G31=Cutoff!$W$9,G31=Cutoff!$W$10,G31=Cutoff!$W$11,G31=Cutoff!$W$12),1,0))</f>
        <v/>
      </c>
      <c r="IJ31" s="529" t="str">
        <f>IF(ISBLANK($B31),"",+IF(OR(H31=Cutoff!$W$2,H31=Cutoff!$W$3,H31=Cutoff!$W$4,H31=Cutoff!$W$5,H31=Cutoff!$W$6,H31=Cutoff!$W$7,H31=Cutoff!$W$8,H31=Cutoff!$W$9,H31=Cutoff!$W$10,H31=Cutoff!$W$11,H31=Cutoff!$W$12),1,0))</f>
        <v/>
      </c>
      <c r="IK31" s="529" t="str">
        <f>IF(ISBLANK($B31),"",+IF(OR(I31=Cutoff!$W$2,I31=Cutoff!$W$3,I31=Cutoff!$W$4,I31=Cutoff!$W$5,I31=Cutoff!$W$6,I31=Cutoff!$W$7,I31=Cutoff!$W$8,I31=Cutoff!$W$9,I31=Cutoff!$W$10,I31=Cutoff!$W$11,I31=Cutoff!$W$12),1,0))</f>
        <v/>
      </c>
      <c r="IL31" s="529" t="str">
        <f>IF(ISBLANK($B31),"",+IF(OR(J31=Cutoff!$W$2,J31=Cutoff!$W$3,J31=Cutoff!$W$4,J31=Cutoff!$W$5,J31=Cutoff!$W$6,J31=Cutoff!$W$7,J31=Cutoff!$W$8,J31=Cutoff!$W$9,J31=Cutoff!$W$10,J31=Cutoff!$W$11,J31=Cutoff!$W$12),1,0))</f>
        <v/>
      </c>
      <c r="IM31" s="529" t="str">
        <f>IF(ISBLANK($B31),"",+IF(OR(K31=Cutoff!$W$2,K31=Cutoff!$W$3,K31=Cutoff!$W$4,K31=Cutoff!$W$5,K31=Cutoff!$W$6,K31=Cutoff!$W$7,K31=Cutoff!$W$8,K31=Cutoff!$W$9,K31=Cutoff!$W$10,K31=Cutoff!$W$11,K31=Cutoff!$W$12),1,0))</f>
        <v/>
      </c>
      <c r="IN31" s="529" t="str">
        <f>IF(ISBLANK($B31),"",+IF(OR(L31=Cutoff!$W$2,L31=Cutoff!$W$3,L31=Cutoff!$W$4,L31=Cutoff!$W$5,L31=Cutoff!$W$6,L31=Cutoff!$W$7,L31=Cutoff!$W$8,L31=Cutoff!$W$9,L31=Cutoff!$W$10,L31=Cutoff!$W$11,L31=Cutoff!$W$12),1,0))</f>
        <v/>
      </c>
      <c r="IO31" s="529" t="str">
        <f>IF(ISBLANK($B31),"",+IF(OR(M31=Cutoff!$W$2,M31=Cutoff!$W$3,M31=Cutoff!$W$4,M31=Cutoff!$W$5,M31=Cutoff!$W$6,M31=Cutoff!$W$7,M31=Cutoff!$W$8,M31=Cutoff!$W$9,M31=Cutoff!$W$10,M31=Cutoff!$W$11,M31=Cutoff!$W$12),1,0))</f>
        <v/>
      </c>
      <c r="IP31" s="529" t="str">
        <f>IF(ISBLANK($B31),"",+IF(OR(N31=Cutoff!$W$2,N31=Cutoff!$W$3,N31=Cutoff!$W$4,N31=Cutoff!$W$5,N31=Cutoff!$W$6,N31=Cutoff!$W$7,N31=Cutoff!$W$8,N31=Cutoff!$W$9,N31=Cutoff!$W$10,N31=Cutoff!$W$11,N31=Cutoff!$W$12),1,0))</f>
        <v/>
      </c>
      <c r="IQ31" s="530" t="str">
        <f>IF(ISBLANK($B31),"",+IF(OR(O31=Cutoff!$W$2,O31=Cutoff!$W$3,O31=Cutoff!$W$4,O31=Cutoff!$W$5,O31=Cutoff!$W$6,O31=Cutoff!$W$7,O31=Cutoff!$W$8,O31=Cutoff!$W$9,O31=Cutoff!$W$10,O31=Cutoff!$W$11,O31=Cutoff!$W$12),1,0))</f>
        <v/>
      </c>
      <c r="IR31" s="541" t="str">
        <f t="shared" si="103"/>
        <v/>
      </c>
      <c r="IS31" s="541" t="str">
        <f t="shared" si="104"/>
        <v/>
      </c>
      <c r="IV31" s="720" t="str">
        <f>IF(ISBLANK($B31),"",+IF(AND(OR(E31=Cutoff!$W$8,E31=Cutoff!$W$9,E31=Cutoff!$W$12),OR(E31=$D$19,E31=$E$19,E31=$F$19,E31=$G$19,E31=$H$19,E31=$I$19,E31=$J$19,E31=$K$19,E31=$L$19,E31=$M$19),GQ31="i"),E31,""))</f>
        <v/>
      </c>
      <c r="IW31" s="720" t="str">
        <f>IF(ISBLANK($B31),"",+IF(AND(OR(F31=Cutoff!$W$8,F31=Cutoff!$W$9,F31=Cutoff!$W$12),OR(F31=$D$19,F31=$E$19,F31=$F$19,F31=$G$19,F31=$H$19,F31=$I$19,F31=$J$19,F31=$K$19,F31=$L$19,F31=$M$19),GR31="i"),F31,""))</f>
        <v/>
      </c>
      <c r="IX31" s="720" t="str">
        <f>IF(ISBLANK($B31),"",+IF(AND(OR(G31=Cutoff!$W$8,G31=Cutoff!$W$9,G31=Cutoff!$W$12),OR(G31=$D$19,G31=$E$19,G31=$F$19,G31=$G$19,G31=$H$19,G31=$I$19,G31=$J$19,G31=$K$19,G31=$L$19,G31=$M$19),GS31="i"),G31,""))</f>
        <v/>
      </c>
      <c r="IY31" s="720" t="str">
        <f>IF(ISBLANK($B31),"",+IF(AND(OR(H31=Cutoff!$W$8,H31=Cutoff!$W$9,H31=Cutoff!$W$12),OR(H31=$D$19,H31=$E$19,H31=$F$19,H31=$G$19,H31=$H$19,H31=$I$19,H31=$J$19,H31=$K$19,H31=$L$19,H31=$M$19),GT31="i"),H31,""))</f>
        <v/>
      </c>
      <c r="IZ31" s="720" t="str">
        <f>IF(ISBLANK($B31),"",+IF(AND(OR(I31=Cutoff!$W$8,I31=Cutoff!$W$9,I31=Cutoff!$W$12),OR(I31=$D$19,I31=$E$19,I31=$F$19,I31=$G$19,I31=$H$19,I31=$I$19,I31=$J$19,I31=$K$19,I31=$L$19,I31=$M$19),GU31="i"),I31,""))</f>
        <v/>
      </c>
      <c r="JA31" s="720" t="str">
        <f>IF(ISBLANK($B31),"",+IF(AND(OR(J31=Cutoff!$W$8,J31=Cutoff!$W$9,J31=Cutoff!$W$12),OR(J31=$D$19,J31=$E$19,J31=$F$19,J31=$G$19,J31=$H$19,J31=$I$19,J31=$J$19,J31=$K$19,J31=$L$19,J31=$M$19),GV31="i"),J31,""))</f>
        <v/>
      </c>
      <c r="JB31" s="720" t="str">
        <f>IF(ISBLANK($B31),"",+IF(AND(OR(K31=Cutoff!$W$8,K31=Cutoff!$W$9,K31=Cutoff!$W$12),OR(K31=$D$19,K31=$E$19,K31=$F$19,K31=$G$19,K31=$H$19,K31=$I$19,K31=$J$19,K31=$K$19,K31=$L$19,K31=$M$19),GW31="i"),K31,""))</f>
        <v/>
      </c>
      <c r="JC31" s="720" t="str">
        <f>IF(ISBLANK($B31),"",+IF(AND(OR(L31=Cutoff!$W$8,L31=Cutoff!$W$9,L31=Cutoff!$W$12),OR(L31=$D$19,L31=$E$19,L31=$F$19,L31=$G$19,L31=$H$19,L31=$I$19,L31=$J$19,L31=$K$19,L31=$L$19,L31=$M$19),GX31="i"),L31,""))</f>
        <v/>
      </c>
      <c r="JD31" s="720" t="str">
        <f>IF(ISBLANK($B31),"",+IF(AND(OR(M31=Cutoff!$W$8,M31=Cutoff!$W$9,M31=Cutoff!$W$12),OR(M31=$D$19,M31=$E$19,M31=$F$19,M31=$G$19,M31=$H$19,M31=$I$19,M31=$J$19,M31=$K$19,M31=$L$19,M31=$M$19),GY31="i"),M31,""))</f>
        <v/>
      </c>
      <c r="JE31" s="720" t="str">
        <f>IF(ISBLANK($B31),"",+IF(AND(OR(N31=Cutoff!$W$8,N31=Cutoff!$W$9,N31=Cutoff!$W$12),OR(N31=$D$19,N31=$E$19,N31=$F$19,N31=$G$19,N31=$H$19,N31=$I$19,N31=$J$19,N31=$K$19,N31=$L$19,N31=$M$19),GZ31="i"),N31,""))</f>
        <v/>
      </c>
      <c r="JF31" s="720" t="str">
        <f>IF(ISBLANK($B31),"",+IF(AND(OR(O31=Cutoff!$W$8,O31=Cutoff!$W$9,O31=Cutoff!$W$12),OR(O31=$D$19,O31=$E$19,O31=$F$19,O31=$G$19,O31=$H$19,O31=$I$19,O31=$J$19,O31=$K$19,O31=$L$19,O31=$M$19),HA31="i"),O31,""))</f>
        <v/>
      </c>
      <c r="JG31" s="720">
        <f t="shared" si="105"/>
        <v>0</v>
      </c>
      <c r="JH31" s="720" t="str">
        <f t="shared" si="106"/>
        <v/>
      </c>
      <c r="JK31" s="720" t="str">
        <f>IF(ISBLANK($B31),"",+IF(AND(OR(E31=Cutoff!$W$2,E31=Cutoff!$W$3,E31=Cutoff!$W$4,E31=Cutoff!$W$11),OR(E31=$D$19,E31=$E$19,E31=$F$19,E31=$G$19,E31=$H$19,E31=$I$19,E31=$J$19,E31=$K$19,E31=$L$19,E31=$M$19),HE31="d"),E31,""))</f>
        <v/>
      </c>
      <c r="JL31" s="720" t="str">
        <f>IF(ISBLANK($B31),"",+IF(AND(OR(F31=Cutoff!$W$2,F31=Cutoff!$W$3,F31=Cutoff!$W$4,F31=Cutoff!$W$11),OR(F31=$D$19,F31=$E$19,F31=$F$19,F31=$G$19,F31=$H$19,F31=$I$19,F31=$J$19,F31=$K$19,F31=$L$19,F31=$M$19),HF31="d"),F31,""))</f>
        <v/>
      </c>
      <c r="JM31" s="720" t="str">
        <f>IF(ISBLANK($B31),"",+IF(AND(OR(G31=Cutoff!$W$2,G31=Cutoff!$W$3,G31=Cutoff!$W$4,G31=Cutoff!$W$11),OR(G31=$D$19,G31=$E$19,G31=$F$19,G31=$G$19,G31=$H$19,G31=$I$19,G31=$J$19,G31=$K$19,G31=$L$19,G31=$M$19),HG31="d"),G31,""))</f>
        <v/>
      </c>
      <c r="JN31" s="720" t="str">
        <f>IF(ISBLANK($B31),"",+IF(AND(OR(H31=Cutoff!$W$2,H31=Cutoff!$W$3,H31=Cutoff!$W$4,H31=Cutoff!$W$11),OR(H31=$D$19,H31=$E$19,H31=$F$19,H31=$G$19,H31=$H$19,H31=$I$19,H31=$J$19,H31=$K$19,H31=$L$19,H31=$M$19),HH31="d"),H31,""))</f>
        <v/>
      </c>
      <c r="JO31" s="720" t="str">
        <f>IF(ISBLANK($B31),"",+IF(AND(OR(I31=Cutoff!$W$2,I31=Cutoff!$W$3,I31=Cutoff!$W$4,I31=Cutoff!$W$11),OR(I31=$D$19,I31=$E$19,I31=$F$19,I31=$G$19,I31=$H$19,I31=$I$19,I31=$J$19,I31=$K$19,I31=$L$19,I31=$M$19),HI31="d"),I31,""))</f>
        <v/>
      </c>
      <c r="JP31" s="720" t="str">
        <f>IF(ISBLANK($B31),"",+IF(AND(OR(J31=Cutoff!$W$2,J31=Cutoff!$W$3,J31=Cutoff!$W$4,J31=Cutoff!$W$11),OR(J31=$D$19,J31=$E$19,J31=$F$19,J31=$G$19,J31=$H$19,J31=$I$19,J31=$J$19,J31=$K$19,J31=$L$19,J31=$M$19),HJ31="d"),J31,""))</f>
        <v/>
      </c>
      <c r="JQ31" s="720" t="str">
        <f>IF(ISBLANK($B31),"",+IF(AND(OR(K31=Cutoff!$W$2,K31=Cutoff!$W$3,K31=Cutoff!$W$4,K31=Cutoff!$W$11),OR(K31=$D$19,K31=$E$19,K31=$F$19,K31=$G$19,K31=$H$19,K31=$I$19,K31=$J$19,K31=$K$19,K31=$L$19,K31=$M$19),HK31="d"),K31,""))</f>
        <v/>
      </c>
      <c r="JR31" s="720" t="str">
        <f>IF(ISBLANK($B31),"",+IF(AND(OR(L31=Cutoff!$W$2,L31=Cutoff!$W$3,L31=Cutoff!$W$4,L31=Cutoff!$W$11),OR(L31=$D$19,L31=$E$19,L31=$F$19,L31=$G$19,L31=$H$19,L31=$I$19,L31=$J$19,L31=$K$19,L31=$L$19,L31=$M$19),HL31="d"),L31,""))</f>
        <v/>
      </c>
      <c r="JS31" s="720" t="str">
        <f>IF(ISBLANK($B31),"",+IF(AND(OR(M31=Cutoff!$W$2,M31=Cutoff!$W$3,M31=Cutoff!$W$4,M31=Cutoff!$W$11),OR(M31=$D$19,M31=$E$19,M31=$F$19,M31=$G$19,M31=$H$19,M31=$I$19,M31=$J$19,M31=$K$19,M31=$L$19,M31=$M$19),HM31="d"),M31,""))</f>
        <v/>
      </c>
      <c r="JT31" s="720" t="str">
        <f>IF(ISBLANK($B31),"",+IF(AND(OR(N31=Cutoff!$W$2,N31=Cutoff!$W$3,N31=Cutoff!$W$4,N31=Cutoff!$W$11),OR(N31=$D$19,N31=$E$19,N31=$F$19,N31=$G$19,N31=$H$19,N31=$I$19,N31=$J$19,N31=$K$19,N31=$L$19,N31=$M$19),HN31="d"),N31,""))</f>
        <v/>
      </c>
      <c r="JU31" s="720" t="str">
        <f>IF(ISBLANK($B31),"",+IF(AND(OR(O31=Cutoff!$W$2,O31=Cutoff!$W$3,O31=Cutoff!$W$4,O31=Cutoff!$W$11),OR(O31=$D$19,O31=$E$19,O31=$F$19,O31=$G$19,O31=$H$19,O31=$I$19,O31=$J$19,O31=$K$19,O31=$L$19,O31=$M$19),HO31="d"),O31,""))</f>
        <v/>
      </c>
      <c r="JV31" s="720">
        <f t="shared" si="125"/>
        <v>0</v>
      </c>
      <c r="JW31" s="720" t="str">
        <f t="shared" si="23"/>
        <v/>
      </c>
      <c r="JZ31" s="11"/>
      <c r="KA31" s="11"/>
      <c r="KB31" s="11"/>
      <c r="KC31" s="11"/>
      <c r="KD31" s="11"/>
      <c r="KE31" s="11"/>
      <c r="KF31" s="11"/>
      <c r="KG31" s="11"/>
      <c r="KH31" s="11"/>
      <c r="KI31" s="11"/>
      <c r="KJ31" s="11"/>
      <c r="KK31" s="11"/>
      <c r="KL31" s="11"/>
    </row>
    <row r="32" spans="1:298" ht="13.5" customHeight="1" x14ac:dyDescent="0.3">
      <c r="A32" s="501"/>
      <c r="B32" s="585"/>
      <c r="C32" s="502"/>
      <c r="D32" s="500" t="str">
        <f t="shared" si="1"/>
        <v/>
      </c>
      <c r="E32" s="515"/>
      <c r="F32" s="516"/>
      <c r="G32" s="516"/>
      <c r="H32" s="516"/>
      <c r="I32" s="516"/>
      <c r="J32" s="516"/>
      <c r="K32" s="516"/>
      <c r="L32" s="516"/>
      <c r="M32" s="516"/>
      <c r="N32" s="516"/>
      <c r="O32" s="516"/>
      <c r="P32" s="510"/>
      <c r="Q32" s="505"/>
      <c r="R32" s="780"/>
      <c r="S32" s="507"/>
      <c r="T32" s="513"/>
      <c r="U32" s="716"/>
      <c r="V32" s="511"/>
      <c r="W32" s="506"/>
      <c r="X32" s="512"/>
      <c r="Y32" s="511"/>
      <c r="Z32" s="506"/>
      <c r="AA32" s="512"/>
      <c r="AB32" s="517"/>
      <c r="AC32" s="508"/>
      <c r="AD32" s="507"/>
      <c r="AE32" s="508"/>
      <c r="AF32" s="515"/>
      <c r="AG32" s="516"/>
      <c r="AH32" s="509"/>
      <c r="AI32" s="509"/>
      <c r="AJ32" s="510"/>
      <c r="AK32" s="447" t="str">
        <f t="shared" si="140"/>
        <v/>
      </c>
      <c r="AL32" s="63" t="str">
        <f t="shared" si="127"/>
        <v/>
      </c>
      <c r="AM32" s="64" t="str">
        <f t="shared" si="141"/>
        <v/>
      </c>
      <c r="AN32" s="786" t="str">
        <f t="shared" si="24"/>
        <v/>
      </c>
      <c r="AO32" s="786" t="str">
        <f t="shared" si="25"/>
        <v/>
      </c>
      <c r="AP32" s="786" t="str">
        <f t="shared" si="26"/>
        <v/>
      </c>
      <c r="AQ32" s="786" t="str">
        <f t="shared" si="27"/>
        <v/>
      </c>
      <c r="AR32" s="787" t="str">
        <f t="shared" si="28"/>
        <v/>
      </c>
      <c r="AS32" s="788" t="str">
        <f t="shared" si="29"/>
        <v/>
      </c>
      <c r="AT32" s="788" t="str">
        <f t="shared" si="30"/>
        <v/>
      </c>
      <c r="AU32" s="789" t="str">
        <f t="shared" si="31"/>
        <v/>
      </c>
      <c r="AV32" s="786" t="str">
        <f t="shared" si="32"/>
        <v/>
      </c>
      <c r="AW32" s="66" t="str">
        <f t="shared" si="33"/>
        <v/>
      </c>
      <c r="AX32" s="67" t="str">
        <f t="shared" si="4"/>
        <v/>
      </c>
      <c r="AY32" s="787" t="str">
        <f t="shared" si="34"/>
        <v/>
      </c>
      <c r="AZ32" s="790" t="str">
        <f t="shared" si="35"/>
        <v/>
      </c>
      <c r="BA32" s="378" t="str">
        <f t="shared" si="128"/>
        <v/>
      </c>
      <c r="BB32" s="379" t="str">
        <f t="shared" si="129"/>
        <v/>
      </c>
      <c r="BC32" s="376" t="str">
        <f t="shared" si="126"/>
        <v/>
      </c>
      <c r="BD32" s="263" t="str">
        <f t="shared" si="142"/>
        <v/>
      </c>
      <c r="BE32" s="263" t="str">
        <f t="shared" si="8"/>
        <v/>
      </c>
      <c r="BF32" s="258" t="b">
        <f t="shared" si="9"/>
        <v>0</v>
      </c>
      <c r="BG32" s="266" t="str">
        <f t="shared" si="130"/>
        <v/>
      </c>
      <c r="BH32" s="376" t="str">
        <f t="shared" si="131"/>
        <v xml:space="preserve"> </v>
      </c>
      <c r="BI32" s="376" t="str">
        <f t="shared" si="36"/>
        <v/>
      </c>
      <c r="BJ32" s="256" t="b">
        <f>+IF(E32="H340",IF(SCL!Y32&lt;$Q32,"Yes",""),IF(E32="H341",IF(SCL!Y32&lt;$Q32,"Yes",""),IF(E32="H350",IF(SCL!Y32&lt;$Q32,"Yes",""),IF(E32="H350i",IF(SCL!Y32&lt;$Q32,"(I)",""),IF(E32="H351",IF(SCL!Y32&lt;$Q32,"Yes",""))))))</f>
        <v>0</v>
      </c>
      <c r="BK32" s="256" t="b">
        <f>+IF(F32="H340",IF(SCL!Z32&lt;$Q32,"Yes",""),IF(F32="H341",IF(SCL!Z32&lt;$Q32,"Yes",""),IF(F32="H350",IF(SCL!Z32&lt;$Q32,"Yes",""),IF(F32="H350i",IF(SCL!Z32&lt;$Q32,"(I)",""),IF(F32="H351",IF(SCL!Z32&lt;$Q32,"Yes",""))))))</f>
        <v>0</v>
      </c>
      <c r="BL32" s="256" t="b">
        <f>+IF(G32="H340",IF(SCL!AA32&lt;$Q32,"Yes",""),IF(G32="H341",IF(SCL!AA32&lt;$Q32,"Yes",""),IF(G32="H350",IF(SCL!AA32&lt;$Q32,"Yes",""),IF(G32="H350i",IF(SCL!AA32&lt;$Q32,"(I)",""),IF(G32="H351",IF(SCL!AA32&lt;$Q32,"Yes",""))))))</f>
        <v>0</v>
      </c>
      <c r="BM32" s="256" t="b">
        <f>+IF(H32="H340",IF(SCL!AB32&lt;$Q32,"Yes",""),IF(H32="H341",IF(SCL!AB32&lt;$Q32,"Yes",""),IF(H32="H350",IF(SCL!AB32&lt;$Q32,"Yes",""),IF(H32="H350i",IF(SCL!AB32&lt;$Q32,"(I)",""),IF(H32="H351",IF(SCL!AB32&lt;$Q32,"Yes",""))))))</f>
        <v>0</v>
      </c>
      <c r="BN32" s="256" t="b">
        <f>+IF(I32="H340",IF(SCL!AC32&lt;$Q32,"Yes",""),IF(I32="H341",IF(SCL!AC32&lt;$Q32,"Yes",""),IF(I32="H350",IF(SCL!AC32&lt;$Q32,"Yes",""),IF(I32="H350i",IF(SCL!AC32&lt;$Q32,"(I)",""),IF(I32="H351",IF(SCL!AC32&lt;$Q32,"Yes",""))))))</f>
        <v>0</v>
      </c>
      <c r="BO32" s="256" t="b">
        <f>+IF(J32="H340",IF(SCL!AD32&lt;$Q32,"Yes",""),IF(J32="H341",IF(SCL!AD32&lt;$Q32,"Yes",""),IF(J32="H350",IF(SCL!AD32&lt;$Q32,"Yes",""),IF(J32="H350i",IF(SCL!AD32&lt;$Q32,"(I)",""),IF(J32="H351",IF(SCL!AD32&lt;$Q32,"Yes",""))))))</f>
        <v>0</v>
      </c>
      <c r="BP32" s="256" t="b">
        <f>+IF(K32="H340",IF(SCL!AE32&lt;$Q32,"Yes",""),IF(K32="H341",IF(SCL!AE32&lt;$Q32,"Yes",""),IF(K32="H350",IF(SCL!AE32&lt;$Q32,"Yes",""),IF(K32="H350i",IF(SCL!AE32&lt;$Q32,"(I)",""),IF(K32="H351",IF(SCL!AE32&lt;$Q32,"Yes",""))))))</f>
        <v>0</v>
      </c>
      <c r="BQ32" s="256" t="b">
        <f>+IF(L32="H340",IF(SCL!AF32&lt;$Q32,"Yes",""),IF(L32="H341",IF(SCL!AF32&lt;$Q32,"Yes",""),IF(L32="H350",IF(SCL!AF32&lt;$Q32,"Yes",""),IF(L32="H350i",IF(SCL!AF32&lt;$Q32,"(I)",""),IF(L32="H351",IF(SCL!AF32&lt;$Q32,"Yes",""))))))</f>
        <v>0</v>
      </c>
      <c r="BR32" s="256" t="b">
        <f>+IF(M32="H340",IF(SCL!AG32&lt;$Q32,"Yes",""),IF(M32="H341",IF(SCL!AG32&lt;$Q32,"Yes",""),IF(M32="H350",IF(SCL!AG32&lt;$Q32,"Yes",""),IF(M32="H350i",IF(SCL!AG32&lt;$Q32,"(I)",""),IF(M32="H351",IF(SCL!AG32&lt;$Q32,"Yes",""))))))</f>
        <v>0</v>
      </c>
      <c r="BS32" s="256" t="b">
        <f>+IF(N32="H340",IF(SCL!AH32&lt;$Q32,"Yes",""),IF(N32="H341",IF(SCL!AH32&lt;$Q32,"Yes",""),IF(N32="H350",IF(SCL!AH32&lt;$Q32,"Yes",""),IF(N32="H350i",IF(SCL!AH32&lt;$Q32,"(I)",""),IF(N32="H351",IF(SCL!AH32&lt;$Q32,"Yes",""))))))</f>
        <v>0</v>
      </c>
      <c r="BT32" s="492" t="b">
        <f>+IF(O32="H340",IF(SCL!AI32&lt;$Q32,"Yes",""),IF(O32="H341",IF(SCL!AI32&lt;$Q32,"Yes",""),IF(O32="H350",IF(SCL!AI32&lt;$Q32,"Yes",""),IF(O32="H350i",IF(SCL!AI32&lt;$Q32,"(I)",""),IF(O32="H351",IF(SCL!AI32&lt;$Q32,"Yes",""))))))</f>
        <v>0</v>
      </c>
      <c r="BU32" s="420"/>
      <c r="BV32" s="420"/>
      <c r="BW32" s="421"/>
      <c r="BX32" s="255" t="str">
        <f t="shared" si="107"/>
        <v/>
      </c>
      <c r="BY32" s="256" t="str">
        <f t="shared" si="112"/>
        <v/>
      </c>
      <c r="BZ32" s="256" t="str">
        <f t="shared" si="113"/>
        <v/>
      </c>
      <c r="CA32" s="256" t="str">
        <f t="shared" si="114"/>
        <v/>
      </c>
      <c r="CB32" s="256" t="str">
        <f t="shared" si="115"/>
        <v/>
      </c>
      <c r="CC32" s="256" t="str">
        <f t="shared" si="116"/>
        <v/>
      </c>
      <c r="CD32" s="256" t="str">
        <f t="shared" si="117"/>
        <v/>
      </c>
      <c r="CE32" s="256" t="str">
        <f t="shared" si="118"/>
        <v/>
      </c>
      <c r="CF32" s="256" t="str">
        <f t="shared" si="119"/>
        <v/>
      </c>
      <c r="CG32" s="256" t="str">
        <f t="shared" si="120"/>
        <v/>
      </c>
      <c r="CH32" s="256" t="str">
        <f t="shared" si="121"/>
        <v/>
      </c>
      <c r="CI32" s="420" t="str">
        <f t="shared" si="132"/>
        <v/>
      </c>
      <c r="CJ32" s="420" t="str">
        <f t="shared" si="133"/>
        <v/>
      </c>
      <c r="CK32" s="420" t="str">
        <f t="shared" si="134"/>
        <v/>
      </c>
      <c r="CL32" s="593" t="str">
        <f t="shared" si="47"/>
        <v/>
      </c>
      <c r="CM32" s="376" t="str">
        <f t="shared" si="108"/>
        <v/>
      </c>
      <c r="CN32" s="376" t="str">
        <f t="shared" si="48"/>
        <v/>
      </c>
      <c r="CO32" s="545" t="str">
        <f t="shared" si="49"/>
        <v/>
      </c>
      <c r="CP32" s="258" t="str">
        <f t="shared" si="14"/>
        <v/>
      </c>
      <c r="CQ32" s="541">
        <f t="shared" si="50"/>
        <v>0</v>
      </c>
      <c r="CS32" s="671" t="str">
        <f>IF(ISBLANK(E32),"",IF(SCL!Y32&lt;$Q32,1,0))</f>
        <v/>
      </c>
      <c r="CT32" s="672" t="str">
        <f>IF(ISBLANK(F32),"",IF(SCL!Z32&lt;$Q32,1,0))</f>
        <v/>
      </c>
      <c r="CU32" s="672" t="str">
        <f>IF(ISBLANK(G32),"",IF(SCL!AA32&lt;$Q32,1,0))</f>
        <v/>
      </c>
      <c r="CV32" s="672" t="str">
        <f>IF(ISBLANK(H32),"",IF(SCL!AB32&lt;$Q32,1,0))</f>
        <v/>
      </c>
      <c r="CW32" s="672" t="str">
        <f>IF(ISBLANK(I32),"",IF(SCL!AC32&lt;$Q32,1,0))</f>
        <v/>
      </c>
      <c r="CX32" s="672" t="str">
        <f>IF(ISBLANK(J32),"",IF(SCL!AD32&lt;$Q32,1,0))</f>
        <v/>
      </c>
      <c r="CY32" s="672" t="str">
        <f>IF(ISBLANK(K32),"",IF(SCL!AE32&lt;$Q32,1,0))</f>
        <v/>
      </c>
      <c r="CZ32" s="672" t="str">
        <f>IF(ISBLANK(L32),"",IF(SCL!AF32&lt;$Q32,1,0))</f>
        <v/>
      </c>
      <c r="DA32" s="672" t="str">
        <f>IF(ISBLANK(M32),"",IF(SCL!AG32&lt;$Q32,1,0))</f>
        <v/>
      </c>
      <c r="DB32" s="672" t="str">
        <f>IF(ISBLANK(N32),"",IF(SCL!AH32&lt;$Q32,1,0))</f>
        <v/>
      </c>
      <c r="DC32" s="673" t="str">
        <f>IF(ISBLANK(O32),"",IF(SCL!AI32&lt;$Q32,1,0))</f>
        <v/>
      </c>
      <c r="DD32" s="478">
        <f t="shared" si="51"/>
        <v>0</v>
      </c>
      <c r="DE32" s="541" t="str">
        <f t="shared" si="52"/>
        <v/>
      </c>
      <c r="DF32" s="665">
        <f t="shared" si="109"/>
        <v>14</v>
      </c>
      <c r="DG32" s="289">
        <v>1</v>
      </c>
      <c r="DH32" s="289" t="s">
        <v>1111</v>
      </c>
      <c r="DI32" s="228" t="s">
        <v>1045</v>
      </c>
      <c r="DJ32" s="10" t="str">
        <f t="shared" ref="DJ32:DJ38" si="145">+DH32</f>
        <v>General fugacity  factor (90th perc.)</v>
      </c>
      <c r="DK32" s="33" t="s">
        <v>1053</v>
      </c>
      <c r="DL32" s="290" t="s">
        <v>1112</v>
      </c>
      <c r="DM32" s="198" t="s">
        <v>1102</v>
      </c>
      <c r="DN32" s="198" t="s">
        <v>1103</v>
      </c>
      <c r="DO32" s="198" t="s">
        <v>1102</v>
      </c>
      <c r="DP32" s="637" t="str">
        <f>+IF(ISBLANK($B$22),"",IF(OR(E32=Cutoff!$A$18,E32=Cutoff!$A$18,F32=Cutoff!$A$18,G32=Cutoff!$A$18,H32=Cutoff!$A$18,I32=Cutoff!$A$18,J32=Cutoff!$A$18,K32=Cutoff!$A$18,L32=Cutoff!$A$18,M32=Cutoff!$A$18,N32=Cutoff!$A$18,O32=Cutoff!$A$18),1,0))</f>
        <v/>
      </c>
      <c r="DQ32" s="622" t="str">
        <f t="shared" si="60"/>
        <v/>
      </c>
      <c r="DR32" s="622" t="str">
        <f t="shared" si="61"/>
        <v/>
      </c>
      <c r="DS32" s="622">
        <f t="shared" si="62"/>
        <v>0</v>
      </c>
      <c r="DT32" s="622" t="str">
        <f t="shared" si="63"/>
        <v/>
      </c>
      <c r="DU32" s="636" t="str">
        <f t="shared" si="64"/>
        <v/>
      </c>
      <c r="DV32" s="381" t="str">
        <f>+IF(OR($E32=Cutoff!A$13,$E32=Cutoff!A$14,$E32=Cutoff!A$15,$F32=Cutoff!A$13,$F32=Cutoff!A$14,$F32=Cutoff!A$15,$G32=Cutoff!A$13,$G32=Cutoff!A$14,$G32=Cutoff!A$15,H32=Cutoff!A$13,$H32=Cutoff!A$14,$H32=Cutoff!A$15,I32=Cutoff!A$13,$I32=Cutoff!A$14,$I32=Cutoff!A$15,$J32=Cutoff!A$13,$J32=Cutoff!A$14,$J32=Cutoff!A$15,$K32=Cutoff!A$13,$K32=Cutoff!A$14,$K32=Cutoff!A$15,$L32=Cutoff!A$13,$L32=Cutoff!A$14,$L32=Cutoff!A$15,$M32=Cutoff!A$13,$M32=Cutoff!A$14,$M32=Cutoff!A$15,$N32=Cutoff!A$13,$N32=Cutoff!A$14,$N32=Cutoff!A$15,$O32=Cutoff!A$13,$O32=Cutoff!A$14,$O32=Cutoff!A$15),"x","")</f>
        <v/>
      </c>
      <c r="DW32" s="275" t="str">
        <f t="shared" si="65"/>
        <v/>
      </c>
      <c r="DX32" s="244" t="str">
        <f t="shared" si="16"/>
        <v/>
      </c>
      <c r="DY32" s="381" t="str">
        <f>+IF(OR($E32=Cutoff!$A$5,$E32=Cutoff!$A$6,$E32=Cutoff!$A$7,$F32=Cutoff!$A$5,$F32=Cutoff!$A$6,$F32=Cutoff!$A$7,$G32=Cutoff!$A$5,$G32=Cutoff!$A$6,$G32=Cutoff!$A$7,$H32=Cutoff!$A$5,$H32=Cutoff!$A$6,$H32=Cutoff!$A$7,$I32=Cutoff!$A$5,$I32=Cutoff!$A$6,$I32=Cutoff!$A$7,$J32=Cutoff!$A$5,$J32=Cutoff!$A$6,$J32=Cutoff!$A$7,$K32=Cutoff!$A$5,$K32=Cutoff!$A$6,$K32=Cutoff!$A$7,$L32=Cutoff!$A$5,$L32=Cutoff!$A$6,$L32=Cutoff!$A$7,$M32=Cutoff!$A$5,$M32=Cutoff!$A$6,$M32=Cutoff!$A$7,$N32=Cutoff!$A$5,$N32=Cutoff!$A$6,$N32=Cutoff!$A$7,$O32=Cutoff!$A$5,$O32=Cutoff!$A$6,$O32=Cutoff!$A$7),"x","")</f>
        <v/>
      </c>
      <c r="DZ32" s="275" t="str">
        <f t="shared" si="66"/>
        <v/>
      </c>
      <c r="EA32" s="244" t="str">
        <f t="shared" si="144"/>
        <v/>
      </c>
      <c r="EB32" s="381" t="str">
        <f>+IF(OR($E32=Cutoff!$A$2,$E32=Cutoff!$A$3,$E32=Cutoff!$A$4,$F32=Cutoff!$A$2,$F32=Cutoff!$A$3,$F32=Cutoff!$A$4,$G32=Cutoff!$A$2,$G32=Cutoff!$A$3,$G32=Cutoff!$A$4,$H32=Cutoff!$A$2,$H32=Cutoff!$A$3,$H32=Cutoff!$A$4,$I32=Cutoff!$A$2,$I32=Cutoff!$A$3,$I32=Cutoff!$A$4,$J32=Cutoff!$A$2,$J32=Cutoff!$A$3,$J32=Cutoff!$A$4,$K32=Cutoff!$A$2,$K32=Cutoff!$A$3,$K32=Cutoff!$A$4,$L32=Cutoff!$A$2,$L32=Cutoff!$A$3,$L32=Cutoff!$A$4,$M32=Cutoff!$A$2,$M32=Cutoff!$A$3,$M32=Cutoff!$A$4,$N32=Cutoff!$A$2,$N32=Cutoff!$A$3,$N32=Cutoff!$A$4,$O32=Cutoff!$A$2,$O32=Cutoff!$A$3,$O32=Cutoff!$A$4),"x","")</f>
        <v/>
      </c>
      <c r="EC32" s="275" t="str">
        <f t="shared" si="67"/>
        <v/>
      </c>
      <c r="ED32" s="244" t="str">
        <f t="shared" si="143"/>
        <v/>
      </c>
      <c r="EE32" s="293" t="str">
        <f t="shared" si="122"/>
        <v/>
      </c>
      <c r="EF32" s="382" t="str">
        <f>+IF(OR($E32=Cutoff!$A$8,$E32=Cutoff!$A$11,$E32=Cutoff!$A$12,$F32=Cutoff!$A$8,$F32=Cutoff!$A$11,$F32=Cutoff!$A$12,$G32=Cutoff!$A$8,$G32=Cutoff!$A$11,$G32=Cutoff!$A$12,$H32=Cutoff!$A$8,$H32=Cutoff!$A$11,$H32=Cutoff!$A$12,$I32=Cutoff!$A$8,$I32=Cutoff!$A$11,$I32=Cutoff!$A$12,$J32=Cutoff!$A$8,$J32=Cutoff!$A$11,$J32=Cutoff!$A$12,$K32=Cutoff!$A$8,$K32=Cutoff!$A$11,$K32=Cutoff!$A$12,$L32=Cutoff!$A$8,$L32=Cutoff!$A$11,$L32=Cutoff!$A$12,$M32=Cutoff!$A$8,$M32=Cutoff!$A$11,$M32=Cutoff!$A$12,$N32=Cutoff!$A$8,$N32=Cutoff!$A$11,$N32=Cutoff!$A$12,$O32=Cutoff!$A$8,$O32=Cutoff!$A$11,$O32=Cutoff!$A$12),"x","")</f>
        <v/>
      </c>
      <c r="EG32" s="293" t="str">
        <f t="shared" si="123"/>
        <v/>
      </c>
      <c r="EH32" s="482" t="str">
        <f t="shared" si="68"/>
        <v/>
      </c>
      <c r="EI32" s="482" t="str">
        <f t="shared" si="69"/>
        <v/>
      </c>
      <c r="EJ32" s="478" t="str">
        <f t="shared" si="70"/>
        <v/>
      </c>
      <c r="EK32" s="244">
        <f t="shared" si="110"/>
        <v>28</v>
      </c>
      <c r="EL32" s="482" t="str">
        <f t="shared" si="71"/>
        <v/>
      </c>
      <c r="EM32" s="482" t="str">
        <f t="shared" si="72"/>
        <v/>
      </c>
      <c r="EN32" s="482" t="str">
        <f t="shared" si="73"/>
        <v/>
      </c>
      <c r="EO32" s="293" t="str">
        <f t="shared" si="19"/>
        <v/>
      </c>
      <c r="EP32" s="539" t="str">
        <f>+IF(ISBLANK(B32),"",IF(OR($E32=Cutoff!$P$2,$E32=Cutoff!$P$3,$E32=Cutoff!$P$4,$E32=Cutoff!$P$5,$E32=Cutoff!$P$6,$E32=Cutoff!$P$7,$E32=Cutoff!$P$8,$F32=Cutoff!$P$2,$F32=Cutoff!$P$3,$F32=Cutoff!$P$4,$F32=Cutoff!$P$5,$F32=Cutoff!$P$6,$F32=Cutoff!$P$7,$F32=Cutoff!$P$8,$G32=Cutoff!$P$2,$G32=Cutoff!$P$3,$G32=Cutoff!$P$4,$G32=Cutoff!$P$5,$G32=Cutoff!$P$6,$G32=Cutoff!$P$7,$G32=Cutoff!$P$8,$H32=Cutoff!$P$2,$H32=Cutoff!$P$3,$H32=Cutoff!$P$4,$H32=Cutoff!$P$5,$H32=Cutoff!$P$6,$H32=Cutoff!$P$7,$H32=Cutoff!$P$8,$I32=Cutoff!$P$2,$I32=Cutoff!$P$3,$I32=Cutoff!$P$4,$I32=Cutoff!$P$5,$I32=Cutoff!$P$6,$I32=Cutoff!$P$7,$I32=Cutoff!$P$8,$J32=Cutoff!$P$2,$J32=Cutoff!$P$3,$J32=Cutoff!$P$4,$J32=Cutoff!$P$5,$J32=Cutoff!$P$6,$J32=Cutoff!$P$7,$J32=Cutoff!$P$8,$K32=Cutoff!$P$2,$K32=Cutoff!$P$3,$K32=Cutoff!$P$4,$K32=Cutoff!$P$5,$K32=Cutoff!$P$6,$K32=Cutoff!$P$7,$K32=Cutoff!$P$8,$L32=Cutoff!$P$2,$L32=Cutoff!$P$3,$L32=Cutoff!$P$4,$L32=Cutoff!$P$5,$L32=Cutoff!$P$6,$L32=Cutoff!$P$7,$L32=Cutoff!$P$8,$M32=Cutoff!$P$2,$M32=Cutoff!$P$3,$M32=Cutoff!$P$4,$M32=Cutoff!$P$5,$M32=Cutoff!$P$6,$M32=Cutoff!$P$7,$M32=Cutoff!$P$8,$N32=Cutoff!$P$2,$N32=Cutoff!$P$3,$N32=Cutoff!$P$4,$N32=Cutoff!$P$5,$N32=Cutoff!$P$6,$N32=Cutoff!$P$7,$N32=Cutoff!$P$8,$O32=Cutoff!$P$2,$O32=Cutoff!$P$3,$O32=Cutoff!$P$4,$O32=Cutoff!$P$5,$O32=Cutoff!$P$6,$O32=Cutoff!$P$7,$O32=Cutoff!$P$8),1,""))</f>
        <v/>
      </c>
      <c r="EQ32" s="490" t="str">
        <f>+IF(ISBLANK(B32),"",IF(OR($E32=Cutoff!$R$2,$E32=Cutoff!$R$3,$E32=Cutoff!$R$4,$E32=Cutoff!$R$6,$E32=Cutoff!$R$7,$E32=Cutoff!$R$8,$E32=Cutoff!$R$10,$F32=Cutoff!$R$2,$F32=Cutoff!$R$3,$F32=Cutoff!$R$4,$F32=Cutoff!$R$6,$F32=Cutoff!$R$7,$F32=Cutoff!$R$8,$F32=Cutoff!$R$10,$G32=Cutoff!$R$2,$G32=Cutoff!$R$3,$G32=Cutoff!$R$4,$G32=Cutoff!$R$6,$G32=Cutoff!$R$7,$G32=Cutoff!$R$8,$G32=Cutoff!$R$10,$H32=Cutoff!$R$2,$H32=Cutoff!$R$3,$H32=Cutoff!$R$4,$H32=Cutoff!$R$6,$H32=Cutoff!$R$7,$H32=Cutoff!$R$8,$H32=Cutoff!$R$10,$I32=Cutoff!$R$2,$I32=Cutoff!$R$3,$I32=Cutoff!$R$4,$I32=Cutoff!$R$6,$I32=Cutoff!$R$7,$I32=Cutoff!$R$8,$I32=Cutoff!$R$10,$J32=Cutoff!$R$2,$J32=Cutoff!$R$3,$J32=Cutoff!$R$4,$J32=Cutoff!$R$6,$J32=Cutoff!$R$7,$J32=Cutoff!$R$8,$J32=Cutoff!$R$10,$K32=Cutoff!$R$2,$K32=Cutoff!$R$3,$K32=Cutoff!$R$4,$K32=Cutoff!$R$6,$K32=Cutoff!$R$7,$K32=Cutoff!$R$8,$K32=Cutoff!$R$10,$L32=Cutoff!$R$2,$L32=Cutoff!$R$3,$L32=Cutoff!$R$4,$L32=Cutoff!$R$6,$L32=Cutoff!$R$7,$L32=Cutoff!$R$8,$L32=Cutoff!$R$10,$M32=Cutoff!$R$2,$M32=Cutoff!$R$3,$M32=Cutoff!$R$4,$M32=Cutoff!$R$6,$M32=Cutoff!$R$7,$M32=Cutoff!$R$8,$M32=Cutoff!$R$10,$N32=Cutoff!$R$2,$N32=Cutoff!$R$3,$N32=Cutoff!$R$4,$N32=Cutoff!$R$6,$N32=Cutoff!$R$7,$N32=Cutoff!$R$8,$N32=Cutoff!$R$10,$O32=Cutoff!$R$2,$O32=Cutoff!$R$3,$O32=Cutoff!$R$4,$O32=Cutoff!$R$6,$O32=Cutoff!$R$7,$O32=Cutoff!$R$8,$O32=Cutoff!$R$10),1,""))</f>
        <v/>
      </c>
      <c r="ER32" s="490" t="str">
        <f>+IF(ISBLANK(B32),"",IF(OR($E32=Cutoff!$T$2,$E32=Cutoff!$T$3,$E32=Cutoff!$T$4,$E32=Cutoff!$T$5,$E32=Cutoff!$T$6,$E32=Cutoff!$T$7,$E32=Cutoff!$T$8,$F32=Cutoff!$T$2,$F32=Cutoff!$T$3,$F32=Cutoff!$T$4,$F32=Cutoff!$T$5,$F32=Cutoff!$T$6,$F32=Cutoff!$T$7,$F32=Cutoff!$T$8,$G32=Cutoff!$T$2,$G32=Cutoff!$T$3,$G32=Cutoff!$T$4,$G32=Cutoff!$T$5,$G32=Cutoff!$T$6,$G32=Cutoff!$T$7,$G32=Cutoff!$T$8,$H32=Cutoff!$T$2,$H32=Cutoff!$T$3,$H32=Cutoff!$T$4,$H32=Cutoff!$T$5,$H32=Cutoff!$T$6,$H32=Cutoff!$T$7,$H32=Cutoff!$T$8,$I32=Cutoff!$T$2,$I32=Cutoff!$T$3,$I32=Cutoff!$T$4,$I32=Cutoff!$T$5,$I32=Cutoff!$T$6,$I32=Cutoff!$T$7,$I32=Cutoff!$T$8,$J32=Cutoff!$T$2,$J32=Cutoff!$T$3,$J32=Cutoff!$T$4,$J32=Cutoff!$T$5,$J32=Cutoff!$T$6,$J32=Cutoff!$T$7,$J32=Cutoff!$T$8,$K32=Cutoff!$T$2,$K32=Cutoff!$T$3,$K32=Cutoff!$T$4,$K32=Cutoff!$T$5,$K32=Cutoff!$T$6,$K32=Cutoff!$T$7,$K32=Cutoff!$T$8,$L32=Cutoff!$T$2,$L32=Cutoff!$T$3,$L32=Cutoff!$T$4,$L32=Cutoff!$T$5,$L32=Cutoff!$T$6,$L32=Cutoff!$T$7,$L32=Cutoff!$T$8,$M32=Cutoff!$T$2,$M32=Cutoff!$T$3,$M32=Cutoff!$T$4,$M32=Cutoff!$T$5,$M32=Cutoff!$T$6,$M32=Cutoff!$T$7,$M32=Cutoff!$T$8,$N32=Cutoff!$T$2,$N32=Cutoff!$T$3,$N32=Cutoff!$T$4,$N32=Cutoff!$T$5,$N32=Cutoff!$T$6,$N32=Cutoff!$T$7,$N32=Cutoff!$T$8,$O32=Cutoff!$T$2,$O32=Cutoff!$T$3,$O32=Cutoff!$T$4,$O32=Cutoff!$T$5,$O32=Cutoff!$T$6,$O32=Cutoff!$T$7,$O32=Cutoff!$T$8),1,""))</f>
        <v/>
      </c>
      <c r="ET32" s="480">
        <f t="shared" si="135"/>
        <v>0</v>
      </c>
      <c r="EU32" s="545">
        <f t="shared" si="75"/>
        <v>0</v>
      </c>
      <c r="EV32" s="545">
        <f t="shared" si="76"/>
        <v>0</v>
      </c>
      <c r="EW32" s="545">
        <f t="shared" si="77"/>
        <v>0</v>
      </c>
      <c r="EY32" s="689" t="str">
        <f>IF(ISBLANK(E32),"0",+IF(OR(AND(E32=Cutoff!$AC$2,$Q32&gt;VLOOKUP(E32,Cutoff!$A$2:$D$56,4,FALSE)&gt;LCID!$Q32),AND(E32=Cutoff!$AC$3,$Q32&gt;VLOOKUP(E32,Cutoff!$A$2:$D$56,4,FALSE)&gt;LCID!$Q32),AND(E32=Cutoff!$AC$4,$RC32&gt;VLOOKUP(E32,Cutoff!$A$2:$D$56,4,FALSE)&gt;LCID!$Q32),AND(E32=Cutoff!$AC$5,$Q32&gt;VLOOKUP(E32,Cutoff!$A$2:$D$56,4,FALSE)&gt;LCID!$Q32),AND(E32=Cutoff!$AC$6,$Q32&gt;VLOOKUP(E32,Cutoff!$A$2:$D$56,4,FALSE)&gt;LCID!$Q32),AND(E32=Cutoff!$AC$7,$Q32&gt;VLOOKUP(E32,Cutoff!$A$2:$D$56,4,FALSE)&gt;LCID!$Q32),AND(E32=Cutoff!$AC$8,$Q32&gt;VLOOKUP(E32,Cutoff!$A$2:$D$56,4,FALSE)&gt;LCID!$Q32),AND(E32=Cutoff!$AC$9,$Q32&gt;VLOOKUP(E32,Cutoff!$A$2:$D$56,4,FALSE)&gt;LCID!$Q32)),"1","0"))</f>
        <v>0</v>
      </c>
      <c r="EZ32" s="690" t="str">
        <f>IF(ISBLANK(F32),"0",+IF(OR(AND(F32=Cutoff!$AC$2,$Q32&gt;VLOOKUP(F32,Cutoff!$A$2:$D$56,4,FALSE)&gt;LCID!$Q32),AND(F32=Cutoff!$AC$3,$Q32&gt;VLOOKUP(F32,Cutoff!$A$2:$D$56,4,FALSE)&gt;LCID!$Q32),AND(F32=Cutoff!$AC$4,$RC32&gt;VLOOKUP(F32,Cutoff!$A$2:$D$56,4,FALSE)&gt;LCID!$Q32),AND(F32=Cutoff!$AC$5,$Q32&gt;VLOOKUP(F32,Cutoff!$A$2:$D$56,4,FALSE)&gt;LCID!$Q32),AND(F32=Cutoff!$AC$6,$Q32&gt;VLOOKUP(F32,Cutoff!$A$2:$D$56,4,FALSE)&gt;LCID!$Q32),AND(F32=Cutoff!$AC$7,$Q32&gt;VLOOKUP(F32,Cutoff!$A$2:$D$56,4,FALSE)&gt;LCID!$Q32),AND(F32=Cutoff!$AC$8,$Q32&gt;VLOOKUP(F32,Cutoff!$A$2:$D$56,4,FALSE)&gt;LCID!$Q32),AND(F32=Cutoff!$AC$9,$Q32&gt;VLOOKUP(F32,Cutoff!$A$2:$D$56,4,FALSE)&gt;LCID!$Q32)),"1","0"))</f>
        <v>0</v>
      </c>
      <c r="FA32" s="690" t="str">
        <f>IF(ISBLANK(G32),"0",+IF(OR(AND(G32=Cutoff!$AC$2,$Q32&gt;VLOOKUP(G32,Cutoff!$A$2:$D$56,4,FALSE)&gt;LCID!$Q32),AND(G32=Cutoff!$AC$3,$Q32&gt;VLOOKUP(G32,Cutoff!$A$2:$D$56,4,FALSE)&gt;LCID!$Q32),AND(G32=Cutoff!$AC$4,$RC32&gt;VLOOKUP(G32,Cutoff!$A$2:$D$56,4,FALSE)&gt;LCID!$Q32),AND(G32=Cutoff!$AC$5,$Q32&gt;VLOOKUP(G32,Cutoff!$A$2:$D$56,4,FALSE)&gt;LCID!$Q32),AND(G32=Cutoff!$AC$6,$Q32&gt;VLOOKUP(G32,Cutoff!$A$2:$D$56,4,FALSE)&gt;LCID!$Q32),AND(G32=Cutoff!$AC$7,$Q32&gt;VLOOKUP(G32,Cutoff!$A$2:$D$56,4,FALSE)&gt;LCID!$Q32),AND(G32=Cutoff!$AC$8,$Q32&gt;VLOOKUP(G32,Cutoff!$A$2:$D$56,4,FALSE)&gt;LCID!$Q32),AND(G32=Cutoff!$AC$9,$Q32&gt;VLOOKUP(G32,Cutoff!$A$2:$D$56,4,FALSE)&gt;LCID!$Q32)),"1","0"))</f>
        <v>0</v>
      </c>
      <c r="FB32" s="690" t="str">
        <f>IF(ISBLANK(H32),"0",+IF(OR(AND(H32=Cutoff!$AC$2,$Q32&gt;VLOOKUP(H32,Cutoff!$A$2:$D$56,4,FALSE)&gt;LCID!$Q32),AND(H32=Cutoff!$AC$3,$Q32&gt;VLOOKUP(H32,Cutoff!$A$2:$D$56,4,FALSE)&gt;LCID!$Q32),AND(H32=Cutoff!$AC$4,$RC32&gt;VLOOKUP(H32,Cutoff!$A$2:$D$56,4,FALSE)&gt;LCID!$Q32),AND(H32=Cutoff!$AC$5,$Q32&gt;VLOOKUP(H32,Cutoff!$A$2:$D$56,4,FALSE)&gt;LCID!$Q32),AND(H32=Cutoff!$AC$6,$Q32&gt;VLOOKUP(H32,Cutoff!$A$2:$D$56,4,FALSE)&gt;LCID!$Q32),AND(H32=Cutoff!$AC$7,$Q32&gt;VLOOKUP(H32,Cutoff!$A$2:$D$56,4,FALSE)&gt;LCID!$Q32),AND(H32=Cutoff!$AC$8,$Q32&gt;VLOOKUP(H32,Cutoff!$A$2:$D$56,4,FALSE)&gt;LCID!$Q32),AND(H32=Cutoff!$AC$9,$Q32&gt;VLOOKUP(H32,Cutoff!$A$2:$D$56,4,FALSE)&gt;LCID!$Q32)),"1","0"))</f>
        <v>0</v>
      </c>
      <c r="FC32" s="690" t="str">
        <f>IF(ISBLANK(I32),"0",+IF(OR(AND(I32=Cutoff!$AC$2,$Q32&gt;VLOOKUP(I32,Cutoff!$A$2:$D$56,4,FALSE)&gt;LCID!$Q32),AND(I32=Cutoff!$AC$3,$Q32&gt;VLOOKUP(I32,Cutoff!$A$2:$D$56,4,FALSE)&gt;LCID!$Q32),AND(I32=Cutoff!$AC$4,$RC32&gt;VLOOKUP(I32,Cutoff!$A$2:$D$56,4,FALSE)&gt;LCID!$Q32),AND(I32=Cutoff!$AC$5,$Q32&gt;VLOOKUP(I32,Cutoff!$A$2:$D$56,4,FALSE)&gt;LCID!$Q32),AND(I32=Cutoff!$AC$6,$Q32&gt;VLOOKUP(I32,Cutoff!$A$2:$D$56,4,FALSE)&gt;LCID!$Q32),AND(I32=Cutoff!$AC$7,$Q32&gt;VLOOKUP(I32,Cutoff!$A$2:$D$56,4,FALSE)&gt;LCID!$Q32),AND(I32=Cutoff!$AC$8,$Q32&gt;VLOOKUP(I32,Cutoff!$A$2:$D$56,4,FALSE)&gt;LCID!$Q32),AND(I32=Cutoff!$AC$9,$Q32&gt;VLOOKUP(I32,Cutoff!$A$2:$D$56,4,FALSE)&gt;LCID!$Q32)),"1","0"))</f>
        <v>0</v>
      </c>
      <c r="FD32" s="690" t="str">
        <f>IF(ISBLANK(J32),"0",+IF(OR(AND(J32=Cutoff!$AC$2,$Q32&gt;VLOOKUP(J32,Cutoff!$A$2:$D$56,4,FALSE)&gt;LCID!$Q32),AND(J32=Cutoff!$AC$3,$Q32&gt;VLOOKUP(J32,Cutoff!$A$2:$D$56,4,FALSE)&gt;LCID!$Q32),AND(J32=Cutoff!$AC$4,$RC32&gt;VLOOKUP(J32,Cutoff!$A$2:$D$56,4,FALSE)&gt;LCID!$Q32),AND(J32=Cutoff!$AC$5,$Q32&gt;VLOOKUP(J32,Cutoff!$A$2:$D$56,4,FALSE)&gt;LCID!$Q32),AND(J32=Cutoff!$AC$6,$Q32&gt;VLOOKUP(J32,Cutoff!$A$2:$D$56,4,FALSE)&gt;LCID!$Q32),AND(J32=Cutoff!$AC$7,$Q32&gt;VLOOKUP(J32,Cutoff!$A$2:$D$56,4,FALSE)&gt;LCID!$Q32),AND(J32=Cutoff!$AC$8,$Q32&gt;VLOOKUP(J32,Cutoff!$A$2:$D$56,4,FALSE)&gt;LCID!$Q32),AND(J32=Cutoff!$AC$9,$Q32&gt;VLOOKUP(J32,Cutoff!$A$2:$D$56,4,FALSE)&gt;LCID!$Q32)),"1","0"))</f>
        <v>0</v>
      </c>
      <c r="FE32" s="690" t="str">
        <f>IF(ISBLANK(K32),"0",+IF(OR(AND(K32=Cutoff!$AC$2,$Q32&gt;VLOOKUP(K32,Cutoff!$A$2:$D$56,4,FALSE)&gt;LCID!$Q32),AND(K32=Cutoff!$AC$3,$Q32&gt;VLOOKUP(K32,Cutoff!$A$2:$D$56,4,FALSE)&gt;LCID!$Q32),AND(K32=Cutoff!$AC$4,$RC32&gt;VLOOKUP(K32,Cutoff!$A$2:$D$56,4,FALSE)&gt;LCID!$Q32),AND(K32=Cutoff!$AC$5,$Q32&gt;VLOOKUP(K32,Cutoff!$A$2:$D$56,4,FALSE)&gt;LCID!$Q32),AND(K32=Cutoff!$AC$6,$Q32&gt;VLOOKUP(K32,Cutoff!$A$2:$D$56,4,FALSE)&gt;LCID!$Q32),AND(K32=Cutoff!$AC$7,$Q32&gt;VLOOKUP(K32,Cutoff!$A$2:$D$56,4,FALSE)&gt;LCID!$Q32),AND(K32=Cutoff!$AC$8,$Q32&gt;VLOOKUP(K32,Cutoff!$A$2:$D$56,4,FALSE)&gt;LCID!$Q32),AND(K32=Cutoff!$AC$9,$Q32&gt;VLOOKUP(K32,Cutoff!$A$2:$D$56,4,FALSE)&gt;LCID!$Q32)),"1","0"))</f>
        <v>0</v>
      </c>
      <c r="FF32" s="690" t="str">
        <f>IF(ISBLANK(L32),"0",+IF(OR(AND(L32=Cutoff!$AC$2,$Q32&gt;VLOOKUP(L32,Cutoff!$A$2:$D$56,4,FALSE)&gt;LCID!$Q32),AND(L32=Cutoff!$AC$3,$Q32&gt;VLOOKUP(L32,Cutoff!$A$2:$D$56,4,FALSE)&gt;LCID!$Q32),AND(L32=Cutoff!$AC$4,$RC32&gt;VLOOKUP(L32,Cutoff!$A$2:$D$56,4,FALSE)&gt;LCID!$Q32),AND(L32=Cutoff!$AC$5,$Q32&gt;VLOOKUP(L32,Cutoff!$A$2:$D$56,4,FALSE)&gt;LCID!$Q32),AND(L32=Cutoff!$AC$6,$Q32&gt;VLOOKUP(L32,Cutoff!$A$2:$D$56,4,FALSE)&gt;LCID!$Q32),AND(L32=Cutoff!$AC$7,$Q32&gt;VLOOKUP(L32,Cutoff!$A$2:$D$56,4,FALSE)&gt;LCID!$Q32),AND(L32=Cutoff!$AC$8,$Q32&gt;VLOOKUP(L32,Cutoff!$A$2:$D$56,4,FALSE)&gt;LCID!$Q32),AND(L32=Cutoff!$AC$9,$Q32&gt;VLOOKUP(L32,Cutoff!$A$2:$D$56,4,FALSE)&gt;LCID!$Q32)),"1","0"))</f>
        <v>0</v>
      </c>
      <c r="FG32" s="690" t="str">
        <f>IF(ISBLANK(M32),"0",+IF(OR(AND(M32=Cutoff!$AC$2,$Q32&gt;VLOOKUP(M32,Cutoff!$A$2:$D$56,4,FALSE)&gt;LCID!$Q32),AND(M32=Cutoff!$AC$3,$Q32&gt;VLOOKUP(M32,Cutoff!$A$2:$D$56,4,FALSE)&gt;LCID!$Q32),AND(M32=Cutoff!$AC$4,$RC32&gt;VLOOKUP(M32,Cutoff!$A$2:$D$56,4,FALSE)&gt;LCID!$Q32),AND(M32=Cutoff!$AC$5,$Q32&gt;VLOOKUP(M32,Cutoff!$A$2:$D$56,4,FALSE)&gt;LCID!$Q32),AND(M32=Cutoff!$AC$6,$Q32&gt;VLOOKUP(M32,Cutoff!$A$2:$D$56,4,FALSE)&gt;LCID!$Q32),AND(M32=Cutoff!$AC$7,$Q32&gt;VLOOKUP(M32,Cutoff!$A$2:$D$56,4,FALSE)&gt;LCID!$Q32),AND(M32=Cutoff!$AC$8,$Q32&gt;VLOOKUP(M32,Cutoff!$A$2:$D$56,4,FALSE)&gt;LCID!$Q32),AND(M32=Cutoff!$AC$9,$Q32&gt;VLOOKUP(M32,Cutoff!$A$2:$D$56,4,FALSE)&gt;LCID!$Q32)),"1","0"))</f>
        <v>0</v>
      </c>
      <c r="FH32" s="690" t="str">
        <f>IF(ISBLANK(N32),"0",+IF(OR(AND(N32=Cutoff!$AC$2,$Q32&gt;VLOOKUP(N32,Cutoff!$A$2:$D$56,4,FALSE)&gt;LCID!$Q32),AND(N32=Cutoff!$AC$3,$Q32&gt;VLOOKUP(N32,Cutoff!$A$2:$D$56,4,FALSE)&gt;LCID!$Q32),AND(N32=Cutoff!$AC$4,$RC32&gt;VLOOKUP(N32,Cutoff!$A$2:$D$56,4,FALSE)&gt;LCID!$Q32),AND(N32=Cutoff!$AC$5,$Q32&gt;VLOOKUP(N32,Cutoff!$A$2:$D$56,4,FALSE)&gt;LCID!$Q32),AND(N32=Cutoff!$AC$6,$Q32&gt;VLOOKUP(N32,Cutoff!$A$2:$D$56,4,FALSE)&gt;LCID!$Q32),AND(N32=Cutoff!$AC$7,$Q32&gt;VLOOKUP(N32,Cutoff!$A$2:$D$56,4,FALSE)&gt;LCID!$Q32),AND(N32=Cutoff!$AC$8,$Q32&gt;VLOOKUP(N32,Cutoff!$A$2:$D$56,4,FALSE)&gt;LCID!$Q32),AND(N32=Cutoff!$AC$9,$Q32&gt;VLOOKUP(N32,Cutoff!$A$2:$D$56,4,FALSE)&gt;LCID!$Q32)),"1","0"))</f>
        <v>0</v>
      </c>
      <c r="FI32" s="691" t="str">
        <f>IF(ISBLANK(O32),"0",+IF(OR(AND(O32=Cutoff!$AC$2,$Q32&gt;VLOOKUP(O32,Cutoff!$A$2:$D$56,4,FALSE)&gt;LCID!$Q32),AND(O32=Cutoff!$AC$3,$Q32&gt;VLOOKUP(O32,Cutoff!$A$2:$D$56,4,FALSE)&gt;LCID!$Q32),AND(O32=Cutoff!$AC$4,$RC32&gt;VLOOKUP(O32,Cutoff!$A$2:$D$56,4,FALSE)&gt;LCID!$Q32),AND(O32=Cutoff!$AC$5,$Q32&gt;VLOOKUP(O32,Cutoff!$A$2:$D$56,4,FALSE)&gt;LCID!$Q32),AND(O32=Cutoff!$AC$6,$Q32&gt;VLOOKUP(O32,Cutoff!$A$2:$D$56,4,FALSE)&gt;LCID!$Q32),AND(O32=Cutoff!$AC$7,$Q32&gt;VLOOKUP(O32,Cutoff!$A$2:$D$56,4,FALSE)&gt;LCID!$Q32),AND(O32=Cutoff!$AC$8,$Q32&gt;VLOOKUP(O32,Cutoff!$A$2:$D$56,4,FALSE)&gt;LCID!$Q32),AND(O32=Cutoff!$AC$9,$Q32&gt;VLOOKUP(O32,Cutoff!$A$2:$D$56,4,FALSE)&gt;LCID!$Q32)),"1","0"))</f>
        <v>0</v>
      </c>
      <c r="FJ32" s="688">
        <f t="shared" si="136"/>
        <v>0</v>
      </c>
      <c r="FK32" s="11"/>
      <c r="FM32" s="480">
        <f t="shared" si="137"/>
        <v>0</v>
      </c>
      <c r="FN32" s="480">
        <f t="shared" si="138"/>
        <v>0</v>
      </c>
      <c r="FO32" s="480">
        <f t="shared" si="139"/>
        <v>0</v>
      </c>
      <c r="FQ32" s="239" t="str">
        <f>IF(ISBLANK(B32),"",+IF(OR($E32=Cutoff!$W$2,$E32=Cutoff!$W$3,$E32=Cutoff!$W$4,$E32=Cutoff!$W$5,$E32=Cutoff!$W$6,$E32=Cutoff!$W$7,$E32=Cutoff!$W$8,$E32=Cutoff!$W$9,$E32=Cutoff!$W$10,$E32=Cutoff!$W$11,$E32=Cutoff!$W$12,$F32=Cutoff!$W$2,$F32=Cutoff!$W$3,$F32=Cutoff!$W$4,$F32=Cutoff!$W$5,$F32=Cutoff!$W$6,$F32=Cutoff!$W$7,$F32=Cutoff!$W$8,$F32=Cutoff!$W$9,$F32=Cutoff!$W$10,$F32=Cutoff!$W$11,$F32=Cutoff!$W$12,$G32=Cutoff!$W$2,$G32=Cutoff!$W$3,$G32=Cutoff!$W$4,$G32=Cutoff!$W$5,$G32=Cutoff!$W$6,$G32=Cutoff!$W$7,$G32=Cutoff!$W$8,$G32=Cutoff!$W$9,$G32=Cutoff!$W$10,$G32=Cutoff!$W$11,$G32=Cutoff!$W$12,$H32=Cutoff!$W$2,$H32=Cutoff!$W$3,$H32=Cutoff!$W$4,$H32=Cutoff!$W$5,$H32=Cutoff!$W$6,$H32=Cutoff!$W$7,$H32=Cutoff!$W$8,$H32=Cutoff!$W$9,$H32=Cutoff!$W$10,$H32=Cutoff!$W$11,$H32=Cutoff!$W$12,$I32=Cutoff!$W$2,$I32=Cutoff!$W$3,$I32=Cutoff!$W$4,$I32=Cutoff!$W$5,$I32=Cutoff!$W$6,$I32=Cutoff!$W$7,$I32=Cutoff!$W$8,$I32=Cutoff!$W$9,$I32=Cutoff!$W$10,$I32=Cutoff!$W$11,$I32=Cutoff!$W$12,$J32=Cutoff!$W$2,$J32=Cutoff!$W$3,$J32=Cutoff!$W$4,$J32=Cutoff!$W$5,$J32=Cutoff!$W$6,$J32=Cutoff!$W$7,$J32=Cutoff!$W$8,$J32=Cutoff!$W$9,$J32=Cutoff!$W$10,$J32=Cutoff!$W$11,$J32=Cutoff!$W$12,$K32=Cutoff!$W$2,$K32=Cutoff!$W$3,$K32=Cutoff!$W$4,$K32=Cutoff!$W$5,$K32=Cutoff!$W$6,$K32=Cutoff!$W$7,$K32=Cutoff!$W$8,$K32=Cutoff!$W$9,$K32=Cutoff!$W$10,$K32=Cutoff!$W$11,$K32=Cutoff!$W$12,$L32=Cutoff!$W$2,$L32=Cutoff!$W$3,$L32=Cutoff!$W$4,$L32=Cutoff!$W$5,$L32=Cutoff!$W$6,$L32=Cutoff!$W$7,$L32=Cutoff!$W$8,$L32=Cutoff!$W$9,$L32=Cutoff!$W$10,$L32=Cutoff!$W$11,$L32=Cutoff!$W$12,$M32=Cutoff!$W$2,$M32=Cutoff!$W$3,$M32=Cutoff!$W$4,$M32=Cutoff!$W$5,$M32=Cutoff!$W$6,$M32=Cutoff!$W$7,$M32=Cutoff!$W$8,$M32=Cutoff!$W$9,$M32=Cutoff!$W$10,$N32=Cutoff!$W$2,$N32=Cutoff!$W$3,$N32=Cutoff!$W$4,$M32=Cutoff!$W$11,$M32=Cutoff!$W$12,$N32=Cutoff!$W$5,$N32=Cutoff!$W$6,$N32=Cutoff!$W$7,$N32=Cutoff!$W$8,$N32=Cutoff!$W$9,$N32=Cutoff!$W$10,$N32=Cutoff!$W$11,$N32=Cutoff!$W$12,$O32=Cutoff!$W$2,$O32=Cutoff!$W$3,$O32=Cutoff!$W$4,$O32=Cutoff!$W$5,$O32=Cutoff!$W$6,$O32=Cutoff!$W$7,$O32=Cutoff!$W$8,$O32=Cutoff!$W$9,$O32=Cutoff!$W$10,$O32=Cutoff!$W$11,$O32=Cutoff!$W$12),1,""))</f>
        <v/>
      </c>
      <c r="FR32" s="239">
        <f t="shared" si="80"/>
        <v>0</v>
      </c>
      <c r="FU32" s="480" t="str">
        <f t="shared" si="124"/>
        <v/>
      </c>
      <c r="GB32" s="528" t="str">
        <f t="shared" si="81"/>
        <v/>
      </c>
      <c r="GC32" s="529" t="str">
        <f t="shared" si="82"/>
        <v/>
      </c>
      <c r="GD32" s="529" t="str">
        <f t="shared" si="83"/>
        <v/>
      </c>
      <c r="GE32" s="529" t="str">
        <f t="shared" si="84"/>
        <v/>
      </c>
      <c r="GF32" s="529" t="str">
        <f t="shared" si="85"/>
        <v/>
      </c>
      <c r="GG32" s="529" t="str">
        <f t="shared" si="86"/>
        <v/>
      </c>
      <c r="GH32" s="529" t="str">
        <f t="shared" si="87"/>
        <v/>
      </c>
      <c r="GI32" s="529" t="str">
        <f t="shared" si="88"/>
        <v/>
      </c>
      <c r="GJ32" s="529" t="str">
        <f t="shared" si="89"/>
        <v/>
      </c>
      <c r="GK32" s="529" t="str">
        <f t="shared" si="90"/>
        <v/>
      </c>
      <c r="GL32" s="530" t="str">
        <f t="shared" si="91"/>
        <v/>
      </c>
      <c r="GM32" s="530">
        <f t="shared" si="92"/>
        <v>0</v>
      </c>
      <c r="GN32" s="574">
        <f t="shared" si="93"/>
        <v>0</v>
      </c>
      <c r="GQ32" s="528" t="str">
        <f>+IF(ISBLANK($B32),"",IF(ISBLANK(E32),"",IF(OR(E32=Cutoff!$P$34,E32=Cutoff!$P$35,E32=Cutoff!$P$36,E32=Cutoff!$P$37,E32=Cutoff!$P$38,E32=Cutoff!$P$39,E32=Cutoff!$P$40,E32=Cutoff!$P$41,E32=Cutoff!$P$42,E32=Cutoff!$P$43,E32=Cutoff!$P$44,E32=Cutoff!$P$45,$Q32&lt;SCL!Y32),"0","i")))</f>
        <v/>
      </c>
      <c r="GR32" s="529" t="str">
        <f>+IF(ISBLANK($B32),"",IF(ISBLANK(F32),"",IF(OR(F32=Cutoff!$P$34,F32=Cutoff!$P$35,F32=Cutoff!$P$36,F32=Cutoff!$P$37,F32=Cutoff!$P$38,F32=Cutoff!$P$39,F32=Cutoff!$P$40,F32=Cutoff!$P$41,F32=Cutoff!$P$42,F32=Cutoff!$P$43,F32=Cutoff!$P$44,F32=Cutoff!$P$45,$Q32&lt;SCL!Z32),"0","i")))</f>
        <v/>
      </c>
      <c r="GS32" s="529" t="str">
        <f>+IF(ISBLANK($B32),"",IF(ISBLANK(G32),"",IF(OR(G32=Cutoff!$P$34,G32=Cutoff!$P$35,G32=Cutoff!$P$36,G32=Cutoff!$P$37,G32=Cutoff!$P$38,G32=Cutoff!$P$39,G32=Cutoff!$P$40,G32=Cutoff!$P$41,G32=Cutoff!$P$42,G32=Cutoff!$P$43,G32=Cutoff!$P$44,G32=Cutoff!$P$45,$Q32&lt;SCL!AA32),"0","i")))</f>
        <v/>
      </c>
      <c r="GT32" s="529" t="str">
        <f>+IF(ISBLANK($B32),"",IF(ISBLANK(H32),"",IF(OR(H32=Cutoff!$P$34,H32=Cutoff!$P$35,H32=Cutoff!$P$36,H32=Cutoff!$P$37,H32=Cutoff!$P$38,H32=Cutoff!$P$39,H32=Cutoff!$P$40,H32=Cutoff!$P$41,H32=Cutoff!$P$42,H32=Cutoff!$P$43,H32=Cutoff!$P$44,H32=Cutoff!$P$45,$Q32&lt;SCL!AB32),"0","i")))</f>
        <v/>
      </c>
      <c r="GU32" s="529" t="str">
        <f>+IF(ISBLANK($B32),"",IF(ISBLANK(I32),"",IF(OR(I32=Cutoff!$P$34,I32=Cutoff!$P$35,I32=Cutoff!$P$36,I32=Cutoff!$P$37,I32=Cutoff!$P$38,I32=Cutoff!$P$39,I32=Cutoff!$P$40,I32=Cutoff!$P$41,I32=Cutoff!$P$42,I32=Cutoff!$P$43,I32=Cutoff!$P$44,I32=Cutoff!$P$45,$Q32&lt;SCL!AC32),"0","i")))</f>
        <v/>
      </c>
      <c r="GV32" s="529" t="str">
        <f>+IF(ISBLANK($B32),"",IF(ISBLANK(J32),"",IF(OR(J32=Cutoff!$P$34,J32=Cutoff!$P$35,J32=Cutoff!$P$36,J32=Cutoff!$P$37,J32=Cutoff!$P$38,J32=Cutoff!$P$39,J32=Cutoff!$P$40,J32=Cutoff!$P$41,J32=Cutoff!$P$42,J32=Cutoff!$P$43,J32=Cutoff!$P$44,J32=Cutoff!$P$45,$Q32&lt;SCL!AD32),"0","i")))</f>
        <v/>
      </c>
      <c r="GW32" s="529" t="str">
        <f>+IF(ISBLANK($B32),"",IF(ISBLANK(K32),"",IF(OR(K32=Cutoff!$P$34,K32=Cutoff!$P$35,K32=Cutoff!$P$36,K32=Cutoff!$P$37,K32=Cutoff!$P$38,K32=Cutoff!$P$39,K32=Cutoff!$P$40,K32=Cutoff!$P$41,K32=Cutoff!$P$42,K32=Cutoff!$P$43,K32=Cutoff!$P$44,K32=Cutoff!$P$45,$Q32&lt;SCL!AE32),"0","i")))</f>
        <v/>
      </c>
      <c r="GX32" s="529" t="str">
        <f>+IF(ISBLANK($B32),"",IF(ISBLANK(L32),"",IF(OR(L32=Cutoff!$P$34,L32=Cutoff!$P$35,L32=Cutoff!$P$36,L32=Cutoff!$P$37,L32=Cutoff!$P$38,L32=Cutoff!$P$39,L32=Cutoff!$P$40,L32=Cutoff!$P$41,L32=Cutoff!$P$42,L32=Cutoff!$P$43,L32=Cutoff!$P$44,L32=Cutoff!$P$45,$Q32&lt;SCL!AF32),"0","i")))</f>
        <v/>
      </c>
      <c r="GY32" s="529" t="str">
        <f>+IF(ISBLANK($B32),"",IF(ISBLANK(M32),"",IF(OR(M32=Cutoff!$P$34,M32=Cutoff!$P$35,M32=Cutoff!$P$36,M32=Cutoff!$P$37,M32=Cutoff!$P$38,M32=Cutoff!$P$39,M32=Cutoff!$P$40,M32=Cutoff!$P$41,M32=Cutoff!$P$42,M32=Cutoff!$P$43,M32=Cutoff!$P$44,M32=Cutoff!$P$45,$Q32&lt;SCL!AG32),"0","i")))</f>
        <v/>
      </c>
      <c r="GZ32" s="529" t="str">
        <f>+IF(ISBLANK($B32),"",IF(ISBLANK(N32),"",IF(OR(N32=Cutoff!$P$34,N32=Cutoff!$P$35,N32=Cutoff!$P$36,N32=Cutoff!$P$37,N32=Cutoff!$P$38,N32=Cutoff!$P$39,N32=Cutoff!$P$40,N32=Cutoff!$P$41,N32=Cutoff!$P$42,N32=Cutoff!$P$43,N32=Cutoff!$P$44,N32=Cutoff!$P$45,$Q32&lt;SCL!AH32),"0","i")))</f>
        <v/>
      </c>
      <c r="HA32" s="530" t="str">
        <f>+IF(ISBLANK($B32),"",IF(ISBLANK(O32),"",IF(OR(O32=Cutoff!$P$34,O32=Cutoff!$P$35,O32=Cutoff!$P$36,O32=Cutoff!$P$37,O32=Cutoff!$P$38,O32=Cutoff!$P$39,O32=Cutoff!$P$40,O32=Cutoff!$P$41,O32=Cutoff!$P$42,O32=Cutoff!$P$43,O32=Cutoff!$P$44,O32=Cutoff!$P$45,$Q32&lt;SCL!AI32),"0","i")))</f>
        <v/>
      </c>
      <c r="HB32" s="530" t="str">
        <f t="shared" si="94"/>
        <v/>
      </c>
      <c r="HC32" s="541" t="str">
        <f t="shared" si="95"/>
        <v/>
      </c>
      <c r="HD32" s="678" t="str">
        <f t="shared" si="96"/>
        <v/>
      </c>
      <c r="HE32" s="528" t="str">
        <f>+IF(ISBLANK($B32),"",IF(ISBLANK(E32),"",IF(OR(E32=Cutoff!$R$34,E32=Cutoff!$R$35,E32=Cutoff!$R$36,E32=Cutoff!$R$37,E32=Cutoff!$R$38,E32=Cutoff!$R$39,E32=Cutoff!$R$40,E32=Cutoff!$R$41,E32=Cutoff!$R$42,E32=Cutoff!$R$43,E32=Cutoff!$R$44,E32=Cutoff!$R$45,$Q32&lt;SCL!Y32),"0","d")))</f>
        <v/>
      </c>
      <c r="HF32" s="529" t="str">
        <f>+IF(ISBLANK($B32),"",IF(ISBLANK(F32),"",IF(OR(F32=Cutoff!$R$34,F32=Cutoff!$R$35,F32=Cutoff!$R$36,F32=Cutoff!$R$37,F32=Cutoff!$R$38,F32=Cutoff!$R$39,F32=Cutoff!$R$40,F32=Cutoff!$R$41,F32=Cutoff!$R$42,F32=Cutoff!$R$43,F32=Cutoff!$R$44,F32=Cutoff!$R$45,$Q32&lt;SCL!Z32),"0","d")))</f>
        <v/>
      </c>
      <c r="HG32" s="529" t="str">
        <f>+IF(ISBLANK($B32),"",IF(ISBLANK(G32),"",IF(OR(G32=Cutoff!$R$34,G32=Cutoff!$R$35,G32=Cutoff!$R$36,G32=Cutoff!$R$37,G32=Cutoff!$R$38,G32=Cutoff!$R$39,G32=Cutoff!$R$40,G32=Cutoff!$R$41,G32=Cutoff!$R$42,G32=Cutoff!$R$43,G32=Cutoff!$R$44,G32=Cutoff!$R$45,$Q32&lt;SCL!AA32),"0","d")))</f>
        <v/>
      </c>
      <c r="HH32" s="529" t="str">
        <f>+IF(ISBLANK($B32),"",IF(ISBLANK(H32),"",IF(OR(H32=Cutoff!$R$34,H32=Cutoff!$R$35,H32=Cutoff!$R$36,H32=Cutoff!$R$37,H32=Cutoff!$R$38,H32=Cutoff!$R$39,H32=Cutoff!$R$40,H32=Cutoff!$R$41,H32=Cutoff!$R$42,H32=Cutoff!$R$43,H32=Cutoff!$R$44,H32=Cutoff!$R$45,$Q32&lt;SCL!AB32),"0","d")))</f>
        <v/>
      </c>
      <c r="HI32" s="529" t="str">
        <f>+IF(ISBLANK($B32),"",IF(ISBLANK(I32),"",IF(OR(I32=Cutoff!$R$34,I32=Cutoff!$R$35,I32=Cutoff!$R$36,I32=Cutoff!$R$37,I32=Cutoff!$R$38,I32=Cutoff!$R$39,I32=Cutoff!$R$40,I32=Cutoff!$R$41,I32=Cutoff!$R$42,I32=Cutoff!$R$43,I32=Cutoff!$R$44,I32=Cutoff!$R$45,$Q32&lt;SCL!AC32),"0","d")))</f>
        <v/>
      </c>
      <c r="HJ32" s="529" t="str">
        <f>+IF(ISBLANK($B32),"",IF(ISBLANK(J32),"",IF(OR(J32=Cutoff!$R$34,J32=Cutoff!$R$35,J32=Cutoff!$R$36,J32=Cutoff!$R$37,J32=Cutoff!$R$38,J32=Cutoff!$R$39,J32=Cutoff!$R$40,J32=Cutoff!$R$41,J32=Cutoff!$R$42,J32=Cutoff!$R$43,J32=Cutoff!$R$44,J32=Cutoff!$R$45,$Q32&lt;SCL!AD32),"0","d")))</f>
        <v/>
      </c>
      <c r="HK32" s="529" t="str">
        <f>+IF(ISBLANK($B32),"",IF(ISBLANK(K32),"",IF(OR(K32=Cutoff!$R$34,K32=Cutoff!$R$35,K32=Cutoff!$R$36,K32=Cutoff!$R$37,K32=Cutoff!$R$38,K32=Cutoff!$R$39,K32=Cutoff!$R$40,K32=Cutoff!$R$41,K32=Cutoff!$R$42,K32=Cutoff!$R$43,K32=Cutoff!$R$44,K32=Cutoff!$R$45,$Q32&lt;SCL!AE32),"0","d")))</f>
        <v/>
      </c>
      <c r="HL32" s="529" t="str">
        <f>+IF(ISBLANK($B32),"",IF(ISBLANK(L32),"",IF(OR(L32=Cutoff!$R$34,L32=Cutoff!$R$35,L32=Cutoff!$R$36,L32=Cutoff!$R$37,L32=Cutoff!$R$38,L32=Cutoff!$R$39,L32=Cutoff!$R$40,L32=Cutoff!$R$41,L32=Cutoff!$R$42,L32=Cutoff!$R$43,L32=Cutoff!$R$44,L32=Cutoff!$R$45,$Q32&lt;SCL!AF32),"0","d")))</f>
        <v/>
      </c>
      <c r="HM32" s="529" t="str">
        <f>+IF(ISBLANK($B32),"",IF(ISBLANK(M32),"",IF(OR(M32=Cutoff!$R$34,M32=Cutoff!$R$35,M32=Cutoff!$R$36,M32=Cutoff!$R$37,M32=Cutoff!$R$38,M32=Cutoff!$R$39,M32=Cutoff!$R$40,M32=Cutoff!$R$41,M32=Cutoff!$R$42,M32=Cutoff!$R$43,M32=Cutoff!$R$44,M32=Cutoff!$R$45,$Q32&lt;SCL!AG32),"0","d")))</f>
        <v/>
      </c>
      <c r="HN32" s="529" t="str">
        <f>+IF(ISBLANK($B32),"",IF(ISBLANK(N32),"",IF(OR(N32=Cutoff!$R$34,N32=Cutoff!$R$35,N32=Cutoff!$R$36,N32=Cutoff!$R$37,N32=Cutoff!$R$38,N32=Cutoff!$R$39,N32=Cutoff!$R$40,N32=Cutoff!$R$41,N32=Cutoff!$R$42,N32=Cutoff!$R$43,N32=Cutoff!$R$44,N32=Cutoff!$R$45,$Q32&lt;SCL!AH32),"0","d")))</f>
        <v/>
      </c>
      <c r="HO32" s="530" t="str">
        <f>+IF(ISBLANK($B32),"",IF(ISBLANK(O32),"",IF(OR(O32=Cutoff!$R$34,O32=Cutoff!$R$35,O32=Cutoff!$R$36,O32=Cutoff!$R$37,O32=Cutoff!$R$38,O32=Cutoff!$R$39,O32=Cutoff!$R$40,O32=Cutoff!$R$41,O32=Cutoff!$R$42,O32=Cutoff!$R$43,O32=Cutoff!$R$44,O32=Cutoff!$R$45,$Q32&lt;SCL!AI32),"0","d")))</f>
        <v/>
      </c>
      <c r="HP32" s="530" t="str">
        <f t="shared" si="97"/>
        <v/>
      </c>
      <c r="HQ32" s="541" t="str">
        <f t="shared" si="98"/>
        <v/>
      </c>
      <c r="HR32" s="678" t="str">
        <f t="shared" si="99"/>
        <v/>
      </c>
      <c r="HS32" s="528" t="str">
        <f>+IF(ISBLANK($B32),"",IF(ISBLANK(E32),"",IF(OR(E32=Cutoff!$T$34,E32=Cutoff!$T$35,E32=Cutoff!$T$36,E32=Cutoff!$T$37,E32=Cutoff!$T$38,E32=Cutoff!$T$39,E32=Cutoff!$T$40,E32=Cutoff!$T$41,E32=Cutoff!$T$42,E32=Cutoff!$T$43,E32=Cutoff!$T$44,E32=Cutoff!$T$45,$Q32&lt;SCL!Y32),"0","oral")))</f>
        <v/>
      </c>
      <c r="HT32" s="529" t="str">
        <f>+IF(ISBLANK($B32),"",IF(ISBLANK(F32),"",IF(OR(F32=Cutoff!$T$34,F32=Cutoff!$T$35,F32=Cutoff!$T$36,F32=Cutoff!$T$37,F32=Cutoff!$T$38,F32=Cutoff!$T$39,F32=Cutoff!$T$40,F32=Cutoff!$T$41,F32=Cutoff!$T$42,F32=Cutoff!$T$43,F32=Cutoff!$T$44,F32=Cutoff!$T$45,$Q32&lt;SCL!Z32),"0","oral")))</f>
        <v/>
      </c>
      <c r="HU32" s="529" t="str">
        <f>+IF(ISBLANK($B32),"",IF(ISBLANK(G32),"",IF(OR(G32=Cutoff!$T$34,G32=Cutoff!$T$35,G32=Cutoff!$T$36,G32=Cutoff!$T$37,G32=Cutoff!$T$38,G32=Cutoff!$T$39,G32=Cutoff!$T$40,G32=Cutoff!$T$41,G32=Cutoff!$T$42,G32=Cutoff!$T$43,G32=Cutoff!$T$44,G32=Cutoff!$T$45,$Q32&lt;SCL!AA32),"0","oral")))</f>
        <v/>
      </c>
      <c r="HV32" s="529" t="str">
        <f>+IF(ISBLANK($B32),"",IF(ISBLANK(H32),"",IF(OR(H32=Cutoff!$T$34,H32=Cutoff!$T$35,H32=Cutoff!$T$36,H32=Cutoff!$T$37,H32=Cutoff!$T$38,H32=Cutoff!$T$39,H32=Cutoff!$T$40,H32=Cutoff!$T$41,H32=Cutoff!$T$42,H32=Cutoff!$T$43,H32=Cutoff!$T$44,H32=Cutoff!$T$45,$Q32&lt;SCL!AB32),"0","oral")))</f>
        <v/>
      </c>
      <c r="HW32" s="529" t="str">
        <f>+IF(ISBLANK($B32),"",IF(ISBLANK(I32),"",IF(OR(I32=Cutoff!$T$34,I32=Cutoff!$T$35,I32=Cutoff!$T$36,I32=Cutoff!$T$37,I32=Cutoff!$T$38,I32=Cutoff!$T$39,I32=Cutoff!$T$40,I32=Cutoff!$T$41,I32=Cutoff!$T$42,I32=Cutoff!$T$43,I32=Cutoff!$T$44,I32=Cutoff!$T$45,$Q32&lt;SCL!AC32),"0","oral")))</f>
        <v/>
      </c>
      <c r="HX32" s="529" t="str">
        <f>+IF(ISBLANK($B32),"",IF(ISBLANK(J32),"",IF(OR(J32=Cutoff!$T$34,J32=Cutoff!$T$35,J32=Cutoff!$T$36,J32=Cutoff!$T$37,J32=Cutoff!$T$38,J32=Cutoff!$T$39,J32=Cutoff!$T$40,J32=Cutoff!$T$41,J32=Cutoff!$T$42,J32=Cutoff!$T$43,J32=Cutoff!$T$44,J32=Cutoff!$T$45,$Q32&lt;SCL!AD32),"0","oral")))</f>
        <v/>
      </c>
      <c r="HY32" s="529" t="str">
        <f>+IF(ISBLANK($B32),"",IF(ISBLANK(K32),"",IF(OR(K32=Cutoff!$T$34,K32=Cutoff!$T$35,K32=Cutoff!$T$36,K32=Cutoff!$T$37,K32=Cutoff!$T$38,K32=Cutoff!$T$39,K32=Cutoff!$T$40,K32=Cutoff!$T$41,K32=Cutoff!$T$42,K32=Cutoff!$T$43,K32=Cutoff!$T$44,K32=Cutoff!$T$45,$Q32&lt;SCL!AE32),"0","oral")))</f>
        <v/>
      </c>
      <c r="HZ32" s="529" t="str">
        <f>+IF(ISBLANK($B32),"",IF(ISBLANK(L32),"",IF(OR(L32=Cutoff!$T$34,L32=Cutoff!$T$35,L32=Cutoff!$T$36,L32=Cutoff!$T$37,L32=Cutoff!$T$38,L32=Cutoff!$T$39,L32=Cutoff!$T$40,L32=Cutoff!$T$41,L32=Cutoff!$T$42,L32=Cutoff!$T$43,L32=Cutoff!$T$44,L32=Cutoff!$T$45,$Q32&lt;SCL!AF32),"0","oral")))</f>
        <v/>
      </c>
      <c r="IA32" s="529" t="str">
        <f>+IF(ISBLANK($B32),"",IF(ISBLANK(M32),"",IF(OR(M32=Cutoff!$T$34,M32=Cutoff!$T$35,M32=Cutoff!$T$36,M32=Cutoff!$T$37,M32=Cutoff!$T$38,M32=Cutoff!$T$39,M32=Cutoff!$T$40,M32=Cutoff!$T$41,M32=Cutoff!$T$42,M32=Cutoff!$T$43,M32=Cutoff!$T$44,M32=Cutoff!$T$45,$Q32&lt;SCL!AG32),"0","oral")))</f>
        <v/>
      </c>
      <c r="IB32" s="529" t="str">
        <f>+IF(ISBLANK($B32),"",IF(ISBLANK(N32),"",IF(OR(N32=Cutoff!$T$34,N32=Cutoff!$T$35,N32=Cutoff!$T$36,N32=Cutoff!$T$37,N32=Cutoff!$T$38,N32=Cutoff!$T$39,N32=Cutoff!$T$40,N32=Cutoff!$T$41,N32=Cutoff!$T$42,N32=Cutoff!$T$43,N32=Cutoff!$T$44,N32=Cutoff!$T$45,$Q32&lt;SCL!AH32),"0","oral")))</f>
        <v/>
      </c>
      <c r="IC32" s="530" t="str">
        <f>+IF(ISBLANK($B32),"",IF(ISBLANK(O32),"",IF(OR(O32=Cutoff!$T$34,O32=Cutoff!$T$35,O32=Cutoff!$T$36,O32=Cutoff!$T$37,O32=Cutoff!$T$38,O32=Cutoff!$T$39,O32=Cutoff!$T$40,O32=Cutoff!$T$41,O32=Cutoff!$T$42,O32=Cutoff!$T$43,O32=Cutoff!$T$44,O32=Cutoff!$T$45,$Q32&lt;SCL!AI32),"0","oral")))</f>
        <v/>
      </c>
      <c r="ID32" s="530" t="str">
        <f t="shared" si="100"/>
        <v/>
      </c>
      <c r="IE32" s="541" t="str">
        <f t="shared" si="101"/>
        <v/>
      </c>
      <c r="IF32" s="678" t="str">
        <f t="shared" si="102"/>
        <v/>
      </c>
      <c r="IG32" s="528" t="str">
        <f>IF(ISBLANK($B32),"",+IF(OR(E32=Cutoff!$W$2,E32=Cutoff!$W$3,E32=Cutoff!$W$4,E32=Cutoff!$W$5,E32=Cutoff!$W$6,E32=Cutoff!$W$7,E32=Cutoff!$W$8,E32=Cutoff!$W$9,E32=Cutoff!$W$10,E32=Cutoff!$W$11,E32=Cutoff!$W$12),1,0))</f>
        <v/>
      </c>
      <c r="IH32" s="529" t="str">
        <f>IF(ISBLANK($B32),"",+IF(OR(F32=Cutoff!$W$2,F32=Cutoff!$W$3,F32=Cutoff!$W$4,F32=Cutoff!$W$5,F32=Cutoff!$W$6,F32=Cutoff!$W$7,F32=Cutoff!$W$8,F32=Cutoff!$W$9,F32=Cutoff!$W$10,F32=Cutoff!$W$11,F32=Cutoff!$W$12),1,0))</f>
        <v/>
      </c>
      <c r="II32" s="529" t="str">
        <f>IF(ISBLANK($B32),"",+IF(OR(G32=Cutoff!$W$2,G32=Cutoff!$W$3,G32=Cutoff!$W$4,G32=Cutoff!$W$5,G32=Cutoff!$W$6,G32=Cutoff!$W$7,G32=Cutoff!$W$8,G32=Cutoff!$W$9,G32=Cutoff!$W$10,G32=Cutoff!$W$11,G32=Cutoff!$W$12),1,0))</f>
        <v/>
      </c>
      <c r="IJ32" s="529" t="str">
        <f>IF(ISBLANK($B32),"",+IF(OR(H32=Cutoff!$W$2,H32=Cutoff!$W$3,H32=Cutoff!$W$4,H32=Cutoff!$W$5,H32=Cutoff!$W$6,H32=Cutoff!$W$7,H32=Cutoff!$W$8,H32=Cutoff!$W$9,H32=Cutoff!$W$10,H32=Cutoff!$W$11,H32=Cutoff!$W$12),1,0))</f>
        <v/>
      </c>
      <c r="IK32" s="529" t="str">
        <f>IF(ISBLANK($B32),"",+IF(OR(I32=Cutoff!$W$2,I32=Cutoff!$W$3,I32=Cutoff!$W$4,I32=Cutoff!$W$5,I32=Cutoff!$W$6,I32=Cutoff!$W$7,I32=Cutoff!$W$8,I32=Cutoff!$W$9,I32=Cutoff!$W$10,I32=Cutoff!$W$11,I32=Cutoff!$W$12),1,0))</f>
        <v/>
      </c>
      <c r="IL32" s="529" t="str">
        <f>IF(ISBLANK($B32),"",+IF(OR(J32=Cutoff!$W$2,J32=Cutoff!$W$3,J32=Cutoff!$W$4,J32=Cutoff!$W$5,J32=Cutoff!$W$6,J32=Cutoff!$W$7,J32=Cutoff!$W$8,J32=Cutoff!$W$9,J32=Cutoff!$W$10,J32=Cutoff!$W$11,J32=Cutoff!$W$12),1,0))</f>
        <v/>
      </c>
      <c r="IM32" s="529" t="str">
        <f>IF(ISBLANK($B32),"",+IF(OR(K32=Cutoff!$W$2,K32=Cutoff!$W$3,K32=Cutoff!$W$4,K32=Cutoff!$W$5,K32=Cutoff!$W$6,K32=Cutoff!$W$7,K32=Cutoff!$W$8,K32=Cutoff!$W$9,K32=Cutoff!$W$10,K32=Cutoff!$W$11,K32=Cutoff!$W$12),1,0))</f>
        <v/>
      </c>
      <c r="IN32" s="529" t="str">
        <f>IF(ISBLANK($B32),"",+IF(OR(L32=Cutoff!$W$2,L32=Cutoff!$W$3,L32=Cutoff!$W$4,L32=Cutoff!$W$5,L32=Cutoff!$W$6,L32=Cutoff!$W$7,L32=Cutoff!$W$8,L32=Cutoff!$W$9,L32=Cutoff!$W$10,L32=Cutoff!$W$11,L32=Cutoff!$W$12),1,0))</f>
        <v/>
      </c>
      <c r="IO32" s="529" t="str">
        <f>IF(ISBLANK($B32),"",+IF(OR(M32=Cutoff!$W$2,M32=Cutoff!$W$3,M32=Cutoff!$W$4,M32=Cutoff!$W$5,M32=Cutoff!$W$6,M32=Cutoff!$W$7,M32=Cutoff!$W$8,M32=Cutoff!$W$9,M32=Cutoff!$W$10,M32=Cutoff!$W$11,M32=Cutoff!$W$12),1,0))</f>
        <v/>
      </c>
      <c r="IP32" s="529" t="str">
        <f>IF(ISBLANK($B32),"",+IF(OR(N32=Cutoff!$W$2,N32=Cutoff!$W$3,N32=Cutoff!$W$4,N32=Cutoff!$W$5,N32=Cutoff!$W$6,N32=Cutoff!$W$7,N32=Cutoff!$W$8,N32=Cutoff!$W$9,N32=Cutoff!$W$10,N32=Cutoff!$W$11,N32=Cutoff!$W$12),1,0))</f>
        <v/>
      </c>
      <c r="IQ32" s="530" t="str">
        <f>IF(ISBLANK($B32),"",+IF(OR(O32=Cutoff!$W$2,O32=Cutoff!$W$3,O32=Cutoff!$W$4,O32=Cutoff!$W$5,O32=Cutoff!$W$6,O32=Cutoff!$W$7,O32=Cutoff!$W$8,O32=Cutoff!$W$9,O32=Cutoff!$W$10,O32=Cutoff!$W$11,O32=Cutoff!$W$12),1,0))</f>
        <v/>
      </c>
      <c r="IR32" s="541" t="str">
        <f t="shared" si="103"/>
        <v/>
      </c>
      <c r="IS32" s="541" t="str">
        <f t="shared" si="104"/>
        <v/>
      </c>
      <c r="IV32" s="720" t="str">
        <f>IF(ISBLANK($B32),"",+IF(AND(OR(E32=Cutoff!$W$8,E32=Cutoff!$W$9,E32=Cutoff!$W$12),OR(E32=$D$19,E32=$E$19,E32=$F$19,E32=$G$19,E32=$H$19,E32=$I$19,E32=$J$19,E32=$K$19,E32=$L$19,E32=$M$19),GQ32="i"),E32,""))</f>
        <v/>
      </c>
      <c r="IW32" s="720" t="str">
        <f>IF(ISBLANK($B32),"",+IF(AND(OR(F32=Cutoff!$W$8,F32=Cutoff!$W$9,F32=Cutoff!$W$12),OR(F32=$D$19,F32=$E$19,F32=$F$19,F32=$G$19,F32=$H$19,F32=$I$19,F32=$J$19,F32=$K$19,F32=$L$19,F32=$M$19),GR32="i"),F32,""))</f>
        <v/>
      </c>
      <c r="IX32" s="720" t="str">
        <f>IF(ISBLANK($B32),"",+IF(AND(OR(G32=Cutoff!$W$8,G32=Cutoff!$W$9,G32=Cutoff!$W$12),OR(G32=$D$19,G32=$E$19,G32=$F$19,G32=$G$19,G32=$H$19,G32=$I$19,G32=$J$19,G32=$K$19,G32=$L$19,G32=$M$19),GS32="i"),G32,""))</f>
        <v/>
      </c>
      <c r="IY32" s="720" t="str">
        <f>IF(ISBLANK($B32),"",+IF(AND(OR(H32=Cutoff!$W$8,H32=Cutoff!$W$9,H32=Cutoff!$W$12),OR(H32=$D$19,H32=$E$19,H32=$F$19,H32=$G$19,H32=$H$19,H32=$I$19,H32=$J$19,H32=$K$19,H32=$L$19,H32=$M$19),GT32="i"),H32,""))</f>
        <v/>
      </c>
      <c r="IZ32" s="720" t="str">
        <f>IF(ISBLANK($B32),"",+IF(AND(OR(I32=Cutoff!$W$8,I32=Cutoff!$W$9,I32=Cutoff!$W$12),OR(I32=$D$19,I32=$E$19,I32=$F$19,I32=$G$19,I32=$H$19,I32=$I$19,I32=$J$19,I32=$K$19,I32=$L$19,I32=$M$19),GU32="i"),I32,""))</f>
        <v/>
      </c>
      <c r="JA32" s="720" t="str">
        <f>IF(ISBLANK($B32),"",+IF(AND(OR(J32=Cutoff!$W$8,J32=Cutoff!$W$9,J32=Cutoff!$W$12),OR(J32=$D$19,J32=$E$19,J32=$F$19,J32=$G$19,J32=$H$19,J32=$I$19,J32=$J$19,J32=$K$19,J32=$L$19,J32=$M$19),GV32="i"),J32,""))</f>
        <v/>
      </c>
      <c r="JB32" s="720" t="str">
        <f>IF(ISBLANK($B32),"",+IF(AND(OR(K32=Cutoff!$W$8,K32=Cutoff!$W$9,K32=Cutoff!$W$12),OR(K32=$D$19,K32=$E$19,K32=$F$19,K32=$G$19,K32=$H$19,K32=$I$19,K32=$J$19,K32=$K$19,K32=$L$19,K32=$M$19),GW32="i"),K32,""))</f>
        <v/>
      </c>
      <c r="JC32" s="720" t="str">
        <f>IF(ISBLANK($B32),"",+IF(AND(OR(L32=Cutoff!$W$8,L32=Cutoff!$W$9,L32=Cutoff!$W$12),OR(L32=$D$19,L32=$E$19,L32=$F$19,L32=$G$19,L32=$H$19,L32=$I$19,L32=$J$19,L32=$K$19,L32=$L$19,L32=$M$19),GX32="i"),L32,""))</f>
        <v/>
      </c>
      <c r="JD32" s="720" t="str">
        <f>IF(ISBLANK($B32),"",+IF(AND(OR(M32=Cutoff!$W$8,M32=Cutoff!$W$9,M32=Cutoff!$W$12),OR(M32=$D$19,M32=$E$19,M32=$F$19,M32=$G$19,M32=$H$19,M32=$I$19,M32=$J$19,M32=$K$19,M32=$L$19,M32=$M$19),GY32="i"),M32,""))</f>
        <v/>
      </c>
      <c r="JE32" s="720" t="str">
        <f>IF(ISBLANK($B32),"",+IF(AND(OR(N32=Cutoff!$W$8,N32=Cutoff!$W$9,N32=Cutoff!$W$12),OR(N32=$D$19,N32=$E$19,N32=$F$19,N32=$G$19,N32=$H$19,N32=$I$19,N32=$J$19,N32=$K$19,N32=$L$19,N32=$M$19),GZ32="i"),N32,""))</f>
        <v/>
      </c>
      <c r="JF32" s="720" t="str">
        <f>IF(ISBLANK($B32),"",+IF(AND(OR(O32=Cutoff!$W$8,O32=Cutoff!$W$9,O32=Cutoff!$W$12),OR(O32=$D$19,O32=$E$19,O32=$F$19,O32=$G$19,O32=$H$19,O32=$I$19,O32=$J$19,O32=$K$19,O32=$L$19,O32=$M$19),HA32="i"),O32,""))</f>
        <v/>
      </c>
      <c r="JG32" s="720">
        <f t="shared" si="105"/>
        <v>0</v>
      </c>
      <c r="JH32" s="720" t="str">
        <f t="shared" si="106"/>
        <v/>
      </c>
      <c r="JK32" s="720" t="str">
        <f>IF(ISBLANK($B32),"",+IF(AND(OR(E32=Cutoff!$W$2,E32=Cutoff!$W$3,E32=Cutoff!$W$4,E32=Cutoff!$W$11),OR(E32=$D$19,E32=$E$19,E32=$F$19,E32=$G$19,E32=$H$19,E32=$I$19,E32=$J$19,E32=$K$19,E32=$L$19,E32=$M$19),HE32="d"),E32,""))</f>
        <v/>
      </c>
      <c r="JL32" s="720" t="str">
        <f>IF(ISBLANK($B32),"",+IF(AND(OR(F32=Cutoff!$W$2,F32=Cutoff!$W$3,F32=Cutoff!$W$4,F32=Cutoff!$W$11),OR(F32=$D$19,F32=$E$19,F32=$F$19,F32=$G$19,F32=$H$19,F32=$I$19,F32=$J$19,F32=$K$19,F32=$L$19,F32=$M$19),HF32="d"),F32,""))</f>
        <v/>
      </c>
      <c r="JM32" s="720" t="str">
        <f>IF(ISBLANK($B32),"",+IF(AND(OR(G32=Cutoff!$W$2,G32=Cutoff!$W$3,G32=Cutoff!$W$4,G32=Cutoff!$W$11),OR(G32=$D$19,G32=$E$19,G32=$F$19,G32=$G$19,G32=$H$19,G32=$I$19,G32=$J$19,G32=$K$19,G32=$L$19,G32=$M$19),HG32="d"),G32,""))</f>
        <v/>
      </c>
      <c r="JN32" s="720" t="str">
        <f>IF(ISBLANK($B32),"",+IF(AND(OR(H32=Cutoff!$W$2,H32=Cutoff!$W$3,H32=Cutoff!$W$4,H32=Cutoff!$W$11),OR(H32=$D$19,H32=$E$19,H32=$F$19,H32=$G$19,H32=$H$19,H32=$I$19,H32=$J$19,H32=$K$19,H32=$L$19,H32=$M$19),HH32="d"),H32,""))</f>
        <v/>
      </c>
      <c r="JO32" s="720" t="str">
        <f>IF(ISBLANK($B32),"",+IF(AND(OR(I32=Cutoff!$W$2,I32=Cutoff!$W$3,I32=Cutoff!$W$4,I32=Cutoff!$W$11),OR(I32=$D$19,I32=$E$19,I32=$F$19,I32=$G$19,I32=$H$19,I32=$I$19,I32=$J$19,I32=$K$19,I32=$L$19,I32=$M$19),HI32="d"),I32,""))</f>
        <v/>
      </c>
      <c r="JP32" s="720" t="str">
        <f>IF(ISBLANK($B32),"",+IF(AND(OR(J32=Cutoff!$W$2,J32=Cutoff!$W$3,J32=Cutoff!$W$4,J32=Cutoff!$W$11),OR(J32=$D$19,J32=$E$19,J32=$F$19,J32=$G$19,J32=$H$19,J32=$I$19,J32=$J$19,J32=$K$19,J32=$L$19,J32=$M$19),HJ32="d"),J32,""))</f>
        <v/>
      </c>
      <c r="JQ32" s="720" t="str">
        <f>IF(ISBLANK($B32),"",+IF(AND(OR(K32=Cutoff!$W$2,K32=Cutoff!$W$3,K32=Cutoff!$W$4,K32=Cutoff!$W$11),OR(K32=$D$19,K32=$E$19,K32=$F$19,K32=$G$19,K32=$H$19,K32=$I$19,K32=$J$19,K32=$K$19,K32=$L$19,K32=$M$19),HK32="d"),K32,""))</f>
        <v/>
      </c>
      <c r="JR32" s="720" t="str">
        <f>IF(ISBLANK($B32),"",+IF(AND(OR(L32=Cutoff!$W$2,L32=Cutoff!$W$3,L32=Cutoff!$W$4,L32=Cutoff!$W$11),OR(L32=$D$19,L32=$E$19,L32=$F$19,L32=$G$19,L32=$H$19,L32=$I$19,L32=$J$19,L32=$K$19,L32=$L$19,L32=$M$19),HL32="d"),L32,""))</f>
        <v/>
      </c>
      <c r="JS32" s="720" t="str">
        <f>IF(ISBLANK($B32),"",+IF(AND(OR(M32=Cutoff!$W$2,M32=Cutoff!$W$3,M32=Cutoff!$W$4,M32=Cutoff!$W$11),OR(M32=$D$19,M32=$E$19,M32=$F$19,M32=$G$19,M32=$H$19,M32=$I$19,M32=$J$19,M32=$K$19,M32=$L$19,M32=$M$19),HM32="d"),M32,""))</f>
        <v/>
      </c>
      <c r="JT32" s="720" t="str">
        <f>IF(ISBLANK($B32),"",+IF(AND(OR(N32=Cutoff!$W$2,N32=Cutoff!$W$3,N32=Cutoff!$W$4,N32=Cutoff!$W$11),OR(N32=$D$19,N32=$E$19,N32=$F$19,N32=$G$19,N32=$H$19,N32=$I$19,N32=$J$19,N32=$K$19,N32=$L$19,N32=$M$19),HN32="d"),N32,""))</f>
        <v/>
      </c>
      <c r="JU32" s="720" t="str">
        <f>IF(ISBLANK($B32),"",+IF(AND(OR(O32=Cutoff!$W$2,O32=Cutoff!$W$3,O32=Cutoff!$W$4,O32=Cutoff!$W$11),OR(O32=$D$19,O32=$E$19,O32=$F$19,O32=$G$19,O32=$H$19,O32=$I$19,O32=$J$19,O32=$K$19,O32=$L$19,O32=$M$19),HO32="d"),O32,""))</f>
        <v/>
      </c>
      <c r="JV32" s="720">
        <f t="shared" si="125"/>
        <v>0</v>
      </c>
      <c r="JW32" s="720" t="str">
        <f t="shared" si="23"/>
        <v/>
      </c>
      <c r="JZ32" s="11"/>
      <c r="KA32" s="11"/>
      <c r="KB32" s="11"/>
      <c r="KC32" s="11"/>
      <c r="KD32" s="11"/>
      <c r="KE32" s="11"/>
      <c r="KF32" s="11"/>
      <c r="KG32" s="11"/>
      <c r="KH32" s="11"/>
      <c r="KI32" s="11"/>
      <c r="KJ32" s="11"/>
      <c r="KK32" s="11"/>
      <c r="KL32" s="11"/>
    </row>
    <row r="33" spans="1:298" ht="20.25" x14ac:dyDescent="0.3">
      <c r="A33" s="501"/>
      <c r="B33" s="585"/>
      <c r="C33" s="502"/>
      <c r="D33" s="500" t="str">
        <f t="shared" si="1"/>
        <v/>
      </c>
      <c r="E33" s="515"/>
      <c r="F33" s="516"/>
      <c r="G33" s="516"/>
      <c r="H33" s="516"/>
      <c r="I33" s="516"/>
      <c r="J33" s="516"/>
      <c r="K33" s="516"/>
      <c r="L33" s="516"/>
      <c r="M33" s="516"/>
      <c r="N33" s="516"/>
      <c r="O33" s="516"/>
      <c r="P33" s="510"/>
      <c r="Q33" s="505"/>
      <c r="R33" s="780"/>
      <c r="S33" s="507"/>
      <c r="T33" s="513"/>
      <c r="U33" s="716"/>
      <c r="V33" s="511"/>
      <c r="W33" s="506"/>
      <c r="X33" s="512"/>
      <c r="Y33" s="511"/>
      <c r="Z33" s="506"/>
      <c r="AA33" s="512"/>
      <c r="AB33" s="517"/>
      <c r="AC33" s="508"/>
      <c r="AD33" s="507"/>
      <c r="AE33" s="508"/>
      <c r="AF33" s="515"/>
      <c r="AG33" s="516"/>
      <c r="AH33" s="509"/>
      <c r="AI33" s="509"/>
      <c r="AJ33" s="510"/>
      <c r="AK33" s="447" t="str">
        <f t="shared" si="140"/>
        <v/>
      </c>
      <c r="AL33" s="63" t="str">
        <f t="shared" si="127"/>
        <v/>
      </c>
      <c r="AM33" s="64" t="str">
        <f t="shared" si="141"/>
        <v/>
      </c>
      <c r="AN33" s="786" t="str">
        <f t="shared" si="24"/>
        <v/>
      </c>
      <c r="AO33" s="786" t="str">
        <f t="shared" si="25"/>
        <v/>
      </c>
      <c r="AP33" s="786" t="str">
        <f t="shared" si="26"/>
        <v/>
      </c>
      <c r="AQ33" s="786" t="str">
        <f t="shared" si="27"/>
        <v/>
      </c>
      <c r="AR33" s="787" t="str">
        <f t="shared" si="28"/>
        <v/>
      </c>
      <c r="AS33" s="788" t="str">
        <f t="shared" si="29"/>
        <v/>
      </c>
      <c r="AT33" s="788" t="str">
        <f t="shared" si="30"/>
        <v/>
      </c>
      <c r="AU33" s="789" t="str">
        <f t="shared" si="31"/>
        <v/>
      </c>
      <c r="AV33" s="786" t="str">
        <f t="shared" si="32"/>
        <v/>
      </c>
      <c r="AW33" s="66" t="str">
        <f t="shared" si="33"/>
        <v/>
      </c>
      <c r="AX33" s="67" t="str">
        <f t="shared" si="4"/>
        <v/>
      </c>
      <c r="AY33" s="787" t="str">
        <f t="shared" si="34"/>
        <v/>
      </c>
      <c r="AZ33" s="790" t="str">
        <f t="shared" si="35"/>
        <v/>
      </c>
      <c r="BA33" s="378" t="str">
        <f t="shared" si="128"/>
        <v/>
      </c>
      <c r="BB33" s="379" t="str">
        <f t="shared" si="129"/>
        <v/>
      </c>
      <c r="BC33" s="376" t="str">
        <f t="shared" si="126"/>
        <v/>
      </c>
      <c r="BD33" s="263" t="str">
        <f t="shared" si="142"/>
        <v/>
      </c>
      <c r="BE33" s="263" t="str">
        <f t="shared" si="8"/>
        <v/>
      </c>
      <c r="BF33" s="258" t="b">
        <f t="shared" si="9"/>
        <v>0</v>
      </c>
      <c r="BG33" s="266" t="str">
        <f t="shared" si="130"/>
        <v/>
      </c>
      <c r="BH33" s="376" t="str">
        <f t="shared" si="131"/>
        <v xml:space="preserve"> </v>
      </c>
      <c r="BI33" s="376" t="str">
        <f t="shared" si="36"/>
        <v/>
      </c>
      <c r="BJ33" s="256" t="b">
        <f>+IF(E33="H340",IF(SCL!Y33&lt;$Q33,"Yes",""),IF(E33="H341",IF(SCL!Y33&lt;$Q33,"Yes",""),IF(E33="H350",IF(SCL!Y33&lt;$Q33,"Yes",""),IF(E33="H350i",IF(SCL!Y33&lt;$Q33,"(I)",""),IF(E33="H351",IF(SCL!Y33&lt;$Q33,"Yes",""))))))</f>
        <v>0</v>
      </c>
      <c r="BK33" s="256" t="b">
        <f>+IF(F33="H340",IF(SCL!Z33&lt;$Q33,"Yes",""),IF(F33="H341",IF(SCL!Z33&lt;$Q33,"Yes",""),IF(F33="H350",IF(SCL!Z33&lt;$Q33,"Yes",""),IF(F33="H350i",IF(SCL!Z33&lt;$Q33,"(I)",""),IF(F33="H351",IF(SCL!Z33&lt;$Q33,"Yes",""))))))</f>
        <v>0</v>
      </c>
      <c r="BL33" s="256" t="b">
        <f>+IF(G33="H340",IF(SCL!AA33&lt;$Q33,"Yes",""),IF(G33="H341",IF(SCL!AA33&lt;$Q33,"Yes",""),IF(G33="H350",IF(SCL!AA33&lt;$Q33,"Yes",""),IF(G33="H350i",IF(SCL!AA33&lt;$Q33,"(I)",""),IF(G33="H351",IF(SCL!AA33&lt;$Q33,"Yes",""))))))</f>
        <v>0</v>
      </c>
      <c r="BM33" s="256" t="b">
        <f>+IF(H33="H340",IF(SCL!AB33&lt;$Q33,"Yes",""),IF(H33="H341",IF(SCL!AB33&lt;$Q33,"Yes",""),IF(H33="H350",IF(SCL!AB33&lt;$Q33,"Yes",""),IF(H33="H350i",IF(SCL!AB33&lt;$Q33,"(I)",""),IF(H33="H351",IF(SCL!AB33&lt;$Q33,"Yes",""))))))</f>
        <v>0</v>
      </c>
      <c r="BN33" s="256" t="b">
        <f>+IF(I33="H340",IF(SCL!AC33&lt;$Q33,"Yes",""),IF(I33="H341",IF(SCL!AC33&lt;$Q33,"Yes",""),IF(I33="H350",IF(SCL!AC33&lt;$Q33,"Yes",""),IF(I33="H350i",IF(SCL!AC33&lt;$Q33,"(I)",""),IF(I33="H351",IF(SCL!AC33&lt;$Q33,"Yes",""))))))</f>
        <v>0</v>
      </c>
      <c r="BO33" s="256" t="b">
        <f>+IF(J33="H340",IF(SCL!AD33&lt;$Q33,"Yes",""),IF(J33="H341",IF(SCL!AD33&lt;$Q33,"Yes",""),IF(J33="H350",IF(SCL!AD33&lt;$Q33,"Yes",""),IF(J33="H350i",IF(SCL!AD33&lt;$Q33,"(I)",""),IF(J33="H351",IF(SCL!AD33&lt;$Q33,"Yes",""))))))</f>
        <v>0</v>
      </c>
      <c r="BP33" s="256" t="b">
        <f>+IF(K33="H340",IF(SCL!AE33&lt;$Q33,"Yes",""),IF(K33="H341",IF(SCL!AE33&lt;$Q33,"Yes",""),IF(K33="H350",IF(SCL!AE33&lt;$Q33,"Yes",""),IF(K33="H350i",IF(SCL!AE33&lt;$Q33,"(I)",""),IF(K33="H351",IF(SCL!AE33&lt;$Q33,"Yes",""))))))</f>
        <v>0</v>
      </c>
      <c r="BQ33" s="256" t="b">
        <f>+IF(L33="H340",IF(SCL!AF33&lt;$Q33,"Yes",""),IF(L33="H341",IF(SCL!AF33&lt;$Q33,"Yes",""),IF(L33="H350",IF(SCL!AF33&lt;$Q33,"Yes",""),IF(L33="H350i",IF(SCL!AF33&lt;$Q33,"(I)",""),IF(L33="H351",IF(SCL!AF33&lt;$Q33,"Yes",""))))))</f>
        <v>0</v>
      </c>
      <c r="BR33" s="256" t="b">
        <f>+IF(M33="H340",IF(SCL!AG33&lt;$Q33,"Yes",""),IF(M33="H341",IF(SCL!AG33&lt;$Q33,"Yes",""),IF(M33="H350",IF(SCL!AG33&lt;$Q33,"Yes",""),IF(M33="H350i",IF(SCL!AG33&lt;$Q33,"(I)",""),IF(M33="H351",IF(SCL!AG33&lt;$Q33,"Yes",""))))))</f>
        <v>0</v>
      </c>
      <c r="BS33" s="256" t="b">
        <f>+IF(N33="H340",IF(SCL!AH33&lt;$Q33,"Yes",""),IF(N33="H341",IF(SCL!AH33&lt;$Q33,"Yes",""),IF(N33="H350",IF(SCL!AH33&lt;$Q33,"Yes",""),IF(N33="H350i",IF(SCL!AH33&lt;$Q33,"(I)",""),IF(N33="H351",IF(SCL!AH33&lt;$Q33,"Yes",""))))))</f>
        <v>0</v>
      </c>
      <c r="BT33" s="492" t="b">
        <f>+IF(O33="H340",IF(SCL!AI33&lt;$Q33,"Yes",""),IF(O33="H341",IF(SCL!AI33&lt;$Q33,"Yes",""),IF(O33="H350",IF(SCL!AI33&lt;$Q33,"Yes",""),IF(O33="H350i",IF(SCL!AI33&lt;$Q33,"(I)",""),IF(O33="H351",IF(SCL!AI33&lt;$Q33,"Yes",""))))))</f>
        <v>0</v>
      </c>
      <c r="BU33" s="420"/>
      <c r="BV33" s="420"/>
      <c r="BW33" s="421"/>
      <c r="BX33" s="255" t="str">
        <f t="shared" si="107"/>
        <v/>
      </c>
      <c r="BY33" s="256" t="str">
        <f t="shared" si="112"/>
        <v/>
      </c>
      <c r="BZ33" s="256" t="str">
        <f t="shared" si="113"/>
        <v/>
      </c>
      <c r="CA33" s="256" t="str">
        <f t="shared" si="114"/>
        <v/>
      </c>
      <c r="CB33" s="256" t="str">
        <f t="shared" si="115"/>
        <v/>
      </c>
      <c r="CC33" s="256" t="str">
        <f t="shared" si="116"/>
        <v/>
      </c>
      <c r="CD33" s="256" t="str">
        <f t="shared" si="117"/>
        <v/>
      </c>
      <c r="CE33" s="256" t="str">
        <f t="shared" si="118"/>
        <v/>
      </c>
      <c r="CF33" s="256" t="str">
        <f t="shared" si="119"/>
        <v/>
      </c>
      <c r="CG33" s="256" t="str">
        <f t="shared" si="120"/>
        <v/>
      </c>
      <c r="CH33" s="256" t="str">
        <f t="shared" si="121"/>
        <v/>
      </c>
      <c r="CI33" s="420" t="str">
        <f t="shared" si="132"/>
        <v/>
      </c>
      <c r="CJ33" s="420" t="str">
        <f t="shared" si="133"/>
        <v/>
      </c>
      <c r="CK33" s="420" t="str">
        <f t="shared" si="134"/>
        <v/>
      </c>
      <c r="CL33" s="593" t="str">
        <f t="shared" si="47"/>
        <v/>
      </c>
      <c r="CM33" s="376" t="str">
        <f t="shared" si="108"/>
        <v/>
      </c>
      <c r="CN33" s="376" t="str">
        <f t="shared" si="48"/>
        <v/>
      </c>
      <c r="CO33" s="545" t="str">
        <f t="shared" si="49"/>
        <v/>
      </c>
      <c r="CP33" s="258" t="str">
        <f t="shared" si="14"/>
        <v/>
      </c>
      <c r="CQ33" s="541">
        <f t="shared" si="50"/>
        <v>0</v>
      </c>
      <c r="CS33" s="671" t="str">
        <f>IF(ISBLANK(E33),"",IF(SCL!Y33&lt;$Q33,1,0))</f>
        <v/>
      </c>
      <c r="CT33" s="672" t="str">
        <f>IF(ISBLANK(F33),"",IF(SCL!Z33&lt;$Q33,1,0))</f>
        <v/>
      </c>
      <c r="CU33" s="672" t="str">
        <f>IF(ISBLANK(G33),"",IF(SCL!AA33&lt;$Q33,1,0))</f>
        <v/>
      </c>
      <c r="CV33" s="672" t="str">
        <f>IF(ISBLANK(H33),"",IF(SCL!AB33&lt;$Q33,1,0))</f>
        <v/>
      </c>
      <c r="CW33" s="672" t="str">
        <f>IF(ISBLANK(I33),"",IF(SCL!AC33&lt;$Q33,1,0))</f>
        <v/>
      </c>
      <c r="CX33" s="672" t="str">
        <f>IF(ISBLANK(J33),"",IF(SCL!AD33&lt;$Q33,1,0))</f>
        <v/>
      </c>
      <c r="CY33" s="672" t="str">
        <f>IF(ISBLANK(K33),"",IF(SCL!AE33&lt;$Q33,1,0))</f>
        <v/>
      </c>
      <c r="CZ33" s="672" t="str">
        <f>IF(ISBLANK(L33),"",IF(SCL!AF33&lt;$Q33,1,0))</f>
        <v/>
      </c>
      <c r="DA33" s="672" t="str">
        <f>IF(ISBLANK(M33),"",IF(SCL!AG33&lt;$Q33,1,0))</f>
        <v/>
      </c>
      <c r="DB33" s="672" t="str">
        <f>IF(ISBLANK(N33),"",IF(SCL!AH33&lt;$Q33,1,0))</f>
        <v/>
      </c>
      <c r="DC33" s="673" t="str">
        <f>IF(ISBLANK(O33),"",IF(SCL!AI33&lt;$Q33,1,0))</f>
        <v/>
      </c>
      <c r="DD33" s="478">
        <f t="shared" si="51"/>
        <v>0</v>
      </c>
      <c r="DE33" s="541" t="str">
        <f t="shared" si="52"/>
        <v/>
      </c>
      <c r="DF33" s="665">
        <f t="shared" si="109"/>
        <v>15</v>
      </c>
      <c r="DG33" s="287">
        <v>1</v>
      </c>
      <c r="DH33" s="287">
        <f t="shared" ref="DH33:DH38" si="146">+IF($DG$32=$DG33,1,IF(AND($DG$32=1,$DG33=2),$CP$7,IF(AND($DG$32=2,$DG33=3),$CQ$7,IF(AND($DG$32=3,$DG33=4),$CR$7,IF(AND($DG$32=2,$DG33=4),$DC$7,IF(AND($DG$32=1,$DG33=3),$CS$7,IF(AND($DG$32=1,$DG33=4),$DD$7)))))))</f>
        <v>1</v>
      </c>
      <c r="DI33" s="10">
        <v>9.0000000000000006E-5</v>
      </c>
      <c r="DJ33" s="10">
        <f t="shared" si="145"/>
        <v>1</v>
      </c>
      <c r="DK33" s="10">
        <v>1</v>
      </c>
      <c r="DL33" s="10">
        <f t="shared" ref="DL33:DL38" si="147">1.9956*DI33*1.7^4.7588</f>
        <v>2.2437596397385504E-3</v>
      </c>
      <c r="DM33" s="10">
        <v>1</v>
      </c>
      <c r="DN33" s="10">
        <f t="shared" ref="DN33:DN38" si="148">1.9956*DI33*1.5^4.7588</f>
        <v>1.236798894260462E-3</v>
      </c>
      <c r="DO33" s="10">
        <v>1</v>
      </c>
      <c r="DP33" s="637" t="str">
        <f>+IF(ISBLANK($B$22),"",IF(OR(E33=Cutoff!$A$18,E33=Cutoff!$A$18,F33=Cutoff!$A$18,G33=Cutoff!$A$18,H33=Cutoff!$A$18,I33=Cutoff!$A$18,J33=Cutoff!$A$18,K33=Cutoff!$A$18,L33=Cutoff!$A$18,M33=Cutoff!$A$18,N33=Cutoff!$A$18,O33=Cutoff!$A$18),1,0))</f>
        <v/>
      </c>
      <c r="DQ33" s="622" t="str">
        <f t="shared" si="60"/>
        <v/>
      </c>
      <c r="DR33" s="622" t="str">
        <f t="shared" si="61"/>
        <v/>
      </c>
      <c r="DS33" s="622">
        <f t="shared" si="62"/>
        <v>0</v>
      </c>
      <c r="DT33" s="622" t="str">
        <f t="shared" si="63"/>
        <v/>
      </c>
      <c r="DU33" s="636" t="str">
        <f t="shared" si="64"/>
        <v/>
      </c>
      <c r="DV33" s="381" t="str">
        <f>+IF(OR($E33=Cutoff!A$13,$E33=Cutoff!A$14,$E33=Cutoff!A$15,$F33=Cutoff!A$13,$F33=Cutoff!A$14,$F33=Cutoff!A$15,$G33=Cutoff!A$13,$G33=Cutoff!A$14,$G33=Cutoff!A$15,H33=Cutoff!A$13,$H33=Cutoff!A$14,$H33=Cutoff!A$15,I33=Cutoff!A$13,$I33=Cutoff!A$14,$I33=Cutoff!A$15,$J33=Cutoff!A$13,$J33=Cutoff!A$14,$J33=Cutoff!A$15,$K33=Cutoff!A$13,$K33=Cutoff!A$14,$K33=Cutoff!A$15,$L33=Cutoff!A$13,$L33=Cutoff!A$14,$L33=Cutoff!A$15,$M33=Cutoff!A$13,$M33=Cutoff!A$14,$M33=Cutoff!A$15,$N33=Cutoff!A$13,$N33=Cutoff!A$14,$N33=Cutoff!A$15,$O33=Cutoff!A$13,$O33=Cutoff!A$14,$O33=Cutoff!A$15),"x","")</f>
        <v/>
      </c>
      <c r="DW33" s="275" t="str">
        <f t="shared" si="65"/>
        <v/>
      </c>
      <c r="DX33" s="244" t="str">
        <f t="shared" si="16"/>
        <v/>
      </c>
      <c r="DY33" s="381" t="str">
        <f>+IF(OR($E33=Cutoff!$A$5,$E33=Cutoff!$A$6,$E33=Cutoff!$A$7,$F33=Cutoff!$A$5,$F33=Cutoff!$A$6,$F33=Cutoff!$A$7,$G33=Cutoff!$A$5,$G33=Cutoff!$A$6,$G33=Cutoff!$A$7,$H33=Cutoff!$A$5,$H33=Cutoff!$A$6,$H33=Cutoff!$A$7,$I33=Cutoff!$A$5,$I33=Cutoff!$A$6,$I33=Cutoff!$A$7,$J33=Cutoff!$A$5,$J33=Cutoff!$A$6,$J33=Cutoff!$A$7,$K33=Cutoff!$A$5,$K33=Cutoff!$A$6,$K33=Cutoff!$A$7,$L33=Cutoff!$A$5,$L33=Cutoff!$A$6,$L33=Cutoff!$A$7,$M33=Cutoff!$A$5,$M33=Cutoff!$A$6,$M33=Cutoff!$A$7,$N33=Cutoff!$A$5,$N33=Cutoff!$A$6,$N33=Cutoff!$A$7,$O33=Cutoff!$A$5,$O33=Cutoff!$A$6,$O33=Cutoff!$A$7),"x","")</f>
        <v/>
      </c>
      <c r="DZ33" s="275" t="str">
        <f t="shared" si="66"/>
        <v/>
      </c>
      <c r="EA33" s="244" t="str">
        <f t="shared" si="144"/>
        <v/>
      </c>
      <c r="EB33" s="381" t="str">
        <f>+IF(OR($E33=Cutoff!$A$2,$E33=Cutoff!$A$3,$E33=Cutoff!$A$4,$F33=Cutoff!$A$2,$F33=Cutoff!$A$3,$F33=Cutoff!$A$4,$G33=Cutoff!$A$2,$G33=Cutoff!$A$3,$G33=Cutoff!$A$4,$H33=Cutoff!$A$2,$H33=Cutoff!$A$3,$H33=Cutoff!$A$4,$I33=Cutoff!$A$2,$I33=Cutoff!$A$3,$I33=Cutoff!$A$4,$J33=Cutoff!$A$2,$J33=Cutoff!$A$3,$J33=Cutoff!$A$4,$K33=Cutoff!$A$2,$K33=Cutoff!$A$3,$K33=Cutoff!$A$4,$L33=Cutoff!$A$2,$L33=Cutoff!$A$3,$L33=Cutoff!$A$4,$M33=Cutoff!$A$2,$M33=Cutoff!$A$3,$M33=Cutoff!$A$4,$N33=Cutoff!$A$2,$N33=Cutoff!$A$3,$N33=Cutoff!$A$4,$O33=Cutoff!$A$2,$O33=Cutoff!$A$3,$O33=Cutoff!$A$4),"x","")</f>
        <v/>
      </c>
      <c r="EC33" s="275" t="str">
        <f t="shared" si="67"/>
        <v/>
      </c>
      <c r="ED33" s="244" t="str">
        <f t="shared" si="143"/>
        <v/>
      </c>
      <c r="EE33" s="293" t="str">
        <f t="shared" si="122"/>
        <v/>
      </c>
      <c r="EF33" s="382" t="str">
        <f>+IF(OR($E33=Cutoff!$A$8,$E33=Cutoff!$A$11,$E33=Cutoff!$A$12,$F33=Cutoff!$A$8,$F33=Cutoff!$A$11,$F33=Cutoff!$A$12,$G33=Cutoff!$A$8,$G33=Cutoff!$A$11,$G33=Cutoff!$A$12,$H33=Cutoff!$A$8,$H33=Cutoff!$A$11,$H33=Cutoff!$A$12,$I33=Cutoff!$A$8,$I33=Cutoff!$A$11,$I33=Cutoff!$A$12,$J33=Cutoff!$A$8,$J33=Cutoff!$A$11,$J33=Cutoff!$A$12,$K33=Cutoff!$A$8,$K33=Cutoff!$A$11,$K33=Cutoff!$A$12,$L33=Cutoff!$A$8,$L33=Cutoff!$A$11,$L33=Cutoff!$A$12,$M33=Cutoff!$A$8,$M33=Cutoff!$A$11,$M33=Cutoff!$A$12,$N33=Cutoff!$A$8,$N33=Cutoff!$A$11,$N33=Cutoff!$A$12,$O33=Cutoff!$A$8,$O33=Cutoff!$A$11,$O33=Cutoff!$A$12),"x","")</f>
        <v/>
      </c>
      <c r="EG33" s="293" t="str">
        <f t="shared" si="123"/>
        <v/>
      </c>
      <c r="EH33" s="482" t="str">
        <f t="shared" si="68"/>
        <v/>
      </c>
      <c r="EI33" s="482" t="str">
        <f t="shared" si="69"/>
        <v/>
      </c>
      <c r="EJ33" s="478" t="str">
        <f t="shared" si="70"/>
        <v/>
      </c>
      <c r="EK33" s="244">
        <f t="shared" si="110"/>
        <v>27</v>
      </c>
      <c r="EL33" s="482" t="str">
        <f t="shared" si="71"/>
        <v/>
      </c>
      <c r="EM33" s="482" t="str">
        <f t="shared" si="72"/>
        <v/>
      </c>
      <c r="EN33" s="482" t="str">
        <f t="shared" si="73"/>
        <v/>
      </c>
      <c r="EO33" s="293" t="str">
        <f t="shared" si="19"/>
        <v/>
      </c>
      <c r="EP33" s="539" t="str">
        <f>+IF(ISBLANK(B33),"",IF(OR($E33=Cutoff!$P$2,$E33=Cutoff!$P$3,$E33=Cutoff!$P$4,$E33=Cutoff!$P$5,$E33=Cutoff!$P$6,$E33=Cutoff!$P$7,$E33=Cutoff!$P$8,$F33=Cutoff!$P$2,$F33=Cutoff!$P$3,$F33=Cutoff!$P$4,$F33=Cutoff!$P$5,$F33=Cutoff!$P$6,$F33=Cutoff!$P$7,$F33=Cutoff!$P$8,$G33=Cutoff!$P$2,$G33=Cutoff!$P$3,$G33=Cutoff!$P$4,$G33=Cutoff!$P$5,$G33=Cutoff!$P$6,$G33=Cutoff!$P$7,$G33=Cutoff!$P$8,$H33=Cutoff!$P$2,$H33=Cutoff!$P$3,$H33=Cutoff!$P$4,$H33=Cutoff!$P$5,$H33=Cutoff!$P$6,$H33=Cutoff!$P$7,$H33=Cutoff!$P$8,$I33=Cutoff!$P$2,$I33=Cutoff!$P$3,$I33=Cutoff!$P$4,$I33=Cutoff!$P$5,$I33=Cutoff!$P$6,$I33=Cutoff!$P$7,$I33=Cutoff!$P$8,$J33=Cutoff!$P$2,$J33=Cutoff!$P$3,$J33=Cutoff!$P$4,$J33=Cutoff!$P$5,$J33=Cutoff!$P$6,$J33=Cutoff!$P$7,$J33=Cutoff!$P$8,$K33=Cutoff!$P$2,$K33=Cutoff!$P$3,$K33=Cutoff!$P$4,$K33=Cutoff!$P$5,$K33=Cutoff!$P$6,$K33=Cutoff!$P$7,$K33=Cutoff!$P$8,$L33=Cutoff!$P$2,$L33=Cutoff!$P$3,$L33=Cutoff!$P$4,$L33=Cutoff!$P$5,$L33=Cutoff!$P$6,$L33=Cutoff!$P$7,$L33=Cutoff!$P$8,$M33=Cutoff!$P$2,$M33=Cutoff!$P$3,$M33=Cutoff!$P$4,$M33=Cutoff!$P$5,$M33=Cutoff!$P$6,$M33=Cutoff!$P$7,$M33=Cutoff!$P$8,$N33=Cutoff!$P$2,$N33=Cutoff!$P$3,$N33=Cutoff!$P$4,$N33=Cutoff!$P$5,$N33=Cutoff!$P$6,$N33=Cutoff!$P$7,$N33=Cutoff!$P$8,$O33=Cutoff!$P$2,$O33=Cutoff!$P$3,$O33=Cutoff!$P$4,$O33=Cutoff!$P$5,$O33=Cutoff!$P$6,$O33=Cutoff!$P$7,$O33=Cutoff!$P$8),1,""))</f>
        <v/>
      </c>
      <c r="EQ33" s="490" t="str">
        <f>+IF(ISBLANK(B33),"",IF(OR($E33=Cutoff!$R$2,$E33=Cutoff!$R$3,$E33=Cutoff!$R$4,$E33=Cutoff!$R$6,$E33=Cutoff!$R$7,$E33=Cutoff!$R$8,$E33=Cutoff!$R$10,$F33=Cutoff!$R$2,$F33=Cutoff!$R$3,$F33=Cutoff!$R$4,$F33=Cutoff!$R$6,$F33=Cutoff!$R$7,$F33=Cutoff!$R$8,$F33=Cutoff!$R$10,$G33=Cutoff!$R$2,$G33=Cutoff!$R$3,$G33=Cutoff!$R$4,$G33=Cutoff!$R$6,$G33=Cutoff!$R$7,$G33=Cutoff!$R$8,$G33=Cutoff!$R$10,$H33=Cutoff!$R$2,$H33=Cutoff!$R$3,$H33=Cutoff!$R$4,$H33=Cutoff!$R$6,$H33=Cutoff!$R$7,$H33=Cutoff!$R$8,$H33=Cutoff!$R$10,$I33=Cutoff!$R$2,$I33=Cutoff!$R$3,$I33=Cutoff!$R$4,$I33=Cutoff!$R$6,$I33=Cutoff!$R$7,$I33=Cutoff!$R$8,$I33=Cutoff!$R$10,$J33=Cutoff!$R$2,$J33=Cutoff!$R$3,$J33=Cutoff!$R$4,$J33=Cutoff!$R$6,$J33=Cutoff!$R$7,$J33=Cutoff!$R$8,$J33=Cutoff!$R$10,$K33=Cutoff!$R$2,$K33=Cutoff!$R$3,$K33=Cutoff!$R$4,$K33=Cutoff!$R$6,$K33=Cutoff!$R$7,$K33=Cutoff!$R$8,$K33=Cutoff!$R$10,$L33=Cutoff!$R$2,$L33=Cutoff!$R$3,$L33=Cutoff!$R$4,$L33=Cutoff!$R$6,$L33=Cutoff!$R$7,$L33=Cutoff!$R$8,$L33=Cutoff!$R$10,$M33=Cutoff!$R$2,$M33=Cutoff!$R$3,$M33=Cutoff!$R$4,$M33=Cutoff!$R$6,$M33=Cutoff!$R$7,$M33=Cutoff!$R$8,$M33=Cutoff!$R$10,$N33=Cutoff!$R$2,$N33=Cutoff!$R$3,$N33=Cutoff!$R$4,$N33=Cutoff!$R$6,$N33=Cutoff!$R$7,$N33=Cutoff!$R$8,$N33=Cutoff!$R$10,$O33=Cutoff!$R$2,$O33=Cutoff!$R$3,$O33=Cutoff!$R$4,$O33=Cutoff!$R$6,$O33=Cutoff!$R$7,$O33=Cutoff!$R$8,$O33=Cutoff!$R$10),1,""))</f>
        <v/>
      </c>
      <c r="ER33" s="490" t="str">
        <f>+IF(ISBLANK(B33),"",IF(OR($E33=Cutoff!$T$2,$E33=Cutoff!$T$3,$E33=Cutoff!$T$4,$E33=Cutoff!$T$5,$E33=Cutoff!$T$6,$E33=Cutoff!$T$7,$E33=Cutoff!$T$8,$F33=Cutoff!$T$2,$F33=Cutoff!$T$3,$F33=Cutoff!$T$4,$F33=Cutoff!$T$5,$F33=Cutoff!$T$6,$F33=Cutoff!$T$7,$F33=Cutoff!$T$8,$G33=Cutoff!$T$2,$G33=Cutoff!$T$3,$G33=Cutoff!$T$4,$G33=Cutoff!$T$5,$G33=Cutoff!$T$6,$G33=Cutoff!$T$7,$G33=Cutoff!$T$8,$H33=Cutoff!$T$2,$H33=Cutoff!$T$3,$H33=Cutoff!$T$4,$H33=Cutoff!$T$5,$H33=Cutoff!$T$6,$H33=Cutoff!$T$7,$H33=Cutoff!$T$8,$I33=Cutoff!$T$2,$I33=Cutoff!$T$3,$I33=Cutoff!$T$4,$I33=Cutoff!$T$5,$I33=Cutoff!$T$6,$I33=Cutoff!$T$7,$I33=Cutoff!$T$8,$J33=Cutoff!$T$2,$J33=Cutoff!$T$3,$J33=Cutoff!$T$4,$J33=Cutoff!$T$5,$J33=Cutoff!$T$6,$J33=Cutoff!$T$7,$J33=Cutoff!$T$8,$K33=Cutoff!$T$2,$K33=Cutoff!$T$3,$K33=Cutoff!$T$4,$K33=Cutoff!$T$5,$K33=Cutoff!$T$6,$K33=Cutoff!$T$7,$K33=Cutoff!$T$8,$L33=Cutoff!$T$2,$L33=Cutoff!$T$3,$L33=Cutoff!$T$4,$L33=Cutoff!$T$5,$L33=Cutoff!$T$6,$L33=Cutoff!$T$7,$L33=Cutoff!$T$8,$M33=Cutoff!$T$2,$M33=Cutoff!$T$3,$M33=Cutoff!$T$4,$M33=Cutoff!$T$5,$M33=Cutoff!$T$6,$M33=Cutoff!$T$7,$M33=Cutoff!$T$8,$N33=Cutoff!$T$2,$N33=Cutoff!$T$3,$N33=Cutoff!$T$4,$N33=Cutoff!$T$5,$N33=Cutoff!$T$6,$N33=Cutoff!$T$7,$N33=Cutoff!$T$8,$O33=Cutoff!$T$2,$O33=Cutoff!$T$3,$O33=Cutoff!$T$4,$O33=Cutoff!$T$5,$O33=Cutoff!$T$6,$O33=Cutoff!$T$7,$O33=Cutoff!$T$8),1,""))</f>
        <v/>
      </c>
      <c r="ET33" s="480">
        <f t="shared" si="135"/>
        <v>0</v>
      </c>
      <c r="EU33" s="545">
        <f t="shared" si="75"/>
        <v>0</v>
      </c>
      <c r="EV33" s="545">
        <f t="shared" si="76"/>
        <v>0</v>
      </c>
      <c r="EW33" s="545">
        <f t="shared" si="77"/>
        <v>0</v>
      </c>
      <c r="EY33" s="689" t="str">
        <f>IF(ISBLANK(E33),"0",+IF(OR(AND(E33=Cutoff!$AC$2,$Q33&gt;VLOOKUP(E33,Cutoff!$A$2:$D$56,4,FALSE)&gt;LCID!$Q33),AND(E33=Cutoff!$AC$3,$Q33&gt;VLOOKUP(E33,Cutoff!$A$2:$D$56,4,FALSE)&gt;LCID!$Q33),AND(E33=Cutoff!$AC$4,$RC33&gt;VLOOKUP(E33,Cutoff!$A$2:$D$56,4,FALSE)&gt;LCID!$Q33),AND(E33=Cutoff!$AC$5,$Q33&gt;VLOOKUP(E33,Cutoff!$A$2:$D$56,4,FALSE)&gt;LCID!$Q33),AND(E33=Cutoff!$AC$6,$Q33&gt;VLOOKUP(E33,Cutoff!$A$2:$D$56,4,FALSE)&gt;LCID!$Q33),AND(E33=Cutoff!$AC$7,$Q33&gt;VLOOKUP(E33,Cutoff!$A$2:$D$56,4,FALSE)&gt;LCID!$Q33),AND(E33=Cutoff!$AC$8,$Q33&gt;VLOOKUP(E33,Cutoff!$A$2:$D$56,4,FALSE)&gt;LCID!$Q33),AND(E33=Cutoff!$AC$9,$Q33&gt;VLOOKUP(E33,Cutoff!$A$2:$D$56,4,FALSE)&gt;LCID!$Q33)),"1","0"))</f>
        <v>0</v>
      </c>
      <c r="EZ33" s="690" t="str">
        <f>IF(ISBLANK(F33),"0",+IF(OR(AND(F33=Cutoff!$AC$2,$Q33&gt;VLOOKUP(F33,Cutoff!$A$2:$D$56,4,FALSE)&gt;LCID!$Q33),AND(F33=Cutoff!$AC$3,$Q33&gt;VLOOKUP(F33,Cutoff!$A$2:$D$56,4,FALSE)&gt;LCID!$Q33),AND(F33=Cutoff!$AC$4,$RC33&gt;VLOOKUP(F33,Cutoff!$A$2:$D$56,4,FALSE)&gt;LCID!$Q33),AND(F33=Cutoff!$AC$5,$Q33&gt;VLOOKUP(F33,Cutoff!$A$2:$D$56,4,FALSE)&gt;LCID!$Q33),AND(F33=Cutoff!$AC$6,$Q33&gt;VLOOKUP(F33,Cutoff!$A$2:$D$56,4,FALSE)&gt;LCID!$Q33),AND(F33=Cutoff!$AC$7,$Q33&gt;VLOOKUP(F33,Cutoff!$A$2:$D$56,4,FALSE)&gt;LCID!$Q33),AND(F33=Cutoff!$AC$8,$Q33&gt;VLOOKUP(F33,Cutoff!$A$2:$D$56,4,FALSE)&gt;LCID!$Q33),AND(F33=Cutoff!$AC$9,$Q33&gt;VLOOKUP(F33,Cutoff!$A$2:$D$56,4,FALSE)&gt;LCID!$Q33)),"1","0"))</f>
        <v>0</v>
      </c>
      <c r="FA33" s="690" t="str">
        <f>IF(ISBLANK(G33),"0",+IF(OR(AND(G33=Cutoff!$AC$2,$Q33&gt;VLOOKUP(G33,Cutoff!$A$2:$D$56,4,FALSE)&gt;LCID!$Q33),AND(G33=Cutoff!$AC$3,$Q33&gt;VLOOKUP(G33,Cutoff!$A$2:$D$56,4,FALSE)&gt;LCID!$Q33),AND(G33=Cutoff!$AC$4,$RC33&gt;VLOOKUP(G33,Cutoff!$A$2:$D$56,4,FALSE)&gt;LCID!$Q33),AND(G33=Cutoff!$AC$5,$Q33&gt;VLOOKUP(G33,Cutoff!$A$2:$D$56,4,FALSE)&gt;LCID!$Q33),AND(G33=Cutoff!$AC$6,$Q33&gt;VLOOKUP(G33,Cutoff!$A$2:$D$56,4,FALSE)&gt;LCID!$Q33),AND(G33=Cutoff!$AC$7,$Q33&gt;VLOOKUP(G33,Cutoff!$A$2:$D$56,4,FALSE)&gt;LCID!$Q33),AND(G33=Cutoff!$AC$8,$Q33&gt;VLOOKUP(G33,Cutoff!$A$2:$D$56,4,FALSE)&gt;LCID!$Q33),AND(G33=Cutoff!$AC$9,$Q33&gt;VLOOKUP(G33,Cutoff!$A$2:$D$56,4,FALSE)&gt;LCID!$Q33)),"1","0"))</f>
        <v>0</v>
      </c>
      <c r="FB33" s="690" t="str">
        <f>IF(ISBLANK(H33),"0",+IF(OR(AND(H33=Cutoff!$AC$2,$Q33&gt;VLOOKUP(H33,Cutoff!$A$2:$D$56,4,FALSE)&gt;LCID!$Q33),AND(H33=Cutoff!$AC$3,$Q33&gt;VLOOKUP(H33,Cutoff!$A$2:$D$56,4,FALSE)&gt;LCID!$Q33),AND(H33=Cutoff!$AC$4,$RC33&gt;VLOOKUP(H33,Cutoff!$A$2:$D$56,4,FALSE)&gt;LCID!$Q33),AND(H33=Cutoff!$AC$5,$Q33&gt;VLOOKUP(H33,Cutoff!$A$2:$D$56,4,FALSE)&gt;LCID!$Q33),AND(H33=Cutoff!$AC$6,$Q33&gt;VLOOKUP(H33,Cutoff!$A$2:$D$56,4,FALSE)&gt;LCID!$Q33),AND(H33=Cutoff!$AC$7,$Q33&gt;VLOOKUP(H33,Cutoff!$A$2:$D$56,4,FALSE)&gt;LCID!$Q33),AND(H33=Cutoff!$AC$8,$Q33&gt;VLOOKUP(H33,Cutoff!$A$2:$D$56,4,FALSE)&gt;LCID!$Q33),AND(H33=Cutoff!$AC$9,$Q33&gt;VLOOKUP(H33,Cutoff!$A$2:$D$56,4,FALSE)&gt;LCID!$Q33)),"1","0"))</f>
        <v>0</v>
      </c>
      <c r="FC33" s="690" t="str">
        <f>IF(ISBLANK(I33),"0",+IF(OR(AND(I33=Cutoff!$AC$2,$Q33&gt;VLOOKUP(I33,Cutoff!$A$2:$D$56,4,FALSE)&gt;LCID!$Q33),AND(I33=Cutoff!$AC$3,$Q33&gt;VLOOKUP(I33,Cutoff!$A$2:$D$56,4,FALSE)&gt;LCID!$Q33),AND(I33=Cutoff!$AC$4,$RC33&gt;VLOOKUP(I33,Cutoff!$A$2:$D$56,4,FALSE)&gt;LCID!$Q33),AND(I33=Cutoff!$AC$5,$Q33&gt;VLOOKUP(I33,Cutoff!$A$2:$D$56,4,FALSE)&gt;LCID!$Q33),AND(I33=Cutoff!$AC$6,$Q33&gt;VLOOKUP(I33,Cutoff!$A$2:$D$56,4,FALSE)&gt;LCID!$Q33),AND(I33=Cutoff!$AC$7,$Q33&gt;VLOOKUP(I33,Cutoff!$A$2:$D$56,4,FALSE)&gt;LCID!$Q33),AND(I33=Cutoff!$AC$8,$Q33&gt;VLOOKUP(I33,Cutoff!$A$2:$D$56,4,FALSE)&gt;LCID!$Q33),AND(I33=Cutoff!$AC$9,$Q33&gt;VLOOKUP(I33,Cutoff!$A$2:$D$56,4,FALSE)&gt;LCID!$Q33)),"1","0"))</f>
        <v>0</v>
      </c>
      <c r="FD33" s="690" t="str">
        <f>IF(ISBLANK(J33),"0",+IF(OR(AND(J33=Cutoff!$AC$2,$Q33&gt;VLOOKUP(J33,Cutoff!$A$2:$D$56,4,FALSE)&gt;LCID!$Q33),AND(J33=Cutoff!$AC$3,$Q33&gt;VLOOKUP(J33,Cutoff!$A$2:$D$56,4,FALSE)&gt;LCID!$Q33),AND(J33=Cutoff!$AC$4,$RC33&gt;VLOOKUP(J33,Cutoff!$A$2:$D$56,4,FALSE)&gt;LCID!$Q33),AND(J33=Cutoff!$AC$5,$Q33&gt;VLOOKUP(J33,Cutoff!$A$2:$D$56,4,FALSE)&gt;LCID!$Q33),AND(J33=Cutoff!$AC$6,$Q33&gt;VLOOKUP(J33,Cutoff!$A$2:$D$56,4,FALSE)&gt;LCID!$Q33),AND(J33=Cutoff!$AC$7,$Q33&gt;VLOOKUP(J33,Cutoff!$A$2:$D$56,4,FALSE)&gt;LCID!$Q33),AND(J33=Cutoff!$AC$8,$Q33&gt;VLOOKUP(J33,Cutoff!$A$2:$D$56,4,FALSE)&gt;LCID!$Q33),AND(J33=Cutoff!$AC$9,$Q33&gt;VLOOKUP(J33,Cutoff!$A$2:$D$56,4,FALSE)&gt;LCID!$Q33)),"1","0"))</f>
        <v>0</v>
      </c>
      <c r="FE33" s="690" t="str">
        <f>IF(ISBLANK(K33),"0",+IF(OR(AND(K33=Cutoff!$AC$2,$Q33&gt;VLOOKUP(K33,Cutoff!$A$2:$D$56,4,FALSE)&gt;LCID!$Q33),AND(K33=Cutoff!$AC$3,$Q33&gt;VLOOKUP(K33,Cutoff!$A$2:$D$56,4,FALSE)&gt;LCID!$Q33),AND(K33=Cutoff!$AC$4,$RC33&gt;VLOOKUP(K33,Cutoff!$A$2:$D$56,4,FALSE)&gt;LCID!$Q33),AND(K33=Cutoff!$AC$5,$Q33&gt;VLOOKUP(K33,Cutoff!$A$2:$D$56,4,FALSE)&gt;LCID!$Q33),AND(K33=Cutoff!$AC$6,$Q33&gt;VLOOKUP(K33,Cutoff!$A$2:$D$56,4,FALSE)&gt;LCID!$Q33),AND(K33=Cutoff!$AC$7,$Q33&gt;VLOOKUP(K33,Cutoff!$A$2:$D$56,4,FALSE)&gt;LCID!$Q33),AND(K33=Cutoff!$AC$8,$Q33&gt;VLOOKUP(K33,Cutoff!$A$2:$D$56,4,FALSE)&gt;LCID!$Q33),AND(K33=Cutoff!$AC$9,$Q33&gt;VLOOKUP(K33,Cutoff!$A$2:$D$56,4,FALSE)&gt;LCID!$Q33)),"1","0"))</f>
        <v>0</v>
      </c>
      <c r="FF33" s="690" t="str">
        <f>IF(ISBLANK(L33),"0",+IF(OR(AND(L33=Cutoff!$AC$2,$Q33&gt;VLOOKUP(L33,Cutoff!$A$2:$D$56,4,FALSE)&gt;LCID!$Q33),AND(L33=Cutoff!$AC$3,$Q33&gt;VLOOKUP(L33,Cutoff!$A$2:$D$56,4,FALSE)&gt;LCID!$Q33),AND(L33=Cutoff!$AC$4,$RC33&gt;VLOOKUP(L33,Cutoff!$A$2:$D$56,4,FALSE)&gt;LCID!$Q33),AND(L33=Cutoff!$AC$5,$Q33&gt;VLOOKUP(L33,Cutoff!$A$2:$D$56,4,FALSE)&gt;LCID!$Q33),AND(L33=Cutoff!$AC$6,$Q33&gt;VLOOKUP(L33,Cutoff!$A$2:$D$56,4,FALSE)&gt;LCID!$Q33),AND(L33=Cutoff!$AC$7,$Q33&gt;VLOOKUP(L33,Cutoff!$A$2:$D$56,4,FALSE)&gt;LCID!$Q33),AND(L33=Cutoff!$AC$8,$Q33&gt;VLOOKUP(L33,Cutoff!$A$2:$D$56,4,FALSE)&gt;LCID!$Q33),AND(L33=Cutoff!$AC$9,$Q33&gt;VLOOKUP(L33,Cutoff!$A$2:$D$56,4,FALSE)&gt;LCID!$Q33)),"1","0"))</f>
        <v>0</v>
      </c>
      <c r="FG33" s="690" t="str">
        <f>IF(ISBLANK(M33),"0",+IF(OR(AND(M33=Cutoff!$AC$2,$Q33&gt;VLOOKUP(M33,Cutoff!$A$2:$D$56,4,FALSE)&gt;LCID!$Q33),AND(M33=Cutoff!$AC$3,$Q33&gt;VLOOKUP(M33,Cutoff!$A$2:$D$56,4,FALSE)&gt;LCID!$Q33),AND(M33=Cutoff!$AC$4,$RC33&gt;VLOOKUP(M33,Cutoff!$A$2:$D$56,4,FALSE)&gt;LCID!$Q33),AND(M33=Cutoff!$AC$5,$Q33&gt;VLOOKUP(M33,Cutoff!$A$2:$D$56,4,FALSE)&gt;LCID!$Q33),AND(M33=Cutoff!$AC$6,$Q33&gt;VLOOKUP(M33,Cutoff!$A$2:$D$56,4,FALSE)&gt;LCID!$Q33),AND(M33=Cutoff!$AC$7,$Q33&gt;VLOOKUP(M33,Cutoff!$A$2:$D$56,4,FALSE)&gt;LCID!$Q33),AND(M33=Cutoff!$AC$8,$Q33&gt;VLOOKUP(M33,Cutoff!$A$2:$D$56,4,FALSE)&gt;LCID!$Q33),AND(M33=Cutoff!$AC$9,$Q33&gt;VLOOKUP(M33,Cutoff!$A$2:$D$56,4,FALSE)&gt;LCID!$Q33)),"1","0"))</f>
        <v>0</v>
      </c>
      <c r="FH33" s="690" t="str">
        <f>IF(ISBLANK(N33),"0",+IF(OR(AND(N33=Cutoff!$AC$2,$Q33&gt;VLOOKUP(N33,Cutoff!$A$2:$D$56,4,FALSE)&gt;LCID!$Q33),AND(N33=Cutoff!$AC$3,$Q33&gt;VLOOKUP(N33,Cutoff!$A$2:$D$56,4,FALSE)&gt;LCID!$Q33),AND(N33=Cutoff!$AC$4,$RC33&gt;VLOOKUP(N33,Cutoff!$A$2:$D$56,4,FALSE)&gt;LCID!$Q33),AND(N33=Cutoff!$AC$5,$Q33&gt;VLOOKUP(N33,Cutoff!$A$2:$D$56,4,FALSE)&gt;LCID!$Q33),AND(N33=Cutoff!$AC$6,$Q33&gt;VLOOKUP(N33,Cutoff!$A$2:$D$56,4,FALSE)&gt;LCID!$Q33),AND(N33=Cutoff!$AC$7,$Q33&gt;VLOOKUP(N33,Cutoff!$A$2:$D$56,4,FALSE)&gt;LCID!$Q33),AND(N33=Cutoff!$AC$8,$Q33&gt;VLOOKUP(N33,Cutoff!$A$2:$D$56,4,FALSE)&gt;LCID!$Q33),AND(N33=Cutoff!$AC$9,$Q33&gt;VLOOKUP(N33,Cutoff!$A$2:$D$56,4,FALSE)&gt;LCID!$Q33)),"1","0"))</f>
        <v>0</v>
      </c>
      <c r="FI33" s="691" t="str">
        <f>IF(ISBLANK(O33),"0",+IF(OR(AND(O33=Cutoff!$AC$2,$Q33&gt;VLOOKUP(O33,Cutoff!$A$2:$D$56,4,FALSE)&gt;LCID!$Q33),AND(O33=Cutoff!$AC$3,$Q33&gt;VLOOKUP(O33,Cutoff!$A$2:$D$56,4,FALSE)&gt;LCID!$Q33),AND(O33=Cutoff!$AC$4,$RC33&gt;VLOOKUP(O33,Cutoff!$A$2:$D$56,4,FALSE)&gt;LCID!$Q33),AND(O33=Cutoff!$AC$5,$Q33&gt;VLOOKUP(O33,Cutoff!$A$2:$D$56,4,FALSE)&gt;LCID!$Q33),AND(O33=Cutoff!$AC$6,$Q33&gt;VLOOKUP(O33,Cutoff!$A$2:$D$56,4,FALSE)&gt;LCID!$Q33),AND(O33=Cutoff!$AC$7,$Q33&gt;VLOOKUP(O33,Cutoff!$A$2:$D$56,4,FALSE)&gt;LCID!$Q33),AND(O33=Cutoff!$AC$8,$Q33&gt;VLOOKUP(O33,Cutoff!$A$2:$D$56,4,FALSE)&gt;LCID!$Q33),AND(O33=Cutoff!$AC$9,$Q33&gt;VLOOKUP(O33,Cutoff!$A$2:$D$56,4,FALSE)&gt;LCID!$Q33)),"1","0"))</f>
        <v>0</v>
      </c>
      <c r="FJ33" s="688">
        <f t="shared" si="136"/>
        <v>0</v>
      </c>
      <c r="FK33" s="11"/>
      <c r="FM33" s="480">
        <f t="shared" si="137"/>
        <v>0</v>
      </c>
      <c r="FN33" s="480">
        <f t="shared" si="138"/>
        <v>0</v>
      </c>
      <c r="FO33" s="480">
        <f t="shared" si="139"/>
        <v>0</v>
      </c>
      <c r="FQ33" s="239" t="str">
        <f>IF(ISBLANK(B33),"",+IF(OR($E33=Cutoff!$W$2,$E33=Cutoff!$W$3,$E33=Cutoff!$W$4,$E33=Cutoff!$W$5,$E33=Cutoff!$W$6,$E33=Cutoff!$W$7,$E33=Cutoff!$W$8,$E33=Cutoff!$W$9,$E33=Cutoff!$W$10,$E33=Cutoff!$W$11,$E33=Cutoff!$W$12,$F33=Cutoff!$W$2,$F33=Cutoff!$W$3,$F33=Cutoff!$W$4,$F33=Cutoff!$W$5,$F33=Cutoff!$W$6,$F33=Cutoff!$W$7,$F33=Cutoff!$W$8,$F33=Cutoff!$W$9,$F33=Cutoff!$W$10,$F33=Cutoff!$W$11,$F33=Cutoff!$W$12,$G33=Cutoff!$W$2,$G33=Cutoff!$W$3,$G33=Cutoff!$W$4,$G33=Cutoff!$W$5,$G33=Cutoff!$W$6,$G33=Cutoff!$W$7,$G33=Cutoff!$W$8,$G33=Cutoff!$W$9,$G33=Cutoff!$W$10,$G33=Cutoff!$W$11,$G33=Cutoff!$W$12,$H33=Cutoff!$W$2,$H33=Cutoff!$W$3,$H33=Cutoff!$W$4,$H33=Cutoff!$W$5,$H33=Cutoff!$W$6,$H33=Cutoff!$W$7,$H33=Cutoff!$W$8,$H33=Cutoff!$W$9,$H33=Cutoff!$W$10,$H33=Cutoff!$W$11,$H33=Cutoff!$W$12,$I33=Cutoff!$W$2,$I33=Cutoff!$W$3,$I33=Cutoff!$W$4,$I33=Cutoff!$W$5,$I33=Cutoff!$W$6,$I33=Cutoff!$W$7,$I33=Cutoff!$W$8,$I33=Cutoff!$W$9,$I33=Cutoff!$W$10,$I33=Cutoff!$W$11,$I33=Cutoff!$W$12,$J33=Cutoff!$W$2,$J33=Cutoff!$W$3,$J33=Cutoff!$W$4,$J33=Cutoff!$W$5,$J33=Cutoff!$W$6,$J33=Cutoff!$W$7,$J33=Cutoff!$W$8,$J33=Cutoff!$W$9,$J33=Cutoff!$W$10,$J33=Cutoff!$W$11,$J33=Cutoff!$W$12,$K33=Cutoff!$W$2,$K33=Cutoff!$W$3,$K33=Cutoff!$W$4,$K33=Cutoff!$W$5,$K33=Cutoff!$W$6,$K33=Cutoff!$W$7,$K33=Cutoff!$W$8,$K33=Cutoff!$W$9,$K33=Cutoff!$W$10,$K33=Cutoff!$W$11,$K33=Cutoff!$W$12,$L33=Cutoff!$W$2,$L33=Cutoff!$W$3,$L33=Cutoff!$W$4,$L33=Cutoff!$W$5,$L33=Cutoff!$W$6,$L33=Cutoff!$W$7,$L33=Cutoff!$W$8,$L33=Cutoff!$W$9,$L33=Cutoff!$W$10,$L33=Cutoff!$W$11,$L33=Cutoff!$W$12,$M33=Cutoff!$W$2,$M33=Cutoff!$W$3,$M33=Cutoff!$W$4,$M33=Cutoff!$W$5,$M33=Cutoff!$W$6,$M33=Cutoff!$W$7,$M33=Cutoff!$W$8,$M33=Cutoff!$W$9,$M33=Cutoff!$W$10,$N33=Cutoff!$W$2,$N33=Cutoff!$W$3,$N33=Cutoff!$W$4,$M33=Cutoff!$W$11,$M33=Cutoff!$W$12,$N33=Cutoff!$W$5,$N33=Cutoff!$W$6,$N33=Cutoff!$W$7,$N33=Cutoff!$W$8,$N33=Cutoff!$W$9,$N33=Cutoff!$W$10,$N33=Cutoff!$W$11,$N33=Cutoff!$W$12,$O33=Cutoff!$W$2,$O33=Cutoff!$W$3,$O33=Cutoff!$W$4,$O33=Cutoff!$W$5,$O33=Cutoff!$W$6,$O33=Cutoff!$W$7,$O33=Cutoff!$W$8,$O33=Cutoff!$W$9,$O33=Cutoff!$W$10,$O33=Cutoff!$W$11,$O33=Cutoff!$W$12),1,""))</f>
        <v/>
      </c>
      <c r="FR33" s="239">
        <f t="shared" si="80"/>
        <v>0</v>
      </c>
      <c r="FU33" s="480" t="str">
        <f t="shared" si="124"/>
        <v/>
      </c>
      <c r="GB33" s="528" t="str">
        <f t="shared" si="81"/>
        <v/>
      </c>
      <c r="GC33" s="529" t="str">
        <f t="shared" si="82"/>
        <v/>
      </c>
      <c r="GD33" s="529" t="str">
        <f t="shared" si="83"/>
        <v/>
      </c>
      <c r="GE33" s="529" t="str">
        <f t="shared" si="84"/>
        <v/>
      </c>
      <c r="GF33" s="529" t="str">
        <f t="shared" si="85"/>
        <v/>
      </c>
      <c r="GG33" s="529" t="str">
        <f t="shared" si="86"/>
        <v/>
      </c>
      <c r="GH33" s="529" t="str">
        <f t="shared" si="87"/>
        <v/>
      </c>
      <c r="GI33" s="529" t="str">
        <f t="shared" si="88"/>
        <v/>
      </c>
      <c r="GJ33" s="529" t="str">
        <f t="shared" si="89"/>
        <v/>
      </c>
      <c r="GK33" s="529" t="str">
        <f t="shared" si="90"/>
        <v/>
      </c>
      <c r="GL33" s="530" t="str">
        <f t="shared" si="91"/>
        <v/>
      </c>
      <c r="GM33" s="530">
        <f t="shared" si="92"/>
        <v>0</v>
      </c>
      <c r="GN33" s="574">
        <f t="shared" si="93"/>
        <v>0</v>
      </c>
      <c r="GQ33" s="528" t="str">
        <f>+IF(ISBLANK($B33),"",IF(ISBLANK(E33),"",IF(OR(E33=Cutoff!$P$34,E33=Cutoff!$P$35,E33=Cutoff!$P$36,E33=Cutoff!$P$37,E33=Cutoff!$P$38,E33=Cutoff!$P$39,E33=Cutoff!$P$40,E33=Cutoff!$P$41,E33=Cutoff!$P$42,E33=Cutoff!$P$43,E33=Cutoff!$P$44,E33=Cutoff!$P$45,$Q33&lt;SCL!Y33),"0","i")))</f>
        <v/>
      </c>
      <c r="GR33" s="529" t="str">
        <f>+IF(ISBLANK($B33),"",IF(ISBLANK(F33),"",IF(OR(F33=Cutoff!$P$34,F33=Cutoff!$P$35,F33=Cutoff!$P$36,F33=Cutoff!$P$37,F33=Cutoff!$P$38,F33=Cutoff!$P$39,F33=Cutoff!$P$40,F33=Cutoff!$P$41,F33=Cutoff!$P$42,F33=Cutoff!$P$43,F33=Cutoff!$P$44,F33=Cutoff!$P$45,$Q33&lt;SCL!Z33),"0","i")))</f>
        <v/>
      </c>
      <c r="GS33" s="529" t="str">
        <f>+IF(ISBLANK($B33),"",IF(ISBLANK(G33),"",IF(OR(G33=Cutoff!$P$34,G33=Cutoff!$P$35,G33=Cutoff!$P$36,G33=Cutoff!$P$37,G33=Cutoff!$P$38,G33=Cutoff!$P$39,G33=Cutoff!$P$40,G33=Cutoff!$P$41,G33=Cutoff!$P$42,G33=Cutoff!$P$43,G33=Cutoff!$P$44,G33=Cutoff!$P$45,$Q33&lt;SCL!AA33),"0","i")))</f>
        <v/>
      </c>
      <c r="GT33" s="529" t="str">
        <f>+IF(ISBLANK($B33),"",IF(ISBLANK(H33),"",IF(OR(H33=Cutoff!$P$34,H33=Cutoff!$P$35,H33=Cutoff!$P$36,H33=Cutoff!$P$37,H33=Cutoff!$P$38,H33=Cutoff!$P$39,H33=Cutoff!$P$40,H33=Cutoff!$P$41,H33=Cutoff!$P$42,H33=Cutoff!$P$43,H33=Cutoff!$P$44,H33=Cutoff!$P$45,$Q33&lt;SCL!AB33),"0","i")))</f>
        <v/>
      </c>
      <c r="GU33" s="529" t="str">
        <f>+IF(ISBLANK($B33),"",IF(ISBLANK(I33),"",IF(OR(I33=Cutoff!$P$34,I33=Cutoff!$P$35,I33=Cutoff!$P$36,I33=Cutoff!$P$37,I33=Cutoff!$P$38,I33=Cutoff!$P$39,I33=Cutoff!$P$40,I33=Cutoff!$P$41,I33=Cutoff!$P$42,I33=Cutoff!$P$43,I33=Cutoff!$P$44,I33=Cutoff!$P$45,$Q33&lt;SCL!AC33),"0","i")))</f>
        <v/>
      </c>
      <c r="GV33" s="529" t="str">
        <f>+IF(ISBLANK($B33),"",IF(ISBLANK(J33),"",IF(OR(J33=Cutoff!$P$34,J33=Cutoff!$P$35,J33=Cutoff!$P$36,J33=Cutoff!$P$37,J33=Cutoff!$P$38,J33=Cutoff!$P$39,J33=Cutoff!$P$40,J33=Cutoff!$P$41,J33=Cutoff!$P$42,J33=Cutoff!$P$43,J33=Cutoff!$P$44,J33=Cutoff!$P$45,$Q33&lt;SCL!AD33),"0","i")))</f>
        <v/>
      </c>
      <c r="GW33" s="529" t="str">
        <f>+IF(ISBLANK($B33),"",IF(ISBLANK(K33),"",IF(OR(K33=Cutoff!$P$34,K33=Cutoff!$P$35,K33=Cutoff!$P$36,K33=Cutoff!$P$37,K33=Cutoff!$P$38,K33=Cutoff!$P$39,K33=Cutoff!$P$40,K33=Cutoff!$P$41,K33=Cutoff!$P$42,K33=Cutoff!$P$43,K33=Cutoff!$P$44,K33=Cutoff!$P$45,$Q33&lt;SCL!AE33),"0","i")))</f>
        <v/>
      </c>
      <c r="GX33" s="529" t="str">
        <f>+IF(ISBLANK($B33),"",IF(ISBLANK(L33),"",IF(OR(L33=Cutoff!$P$34,L33=Cutoff!$P$35,L33=Cutoff!$P$36,L33=Cutoff!$P$37,L33=Cutoff!$P$38,L33=Cutoff!$P$39,L33=Cutoff!$P$40,L33=Cutoff!$P$41,L33=Cutoff!$P$42,L33=Cutoff!$P$43,L33=Cutoff!$P$44,L33=Cutoff!$P$45,$Q33&lt;SCL!AF33),"0","i")))</f>
        <v/>
      </c>
      <c r="GY33" s="529" t="str">
        <f>+IF(ISBLANK($B33),"",IF(ISBLANK(M33),"",IF(OR(M33=Cutoff!$P$34,M33=Cutoff!$P$35,M33=Cutoff!$P$36,M33=Cutoff!$P$37,M33=Cutoff!$P$38,M33=Cutoff!$P$39,M33=Cutoff!$P$40,M33=Cutoff!$P$41,M33=Cutoff!$P$42,M33=Cutoff!$P$43,M33=Cutoff!$P$44,M33=Cutoff!$P$45,$Q33&lt;SCL!AG33),"0","i")))</f>
        <v/>
      </c>
      <c r="GZ33" s="529" t="str">
        <f>+IF(ISBLANK($B33),"",IF(ISBLANK(N33),"",IF(OR(N33=Cutoff!$P$34,N33=Cutoff!$P$35,N33=Cutoff!$P$36,N33=Cutoff!$P$37,N33=Cutoff!$P$38,N33=Cutoff!$P$39,N33=Cutoff!$P$40,N33=Cutoff!$P$41,N33=Cutoff!$P$42,N33=Cutoff!$P$43,N33=Cutoff!$P$44,N33=Cutoff!$P$45,$Q33&lt;SCL!AH33),"0","i")))</f>
        <v/>
      </c>
      <c r="HA33" s="530" t="str">
        <f>+IF(ISBLANK($B33),"",IF(ISBLANK(O33),"",IF(OR(O33=Cutoff!$P$34,O33=Cutoff!$P$35,O33=Cutoff!$P$36,O33=Cutoff!$P$37,O33=Cutoff!$P$38,O33=Cutoff!$P$39,O33=Cutoff!$P$40,O33=Cutoff!$P$41,O33=Cutoff!$P$42,O33=Cutoff!$P$43,O33=Cutoff!$P$44,O33=Cutoff!$P$45,$Q33&lt;SCL!AI33),"0","i")))</f>
        <v/>
      </c>
      <c r="HB33" s="530" t="str">
        <f t="shared" si="94"/>
        <v/>
      </c>
      <c r="HC33" s="541" t="str">
        <f t="shared" si="95"/>
        <v/>
      </c>
      <c r="HD33" s="678" t="str">
        <f t="shared" si="96"/>
        <v/>
      </c>
      <c r="HE33" s="528" t="str">
        <f>+IF(ISBLANK($B33),"",IF(ISBLANK(E33),"",IF(OR(E33=Cutoff!$R$34,E33=Cutoff!$R$35,E33=Cutoff!$R$36,E33=Cutoff!$R$37,E33=Cutoff!$R$38,E33=Cutoff!$R$39,E33=Cutoff!$R$40,E33=Cutoff!$R$41,E33=Cutoff!$R$42,E33=Cutoff!$R$43,E33=Cutoff!$R$44,E33=Cutoff!$R$45,$Q33&lt;SCL!Y33),"0","d")))</f>
        <v/>
      </c>
      <c r="HF33" s="529" t="str">
        <f>+IF(ISBLANK($B33),"",IF(ISBLANK(F33),"",IF(OR(F33=Cutoff!$R$34,F33=Cutoff!$R$35,F33=Cutoff!$R$36,F33=Cutoff!$R$37,F33=Cutoff!$R$38,F33=Cutoff!$R$39,F33=Cutoff!$R$40,F33=Cutoff!$R$41,F33=Cutoff!$R$42,F33=Cutoff!$R$43,F33=Cutoff!$R$44,F33=Cutoff!$R$45,$Q33&lt;SCL!Z33),"0","d")))</f>
        <v/>
      </c>
      <c r="HG33" s="529" t="str">
        <f>+IF(ISBLANK($B33),"",IF(ISBLANK(G33),"",IF(OR(G33=Cutoff!$R$34,G33=Cutoff!$R$35,G33=Cutoff!$R$36,G33=Cutoff!$R$37,G33=Cutoff!$R$38,G33=Cutoff!$R$39,G33=Cutoff!$R$40,G33=Cutoff!$R$41,G33=Cutoff!$R$42,G33=Cutoff!$R$43,G33=Cutoff!$R$44,G33=Cutoff!$R$45,$Q33&lt;SCL!AA33),"0","d")))</f>
        <v/>
      </c>
      <c r="HH33" s="529" t="str">
        <f>+IF(ISBLANK($B33),"",IF(ISBLANK(H33),"",IF(OR(H33=Cutoff!$R$34,H33=Cutoff!$R$35,H33=Cutoff!$R$36,H33=Cutoff!$R$37,H33=Cutoff!$R$38,H33=Cutoff!$R$39,H33=Cutoff!$R$40,H33=Cutoff!$R$41,H33=Cutoff!$R$42,H33=Cutoff!$R$43,H33=Cutoff!$R$44,H33=Cutoff!$R$45,$Q33&lt;SCL!AB33),"0","d")))</f>
        <v/>
      </c>
      <c r="HI33" s="529" t="str">
        <f>+IF(ISBLANK($B33),"",IF(ISBLANK(I33),"",IF(OR(I33=Cutoff!$R$34,I33=Cutoff!$R$35,I33=Cutoff!$R$36,I33=Cutoff!$R$37,I33=Cutoff!$R$38,I33=Cutoff!$R$39,I33=Cutoff!$R$40,I33=Cutoff!$R$41,I33=Cutoff!$R$42,I33=Cutoff!$R$43,I33=Cutoff!$R$44,I33=Cutoff!$R$45,$Q33&lt;SCL!AC33),"0","d")))</f>
        <v/>
      </c>
      <c r="HJ33" s="529" t="str">
        <f>+IF(ISBLANK($B33),"",IF(ISBLANK(J33),"",IF(OR(J33=Cutoff!$R$34,J33=Cutoff!$R$35,J33=Cutoff!$R$36,J33=Cutoff!$R$37,J33=Cutoff!$R$38,J33=Cutoff!$R$39,J33=Cutoff!$R$40,J33=Cutoff!$R$41,J33=Cutoff!$R$42,J33=Cutoff!$R$43,J33=Cutoff!$R$44,J33=Cutoff!$R$45,$Q33&lt;SCL!AD33),"0","d")))</f>
        <v/>
      </c>
      <c r="HK33" s="529" t="str">
        <f>+IF(ISBLANK($B33),"",IF(ISBLANK(K33),"",IF(OR(K33=Cutoff!$R$34,K33=Cutoff!$R$35,K33=Cutoff!$R$36,K33=Cutoff!$R$37,K33=Cutoff!$R$38,K33=Cutoff!$R$39,K33=Cutoff!$R$40,K33=Cutoff!$R$41,K33=Cutoff!$R$42,K33=Cutoff!$R$43,K33=Cutoff!$R$44,K33=Cutoff!$R$45,$Q33&lt;SCL!AE33),"0","d")))</f>
        <v/>
      </c>
      <c r="HL33" s="529" t="str">
        <f>+IF(ISBLANK($B33),"",IF(ISBLANK(L33),"",IF(OR(L33=Cutoff!$R$34,L33=Cutoff!$R$35,L33=Cutoff!$R$36,L33=Cutoff!$R$37,L33=Cutoff!$R$38,L33=Cutoff!$R$39,L33=Cutoff!$R$40,L33=Cutoff!$R$41,L33=Cutoff!$R$42,L33=Cutoff!$R$43,L33=Cutoff!$R$44,L33=Cutoff!$R$45,$Q33&lt;SCL!AF33),"0","d")))</f>
        <v/>
      </c>
      <c r="HM33" s="529" t="str">
        <f>+IF(ISBLANK($B33),"",IF(ISBLANK(M33),"",IF(OR(M33=Cutoff!$R$34,M33=Cutoff!$R$35,M33=Cutoff!$R$36,M33=Cutoff!$R$37,M33=Cutoff!$R$38,M33=Cutoff!$R$39,M33=Cutoff!$R$40,M33=Cutoff!$R$41,M33=Cutoff!$R$42,M33=Cutoff!$R$43,M33=Cutoff!$R$44,M33=Cutoff!$R$45,$Q33&lt;SCL!AG33),"0","d")))</f>
        <v/>
      </c>
      <c r="HN33" s="529" t="str">
        <f>+IF(ISBLANK($B33),"",IF(ISBLANK(N33),"",IF(OR(N33=Cutoff!$R$34,N33=Cutoff!$R$35,N33=Cutoff!$R$36,N33=Cutoff!$R$37,N33=Cutoff!$R$38,N33=Cutoff!$R$39,N33=Cutoff!$R$40,N33=Cutoff!$R$41,N33=Cutoff!$R$42,N33=Cutoff!$R$43,N33=Cutoff!$R$44,N33=Cutoff!$R$45,$Q33&lt;SCL!AH33),"0","d")))</f>
        <v/>
      </c>
      <c r="HO33" s="530" t="str">
        <f>+IF(ISBLANK($B33),"",IF(ISBLANK(O33),"",IF(OR(O33=Cutoff!$R$34,O33=Cutoff!$R$35,O33=Cutoff!$R$36,O33=Cutoff!$R$37,O33=Cutoff!$R$38,O33=Cutoff!$R$39,O33=Cutoff!$R$40,O33=Cutoff!$R$41,O33=Cutoff!$R$42,O33=Cutoff!$R$43,O33=Cutoff!$R$44,O33=Cutoff!$R$45,$Q33&lt;SCL!AI33),"0","d")))</f>
        <v/>
      </c>
      <c r="HP33" s="530" t="str">
        <f t="shared" si="97"/>
        <v/>
      </c>
      <c r="HQ33" s="541" t="str">
        <f t="shared" si="98"/>
        <v/>
      </c>
      <c r="HR33" s="678" t="str">
        <f t="shared" si="99"/>
        <v/>
      </c>
      <c r="HS33" s="528" t="str">
        <f>+IF(ISBLANK($B33),"",IF(ISBLANK(E33),"",IF(OR(E33=Cutoff!$T$34,E33=Cutoff!$T$35,E33=Cutoff!$T$36,E33=Cutoff!$T$37,E33=Cutoff!$T$38,E33=Cutoff!$T$39,E33=Cutoff!$T$40,E33=Cutoff!$T$41,E33=Cutoff!$T$42,E33=Cutoff!$T$43,E33=Cutoff!$T$44,E33=Cutoff!$T$45,$Q33&lt;SCL!Y33),"0","oral")))</f>
        <v/>
      </c>
      <c r="HT33" s="529" t="str">
        <f>+IF(ISBLANK($B33),"",IF(ISBLANK(F33),"",IF(OR(F33=Cutoff!$T$34,F33=Cutoff!$T$35,F33=Cutoff!$T$36,F33=Cutoff!$T$37,F33=Cutoff!$T$38,F33=Cutoff!$T$39,F33=Cutoff!$T$40,F33=Cutoff!$T$41,F33=Cutoff!$T$42,F33=Cutoff!$T$43,F33=Cutoff!$T$44,F33=Cutoff!$T$45,$Q33&lt;SCL!Z33),"0","oral")))</f>
        <v/>
      </c>
      <c r="HU33" s="529" t="str">
        <f>+IF(ISBLANK($B33),"",IF(ISBLANK(G33),"",IF(OR(G33=Cutoff!$T$34,G33=Cutoff!$T$35,G33=Cutoff!$T$36,G33=Cutoff!$T$37,G33=Cutoff!$T$38,G33=Cutoff!$T$39,G33=Cutoff!$T$40,G33=Cutoff!$T$41,G33=Cutoff!$T$42,G33=Cutoff!$T$43,G33=Cutoff!$T$44,G33=Cutoff!$T$45,$Q33&lt;SCL!AA33),"0","oral")))</f>
        <v/>
      </c>
      <c r="HV33" s="529" t="str">
        <f>+IF(ISBLANK($B33),"",IF(ISBLANK(H33),"",IF(OR(H33=Cutoff!$T$34,H33=Cutoff!$T$35,H33=Cutoff!$T$36,H33=Cutoff!$T$37,H33=Cutoff!$T$38,H33=Cutoff!$T$39,H33=Cutoff!$T$40,H33=Cutoff!$T$41,H33=Cutoff!$T$42,H33=Cutoff!$T$43,H33=Cutoff!$T$44,H33=Cutoff!$T$45,$Q33&lt;SCL!AB33),"0","oral")))</f>
        <v/>
      </c>
      <c r="HW33" s="529" t="str">
        <f>+IF(ISBLANK($B33),"",IF(ISBLANK(I33),"",IF(OR(I33=Cutoff!$T$34,I33=Cutoff!$T$35,I33=Cutoff!$T$36,I33=Cutoff!$T$37,I33=Cutoff!$T$38,I33=Cutoff!$T$39,I33=Cutoff!$T$40,I33=Cutoff!$T$41,I33=Cutoff!$T$42,I33=Cutoff!$T$43,I33=Cutoff!$T$44,I33=Cutoff!$T$45,$Q33&lt;SCL!AC33),"0","oral")))</f>
        <v/>
      </c>
      <c r="HX33" s="529" t="str">
        <f>+IF(ISBLANK($B33),"",IF(ISBLANK(J33),"",IF(OR(J33=Cutoff!$T$34,J33=Cutoff!$T$35,J33=Cutoff!$T$36,J33=Cutoff!$T$37,J33=Cutoff!$T$38,J33=Cutoff!$T$39,J33=Cutoff!$T$40,J33=Cutoff!$T$41,J33=Cutoff!$T$42,J33=Cutoff!$T$43,J33=Cutoff!$T$44,J33=Cutoff!$T$45,$Q33&lt;SCL!AD33),"0","oral")))</f>
        <v/>
      </c>
      <c r="HY33" s="529" t="str">
        <f>+IF(ISBLANK($B33),"",IF(ISBLANK(K33),"",IF(OR(K33=Cutoff!$T$34,K33=Cutoff!$T$35,K33=Cutoff!$T$36,K33=Cutoff!$T$37,K33=Cutoff!$T$38,K33=Cutoff!$T$39,K33=Cutoff!$T$40,K33=Cutoff!$T$41,K33=Cutoff!$T$42,K33=Cutoff!$T$43,K33=Cutoff!$T$44,K33=Cutoff!$T$45,$Q33&lt;SCL!AE33),"0","oral")))</f>
        <v/>
      </c>
      <c r="HZ33" s="529" t="str">
        <f>+IF(ISBLANK($B33),"",IF(ISBLANK(L33),"",IF(OR(L33=Cutoff!$T$34,L33=Cutoff!$T$35,L33=Cutoff!$T$36,L33=Cutoff!$T$37,L33=Cutoff!$T$38,L33=Cutoff!$T$39,L33=Cutoff!$T$40,L33=Cutoff!$T$41,L33=Cutoff!$T$42,L33=Cutoff!$T$43,L33=Cutoff!$T$44,L33=Cutoff!$T$45,$Q33&lt;SCL!AF33),"0","oral")))</f>
        <v/>
      </c>
      <c r="IA33" s="529" t="str">
        <f>+IF(ISBLANK($B33),"",IF(ISBLANK(M33),"",IF(OR(M33=Cutoff!$T$34,M33=Cutoff!$T$35,M33=Cutoff!$T$36,M33=Cutoff!$T$37,M33=Cutoff!$T$38,M33=Cutoff!$T$39,M33=Cutoff!$T$40,M33=Cutoff!$T$41,M33=Cutoff!$T$42,M33=Cutoff!$T$43,M33=Cutoff!$T$44,M33=Cutoff!$T$45,$Q33&lt;SCL!AG33),"0","oral")))</f>
        <v/>
      </c>
      <c r="IB33" s="529" t="str">
        <f>+IF(ISBLANK($B33),"",IF(ISBLANK(N33),"",IF(OR(N33=Cutoff!$T$34,N33=Cutoff!$T$35,N33=Cutoff!$T$36,N33=Cutoff!$T$37,N33=Cutoff!$T$38,N33=Cutoff!$T$39,N33=Cutoff!$T$40,N33=Cutoff!$T$41,N33=Cutoff!$T$42,N33=Cutoff!$T$43,N33=Cutoff!$T$44,N33=Cutoff!$T$45,$Q33&lt;SCL!AH33),"0","oral")))</f>
        <v/>
      </c>
      <c r="IC33" s="530" t="str">
        <f>+IF(ISBLANK($B33),"",IF(ISBLANK(O33),"",IF(OR(O33=Cutoff!$T$34,O33=Cutoff!$T$35,O33=Cutoff!$T$36,O33=Cutoff!$T$37,O33=Cutoff!$T$38,O33=Cutoff!$T$39,O33=Cutoff!$T$40,O33=Cutoff!$T$41,O33=Cutoff!$T$42,O33=Cutoff!$T$43,O33=Cutoff!$T$44,O33=Cutoff!$T$45,$Q33&lt;SCL!AI33),"0","oral")))</f>
        <v/>
      </c>
      <c r="ID33" s="530" t="str">
        <f t="shared" si="100"/>
        <v/>
      </c>
      <c r="IE33" s="541" t="str">
        <f t="shared" si="101"/>
        <v/>
      </c>
      <c r="IF33" s="678" t="str">
        <f t="shared" si="102"/>
        <v/>
      </c>
      <c r="IG33" s="528" t="str">
        <f>IF(ISBLANK($B33),"",+IF(OR(E33=Cutoff!$W$2,E33=Cutoff!$W$3,E33=Cutoff!$W$4,E33=Cutoff!$W$5,E33=Cutoff!$W$6,E33=Cutoff!$W$7,E33=Cutoff!$W$8,E33=Cutoff!$W$9,E33=Cutoff!$W$10,E33=Cutoff!$W$11,E33=Cutoff!$W$12),1,0))</f>
        <v/>
      </c>
      <c r="IH33" s="529" t="str">
        <f>IF(ISBLANK($B33),"",+IF(OR(F33=Cutoff!$W$2,F33=Cutoff!$W$3,F33=Cutoff!$W$4,F33=Cutoff!$W$5,F33=Cutoff!$W$6,F33=Cutoff!$W$7,F33=Cutoff!$W$8,F33=Cutoff!$W$9,F33=Cutoff!$W$10,F33=Cutoff!$W$11,F33=Cutoff!$W$12),1,0))</f>
        <v/>
      </c>
      <c r="II33" s="529" t="str">
        <f>IF(ISBLANK($B33),"",+IF(OR(G33=Cutoff!$W$2,G33=Cutoff!$W$3,G33=Cutoff!$W$4,G33=Cutoff!$W$5,G33=Cutoff!$W$6,G33=Cutoff!$W$7,G33=Cutoff!$W$8,G33=Cutoff!$W$9,G33=Cutoff!$W$10,G33=Cutoff!$W$11,G33=Cutoff!$W$12),1,0))</f>
        <v/>
      </c>
      <c r="IJ33" s="529" t="str">
        <f>IF(ISBLANK($B33),"",+IF(OR(H33=Cutoff!$W$2,H33=Cutoff!$W$3,H33=Cutoff!$W$4,H33=Cutoff!$W$5,H33=Cutoff!$W$6,H33=Cutoff!$W$7,H33=Cutoff!$W$8,H33=Cutoff!$W$9,H33=Cutoff!$W$10,H33=Cutoff!$W$11,H33=Cutoff!$W$12),1,0))</f>
        <v/>
      </c>
      <c r="IK33" s="529" t="str">
        <f>IF(ISBLANK($B33),"",+IF(OR(I33=Cutoff!$W$2,I33=Cutoff!$W$3,I33=Cutoff!$W$4,I33=Cutoff!$W$5,I33=Cutoff!$W$6,I33=Cutoff!$W$7,I33=Cutoff!$W$8,I33=Cutoff!$W$9,I33=Cutoff!$W$10,I33=Cutoff!$W$11,I33=Cutoff!$W$12),1,0))</f>
        <v/>
      </c>
      <c r="IL33" s="529" t="str">
        <f>IF(ISBLANK($B33),"",+IF(OR(J33=Cutoff!$W$2,J33=Cutoff!$W$3,J33=Cutoff!$W$4,J33=Cutoff!$W$5,J33=Cutoff!$W$6,J33=Cutoff!$W$7,J33=Cutoff!$W$8,J33=Cutoff!$W$9,J33=Cutoff!$W$10,J33=Cutoff!$W$11,J33=Cutoff!$W$12),1,0))</f>
        <v/>
      </c>
      <c r="IM33" s="529" t="str">
        <f>IF(ISBLANK($B33),"",+IF(OR(K33=Cutoff!$W$2,K33=Cutoff!$W$3,K33=Cutoff!$W$4,K33=Cutoff!$W$5,K33=Cutoff!$W$6,K33=Cutoff!$W$7,K33=Cutoff!$W$8,K33=Cutoff!$W$9,K33=Cutoff!$W$10,K33=Cutoff!$W$11,K33=Cutoff!$W$12),1,0))</f>
        <v/>
      </c>
      <c r="IN33" s="529" t="str">
        <f>IF(ISBLANK($B33),"",+IF(OR(L33=Cutoff!$W$2,L33=Cutoff!$W$3,L33=Cutoff!$W$4,L33=Cutoff!$W$5,L33=Cutoff!$W$6,L33=Cutoff!$W$7,L33=Cutoff!$W$8,L33=Cutoff!$W$9,L33=Cutoff!$W$10,L33=Cutoff!$W$11,L33=Cutoff!$W$12),1,0))</f>
        <v/>
      </c>
      <c r="IO33" s="529" t="str">
        <f>IF(ISBLANK($B33),"",+IF(OR(M33=Cutoff!$W$2,M33=Cutoff!$W$3,M33=Cutoff!$W$4,M33=Cutoff!$W$5,M33=Cutoff!$W$6,M33=Cutoff!$W$7,M33=Cutoff!$W$8,M33=Cutoff!$W$9,M33=Cutoff!$W$10,M33=Cutoff!$W$11,M33=Cutoff!$W$12),1,0))</f>
        <v/>
      </c>
      <c r="IP33" s="529" t="str">
        <f>IF(ISBLANK($B33),"",+IF(OR(N33=Cutoff!$W$2,N33=Cutoff!$W$3,N33=Cutoff!$W$4,N33=Cutoff!$W$5,N33=Cutoff!$W$6,N33=Cutoff!$W$7,N33=Cutoff!$W$8,N33=Cutoff!$W$9,N33=Cutoff!$W$10,N33=Cutoff!$W$11,N33=Cutoff!$W$12),1,0))</f>
        <v/>
      </c>
      <c r="IQ33" s="530" t="str">
        <f>IF(ISBLANK($B33),"",+IF(OR(O33=Cutoff!$W$2,O33=Cutoff!$W$3,O33=Cutoff!$W$4,O33=Cutoff!$W$5,O33=Cutoff!$W$6,O33=Cutoff!$W$7,O33=Cutoff!$W$8,O33=Cutoff!$W$9,O33=Cutoff!$W$10,O33=Cutoff!$W$11,O33=Cutoff!$W$12),1,0))</f>
        <v/>
      </c>
      <c r="IR33" s="541" t="str">
        <f t="shared" si="103"/>
        <v/>
      </c>
      <c r="IS33" s="541" t="str">
        <f t="shared" si="104"/>
        <v/>
      </c>
      <c r="IV33" s="720" t="str">
        <f>IF(ISBLANK($B33),"",+IF(AND(OR(E33=Cutoff!$W$8,E33=Cutoff!$W$9,E33=Cutoff!$W$12),OR(E33=$D$19,E33=$E$19,E33=$F$19,E33=$G$19,E33=$H$19,E33=$I$19,E33=$J$19,E33=$K$19,E33=$L$19,E33=$M$19),GQ33="i"),E33,""))</f>
        <v/>
      </c>
      <c r="IW33" s="720" t="str">
        <f>IF(ISBLANK($B33),"",+IF(AND(OR(F33=Cutoff!$W$8,F33=Cutoff!$W$9,F33=Cutoff!$W$12),OR(F33=$D$19,F33=$E$19,F33=$F$19,F33=$G$19,F33=$H$19,F33=$I$19,F33=$J$19,F33=$K$19,F33=$L$19,F33=$M$19),GR33="i"),F33,""))</f>
        <v/>
      </c>
      <c r="IX33" s="720" t="str">
        <f>IF(ISBLANK($B33),"",+IF(AND(OR(G33=Cutoff!$W$8,G33=Cutoff!$W$9,G33=Cutoff!$W$12),OR(G33=$D$19,G33=$E$19,G33=$F$19,G33=$G$19,G33=$H$19,G33=$I$19,G33=$J$19,G33=$K$19,G33=$L$19,G33=$M$19),GS33="i"),G33,""))</f>
        <v/>
      </c>
      <c r="IY33" s="720" t="str">
        <f>IF(ISBLANK($B33),"",+IF(AND(OR(H33=Cutoff!$W$8,H33=Cutoff!$W$9,H33=Cutoff!$W$12),OR(H33=$D$19,H33=$E$19,H33=$F$19,H33=$G$19,H33=$H$19,H33=$I$19,H33=$J$19,H33=$K$19,H33=$L$19,H33=$M$19),GT33="i"),H33,""))</f>
        <v/>
      </c>
      <c r="IZ33" s="720" t="str">
        <f>IF(ISBLANK($B33),"",+IF(AND(OR(I33=Cutoff!$W$8,I33=Cutoff!$W$9,I33=Cutoff!$W$12),OR(I33=$D$19,I33=$E$19,I33=$F$19,I33=$G$19,I33=$H$19,I33=$I$19,I33=$J$19,I33=$K$19,I33=$L$19,I33=$M$19),GU33="i"),I33,""))</f>
        <v/>
      </c>
      <c r="JA33" s="720" t="str">
        <f>IF(ISBLANK($B33),"",+IF(AND(OR(J33=Cutoff!$W$8,J33=Cutoff!$W$9,J33=Cutoff!$W$12),OR(J33=$D$19,J33=$E$19,J33=$F$19,J33=$G$19,J33=$H$19,J33=$I$19,J33=$J$19,J33=$K$19,J33=$L$19,J33=$M$19),GV33="i"),J33,""))</f>
        <v/>
      </c>
      <c r="JB33" s="720" t="str">
        <f>IF(ISBLANK($B33),"",+IF(AND(OR(K33=Cutoff!$W$8,K33=Cutoff!$W$9,K33=Cutoff!$W$12),OR(K33=$D$19,K33=$E$19,K33=$F$19,K33=$G$19,K33=$H$19,K33=$I$19,K33=$J$19,K33=$K$19,K33=$L$19,K33=$M$19),GW33="i"),K33,""))</f>
        <v/>
      </c>
      <c r="JC33" s="720" t="str">
        <f>IF(ISBLANK($B33),"",+IF(AND(OR(L33=Cutoff!$W$8,L33=Cutoff!$W$9,L33=Cutoff!$W$12),OR(L33=$D$19,L33=$E$19,L33=$F$19,L33=$G$19,L33=$H$19,L33=$I$19,L33=$J$19,L33=$K$19,L33=$L$19,L33=$M$19),GX33="i"),L33,""))</f>
        <v/>
      </c>
      <c r="JD33" s="720" t="str">
        <f>IF(ISBLANK($B33),"",+IF(AND(OR(M33=Cutoff!$W$8,M33=Cutoff!$W$9,M33=Cutoff!$W$12),OR(M33=$D$19,M33=$E$19,M33=$F$19,M33=$G$19,M33=$H$19,M33=$I$19,M33=$J$19,M33=$K$19,M33=$L$19,M33=$M$19),GY33="i"),M33,""))</f>
        <v/>
      </c>
      <c r="JE33" s="720" t="str">
        <f>IF(ISBLANK($B33),"",+IF(AND(OR(N33=Cutoff!$W$8,N33=Cutoff!$W$9,N33=Cutoff!$W$12),OR(N33=$D$19,N33=$E$19,N33=$F$19,N33=$G$19,N33=$H$19,N33=$I$19,N33=$J$19,N33=$K$19,N33=$L$19,N33=$M$19),GZ33="i"),N33,""))</f>
        <v/>
      </c>
      <c r="JF33" s="720" t="str">
        <f>IF(ISBLANK($B33),"",+IF(AND(OR(O33=Cutoff!$W$8,O33=Cutoff!$W$9,O33=Cutoff!$W$12),OR(O33=$D$19,O33=$E$19,O33=$F$19,O33=$G$19,O33=$H$19,O33=$I$19,O33=$J$19,O33=$K$19,O33=$L$19,O33=$M$19),HA33="i"),O33,""))</f>
        <v/>
      </c>
      <c r="JG33" s="720">
        <f t="shared" si="105"/>
        <v>0</v>
      </c>
      <c r="JH33" s="720" t="str">
        <f t="shared" si="106"/>
        <v/>
      </c>
      <c r="JK33" s="720" t="str">
        <f>IF(ISBLANK($B33),"",+IF(AND(OR(E33=Cutoff!$W$2,E33=Cutoff!$W$3,E33=Cutoff!$W$4,E33=Cutoff!$W$11),OR(E33=$D$19,E33=$E$19,E33=$F$19,E33=$G$19,E33=$H$19,E33=$I$19,E33=$J$19,E33=$K$19,E33=$L$19,E33=$M$19),HE33="d"),E33,""))</f>
        <v/>
      </c>
      <c r="JL33" s="720" t="str">
        <f>IF(ISBLANK($B33),"",+IF(AND(OR(F33=Cutoff!$W$2,F33=Cutoff!$W$3,F33=Cutoff!$W$4,F33=Cutoff!$W$11),OR(F33=$D$19,F33=$E$19,F33=$F$19,F33=$G$19,F33=$H$19,F33=$I$19,F33=$J$19,F33=$K$19,F33=$L$19,F33=$M$19),HF33="d"),F33,""))</f>
        <v/>
      </c>
      <c r="JM33" s="720" t="str">
        <f>IF(ISBLANK($B33),"",+IF(AND(OR(G33=Cutoff!$W$2,G33=Cutoff!$W$3,G33=Cutoff!$W$4,G33=Cutoff!$W$11),OR(G33=$D$19,G33=$E$19,G33=$F$19,G33=$G$19,G33=$H$19,G33=$I$19,G33=$J$19,G33=$K$19,G33=$L$19,G33=$M$19),HG33="d"),G33,""))</f>
        <v/>
      </c>
      <c r="JN33" s="720" t="str">
        <f>IF(ISBLANK($B33),"",+IF(AND(OR(H33=Cutoff!$W$2,H33=Cutoff!$W$3,H33=Cutoff!$W$4,H33=Cutoff!$W$11),OR(H33=$D$19,H33=$E$19,H33=$F$19,H33=$G$19,H33=$H$19,H33=$I$19,H33=$J$19,H33=$K$19,H33=$L$19,H33=$M$19),HH33="d"),H33,""))</f>
        <v/>
      </c>
      <c r="JO33" s="720" t="str">
        <f>IF(ISBLANK($B33),"",+IF(AND(OR(I33=Cutoff!$W$2,I33=Cutoff!$W$3,I33=Cutoff!$W$4,I33=Cutoff!$W$11),OR(I33=$D$19,I33=$E$19,I33=$F$19,I33=$G$19,I33=$H$19,I33=$I$19,I33=$J$19,I33=$K$19,I33=$L$19,I33=$M$19),HI33="d"),I33,""))</f>
        <v/>
      </c>
      <c r="JP33" s="720" t="str">
        <f>IF(ISBLANK($B33),"",+IF(AND(OR(J33=Cutoff!$W$2,J33=Cutoff!$W$3,J33=Cutoff!$W$4,J33=Cutoff!$W$11),OR(J33=$D$19,J33=$E$19,J33=$F$19,J33=$G$19,J33=$H$19,J33=$I$19,J33=$J$19,J33=$K$19,J33=$L$19,J33=$M$19),HJ33="d"),J33,""))</f>
        <v/>
      </c>
      <c r="JQ33" s="720" t="str">
        <f>IF(ISBLANK($B33),"",+IF(AND(OR(K33=Cutoff!$W$2,K33=Cutoff!$W$3,K33=Cutoff!$W$4,K33=Cutoff!$W$11),OR(K33=$D$19,K33=$E$19,K33=$F$19,K33=$G$19,K33=$H$19,K33=$I$19,K33=$J$19,K33=$K$19,K33=$L$19,K33=$M$19),HK33="d"),K33,""))</f>
        <v/>
      </c>
      <c r="JR33" s="720" t="str">
        <f>IF(ISBLANK($B33),"",+IF(AND(OR(L33=Cutoff!$W$2,L33=Cutoff!$W$3,L33=Cutoff!$W$4,L33=Cutoff!$W$11),OR(L33=$D$19,L33=$E$19,L33=$F$19,L33=$G$19,L33=$H$19,L33=$I$19,L33=$J$19,L33=$K$19,L33=$L$19,L33=$M$19),HL33="d"),L33,""))</f>
        <v/>
      </c>
      <c r="JS33" s="720" t="str">
        <f>IF(ISBLANK($B33),"",+IF(AND(OR(M33=Cutoff!$W$2,M33=Cutoff!$W$3,M33=Cutoff!$W$4,M33=Cutoff!$W$11),OR(M33=$D$19,M33=$E$19,M33=$F$19,M33=$G$19,M33=$H$19,M33=$I$19,M33=$J$19,M33=$K$19,M33=$L$19,M33=$M$19),HM33="d"),M33,""))</f>
        <v/>
      </c>
      <c r="JT33" s="720" t="str">
        <f>IF(ISBLANK($B33),"",+IF(AND(OR(N33=Cutoff!$W$2,N33=Cutoff!$W$3,N33=Cutoff!$W$4,N33=Cutoff!$W$11),OR(N33=$D$19,N33=$E$19,N33=$F$19,N33=$G$19,N33=$H$19,N33=$I$19,N33=$J$19,N33=$K$19,N33=$L$19,N33=$M$19),HN33="d"),N33,""))</f>
        <v/>
      </c>
      <c r="JU33" s="720" t="str">
        <f>IF(ISBLANK($B33),"",+IF(AND(OR(O33=Cutoff!$W$2,O33=Cutoff!$W$3,O33=Cutoff!$W$4,O33=Cutoff!$W$11),OR(O33=$D$19,O33=$E$19,O33=$F$19,O33=$G$19,O33=$H$19,O33=$I$19,O33=$J$19,O33=$K$19,O33=$L$19,O33=$M$19),HO33="d"),O33,""))</f>
        <v/>
      </c>
      <c r="JV33" s="720">
        <f t="shared" si="125"/>
        <v>0</v>
      </c>
      <c r="JW33" s="720" t="str">
        <f t="shared" si="23"/>
        <v/>
      </c>
      <c r="JZ33" s="11"/>
      <c r="KA33" s="11"/>
      <c r="KB33" s="11"/>
      <c r="KC33" s="11"/>
      <c r="KD33" s="11"/>
      <c r="KE33" s="11"/>
      <c r="KF33" s="11"/>
      <c r="KG33" s="11"/>
      <c r="KH33" s="11"/>
      <c r="KI33" s="11"/>
      <c r="KJ33" s="11"/>
      <c r="KK33" s="11"/>
      <c r="KL33" s="11"/>
    </row>
    <row r="34" spans="1:298" ht="20.25" x14ac:dyDescent="0.3">
      <c r="A34" s="501"/>
      <c r="B34" s="585"/>
      <c r="C34" s="502"/>
      <c r="D34" s="500" t="str">
        <f t="shared" si="1"/>
        <v/>
      </c>
      <c r="E34" s="515"/>
      <c r="F34" s="516"/>
      <c r="G34" s="516"/>
      <c r="H34" s="516"/>
      <c r="I34" s="516"/>
      <c r="J34" s="516"/>
      <c r="K34" s="516"/>
      <c r="L34" s="516"/>
      <c r="M34" s="516"/>
      <c r="N34" s="516"/>
      <c r="O34" s="516"/>
      <c r="P34" s="510"/>
      <c r="Q34" s="505"/>
      <c r="R34" s="780"/>
      <c r="S34" s="507"/>
      <c r="T34" s="513"/>
      <c r="U34" s="716"/>
      <c r="V34" s="511"/>
      <c r="W34" s="506"/>
      <c r="X34" s="512"/>
      <c r="Y34" s="511"/>
      <c r="Z34" s="506"/>
      <c r="AA34" s="512"/>
      <c r="AB34" s="517"/>
      <c r="AC34" s="508"/>
      <c r="AD34" s="507"/>
      <c r="AE34" s="508"/>
      <c r="AF34" s="515"/>
      <c r="AG34" s="516"/>
      <c r="AH34" s="509"/>
      <c r="AI34" s="509"/>
      <c r="AJ34" s="510"/>
      <c r="AK34" s="447" t="str">
        <f t="shared" si="140"/>
        <v/>
      </c>
      <c r="AL34" s="63" t="str">
        <f t="shared" si="127"/>
        <v/>
      </c>
      <c r="AM34" s="64" t="str">
        <f t="shared" si="141"/>
        <v/>
      </c>
      <c r="AN34" s="786" t="str">
        <f t="shared" si="24"/>
        <v/>
      </c>
      <c r="AO34" s="786" t="str">
        <f t="shared" si="25"/>
        <v/>
      </c>
      <c r="AP34" s="786" t="str">
        <f t="shared" si="26"/>
        <v/>
      </c>
      <c r="AQ34" s="786" t="str">
        <f t="shared" si="27"/>
        <v/>
      </c>
      <c r="AR34" s="787" t="str">
        <f t="shared" si="28"/>
        <v/>
      </c>
      <c r="AS34" s="788" t="str">
        <f t="shared" si="29"/>
        <v/>
      </c>
      <c r="AT34" s="788" t="str">
        <f t="shared" si="30"/>
        <v/>
      </c>
      <c r="AU34" s="789" t="str">
        <f t="shared" si="31"/>
        <v/>
      </c>
      <c r="AV34" s="786" t="str">
        <f t="shared" si="32"/>
        <v/>
      </c>
      <c r="AW34" s="66" t="str">
        <f t="shared" si="33"/>
        <v/>
      </c>
      <c r="AX34" s="67" t="str">
        <f t="shared" si="4"/>
        <v/>
      </c>
      <c r="AY34" s="787" t="str">
        <f t="shared" si="34"/>
        <v/>
      </c>
      <c r="AZ34" s="790" t="str">
        <f t="shared" si="35"/>
        <v/>
      </c>
      <c r="BA34" s="378" t="str">
        <f t="shared" si="128"/>
        <v/>
      </c>
      <c r="BB34" s="379" t="str">
        <f t="shared" si="129"/>
        <v/>
      </c>
      <c r="BC34" s="376" t="str">
        <f t="shared" si="126"/>
        <v/>
      </c>
      <c r="BD34" s="263" t="str">
        <f t="shared" si="142"/>
        <v/>
      </c>
      <c r="BE34" s="263" t="str">
        <f t="shared" si="8"/>
        <v/>
      </c>
      <c r="BF34" s="258" t="b">
        <f t="shared" si="9"/>
        <v>0</v>
      </c>
      <c r="BG34" s="266" t="str">
        <f t="shared" si="130"/>
        <v/>
      </c>
      <c r="BH34" s="376" t="str">
        <f t="shared" si="131"/>
        <v xml:space="preserve"> </v>
      </c>
      <c r="BI34" s="376" t="str">
        <f t="shared" si="36"/>
        <v/>
      </c>
      <c r="BJ34" s="256" t="b">
        <f>+IF(E34="H340",IF(SCL!Y34&lt;$Q34,"Yes",""),IF(E34="H341",IF(SCL!Y34&lt;$Q34,"Yes",""),IF(E34="H350",IF(SCL!Y34&lt;$Q34,"Yes",""),IF(E34="H350i",IF(SCL!Y34&lt;$Q34,"(I)",""),IF(E34="H351",IF(SCL!Y34&lt;$Q34,"Yes",""))))))</f>
        <v>0</v>
      </c>
      <c r="BK34" s="256" t="b">
        <f>+IF(F34="H340",IF(SCL!Z34&lt;$Q34,"Yes",""),IF(F34="H341",IF(SCL!Z34&lt;$Q34,"Yes",""),IF(F34="H350",IF(SCL!Z34&lt;$Q34,"Yes",""),IF(F34="H350i",IF(SCL!Z34&lt;$Q34,"(I)",""),IF(F34="H351",IF(SCL!Z34&lt;$Q34,"Yes",""))))))</f>
        <v>0</v>
      </c>
      <c r="BL34" s="256" t="b">
        <f>+IF(G34="H340",IF(SCL!AA34&lt;$Q34,"Yes",""),IF(G34="H341",IF(SCL!AA34&lt;$Q34,"Yes",""),IF(G34="H350",IF(SCL!AA34&lt;$Q34,"Yes",""),IF(G34="H350i",IF(SCL!AA34&lt;$Q34,"(I)",""),IF(G34="H351",IF(SCL!AA34&lt;$Q34,"Yes",""))))))</f>
        <v>0</v>
      </c>
      <c r="BM34" s="256" t="b">
        <f>+IF(H34="H340",IF(SCL!AB34&lt;$Q34,"Yes",""),IF(H34="H341",IF(SCL!AB34&lt;$Q34,"Yes",""),IF(H34="H350",IF(SCL!AB34&lt;$Q34,"Yes",""),IF(H34="H350i",IF(SCL!AB34&lt;$Q34,"(I)",""),IF(H34="H351",IF(SCL!AB34&lt;$Q34,"Yes",""))))))</f>
        <v>0</v>
      </c>
      <c r="BN34" s="256" t="b">
        <f>+IF(I34="H340",IF(SCL!AC34&lt;$Q34,"Yes",""),IF(I34="H341",IF(SCL!AC34&lt;$Q34,"Yes",""),IF(I34="H350",IF(SCL!AC34&lt;$Q34,"Yes",""),IF(I34="H350i",IF(SCL!AC34&lt;$Q34,"(I)",""),IF(I34="H351",IF(SCL!AC34&lt;$Q34,"Yes",""))))))</f>
        <v>0</v>
      </c>
      <c r="BO34" s="256" t="b">
        <f>+IF(J34="H340",IF(SCL!AD34&lt;$Q34,"Yes",""),IF(J34="H341",IF(SCL!AD34&lt;$Q34,"Yes",""),IF(J34="H350",IF(SCL!AD34&lt;$Q34,"Yes",""),IF(J34="H350i",IF(SCL!AD34&lt;$Q34,"(I)",""),IF(J34="H351",IF(SCL!AD34&lt;$Q34,"Yes",""))))))</f>
        <v>0</v>
      </c>
      <c r="BP34" s="256" t="b">
        <f>+IF(K34="H340",IF(SCL!AE34&lt;$Q34,"Yes",""),IF(K34="H341",IF(SCL!AE34&lt;$Q34,"Yes",""),IF(K34="H350",IF(SCL!AE34&lt;$Q34,"Yes",""),IF(K34="H350i",IF(SCL!AE34&lt;$Q34,"(I)",""),IF(K34="H351",IF(SCL!AE34&lt;$Q34,"Yes",""))))))</f>
        <v>0</v>
      </c>
      <c r="BQ34" s="256" t="b">
        <f>+IF(L34="H340",IF(SCL!AF34&lt;$Q34,"Yes",""),IF(L34="H341",IF(SCL!AF34&lt;$Q34,"Yes",""),IF(L34="H350",IF(SCL!AF34&lt;$Q34,"Yes",""),IF(L34="H350i",IF(SCL!AF34&lt;$Q34,"(I)",""),IF(L34="H351",IF(SCL!AF34&lt;$Q34,"Yes",""))))))</f>
        <v>0</v>
      </c>
      <c r="BR34" s="256" t="b">
        <f>+IF(M34="H340",IF(SCL!AG34&lt;$Q34,"Yes",""),IF(M34="H341",IF(SCL!AG34&lt;$Q34,"Yes",""),IF(M34="H350",IF(SCL!AG34&lt;$Q34,"Yes",""),IF(M34="H350i",IF(SCL!AG34&lt;$Q34,"(I)",""),IF(M34="H351",IF(SCL!AG34&lt;$Q34,"Yes",""))))))</f>
        <v>0</v>
      </c>
      <c r="BS34" s="256" t="b">
        <f>+IF(N34="H340",IF(SCL!AH34&lt;$Q34,"Yes",""),IF(N34="H341",IF(SCL!AH34&lt;$Q34,"Yes",""),IF(N34="H350",IF(SCL!AH34&lt;$Q34,"Yes",""),IF(N34="H350i",IF(SCL!AH34&lt;$Q34,"(I)",""),IF(N34="H351",IF(SCL!AH34&lt;$Q34,"Yes",""))))))</f>
        <v>0</v>
      </c>
      <c r="BT34" s="492" t="b">
        <f>+IF(O34="H340",IF(SCL!AI34&lt;$Q34,"Yes",""),IF(O34="H341",IF(SCL!AI34&lt;$Q34,"Yes",""),IF(O34="H350",IF(SCL!AI34&lt;$Q34,"Yes",""),IF(O34="H350i",IF(SCL!AI34&lt;$Q34,"(I)",""),IF(O34="H351",IF(SCL!AI34&lt;$Q34,"Yes",""))))))</f>
        <v>0</v>
      </c>
      <c r="BU34" s="420"/>
      <c r="BV34" s="420"/>
      <c r="BW34" s="421"/>
      <c r="BX34" s="255" t="str">
        <f t="shared" si="107"/>
        <v/>
      </c>
      <c r="BY34" s="256" t="str">
        <f t="shared" si="112"/>
        <v/>
      </c>
      <c r="BZ34" s="256" t="str">
        <f t="shared" si="113"/>
        <v/>
      </c>
      <c r="CA34" s="256" t="str">
        <f t="shared" si="114"/>
        <v/>
      </c>
      <c r="CB34" s="256" t="str">
        <f t="shared" si="115"/>
        <v/>
      </c>
      <c r="CC34" s="256" t="str">
        <f t="shared" si="116"/>
        <v/>
      </c>
      <c r="CD34" s="256" t="str">
        <f t="shared" si="117"/>
        <v/>
      </c>
      <c r="CE34" s="256" t="str">
        <f t="shared" si="118"/>
        <v/>
      </c>
      <c r="CF34" s="256" t="str">
        <f t="shared" si="119"/>
        <v/>
      </c>
      <c r="CG34" s="256" t="str">
        <f t="shared" si="120"/>
        <v/>
      </c>
      <c r="CH34" s="256" t="str">
        <f t="shared" si="121"/>
        <v/>
      </c>
      <c r="CI34" s="420" t="str">
        <f t="shared" si="132"/>
        <v/>
      </c>
      <c r="CJ34" s="420" t="str">
        <f t="shared" si="133"/>
        <v/>
      </c>
      <c r="CK34" s="420" t="str">
        <f t="shared" si="134"/>
        <v/>
      </c>
      <c r="CL34" s="593" t="str">
        <f t="shared" si="47"/>
        <v/>
      </c>
      <c r="CM34" s="376" t="str">
        <f t="shared" si="108"/>
        <v/>
      </c>
      <c r="CN34" s="376" t="str">
        <f t="shared" si="48"/>
        <v/>
      </c>
      <c r="CO34" s="545" t="str">
        <f t="shared" si="49"/>
        <v/>
      </c>
      <c r="CP34" s="258" t="str">
        <f t="shared" si="14"/>
        <v/>
      </c>
      <c r="CQ34" s="541">
        <f t="shared" si="50"/>
        <v>0</v>
      </c>
      <c r="CS34" s="671" t="str">
        <f>IF(ISBLANK(E34),"",IF(SCL!Y34&lt;$Q34,1,0))</f>
        <v/>
      </c>
      <c r="CT34" s="672" t="str">
        <f>IF(ISBLANK(F34),"",IF(SCL!Z34&lt;$Q34,1,0))</f>
        <v/>
      </c>
      <c r="CU34" s="672" t="str">
        <f>IF(ISBLANK(G34),"",IF(SCL!AA34&lt;$Q34,1,0))</f>
        <v/>
      </c>
      <c r="CV34" s="672" t="str">
        <f>IF(ISBLANK(H34),"",IF(SCL!AB34&lt;$Q34,1,0))</f>
        <v/>
      </c>
      <c r="CW34" s="672" t="str">
        <f>IF(ISBLANK(I34),"",IF(SCL!AC34&lt;$Q34,1,0))</f>
        <v/>
      </c>
      <c r="CX34" s="672" t="str">
        <f>IF(ISBLANK(J34),"",IF(SCL!AD34&lt;$Q34,1,0))</f>
        <v/>
      </c>
      <c r="CY34" s="672" t="str">
        <f>IF(ISBLANK(K34),"",IF(SCL!AE34&lt;$Q34,1,0))</f>
        <v/>
      </c>
      <c r="CZ34" s="672" t="str">
        <f>IF(ISBLANK(L34),"",IF(SCL!AF34&lt;$Q34,1,0))</f>
        <v/>
      </c>
      <c r="DA34" s="672" t="str">
        <f>IF(ISBLANK(M34),"",IF(SCL!AG34&lt;$Q34,1,0))</f>
        <v/>
      </c>
      <c r="DB34" s="672" t="str">
        <f>IF(ISBLANK(N34),"",IF(SCL!AH34&lt;$Q34,1,0))</f>
        <v/>
      </c>
      <c r="DC34" s="673" t="str">
        <f>IF(ISBLANK(O34),"",IF(SCL!AI34&lt;$Q34,1,0))</f>
        <v/>
      </c>
      <c r="DD34" s="478">
        <f t="shared" si="51"/>
        <v>0</v>
      </c>
      <c r="DE34" s="541" t="str">
        <f t="shared" si="52"/>
        <v/>
      </c>
      <c r="DF34" s="665">
        <f t="shared" si="109"/>
        <v>16</v>
      </c>
      <c r="DG34" s="287">
        <v>2</v>
      </c>
      <c r="DH34" s="287">
        <f t="shared" si="146"/>
        <v>100</v>
      </c>
      <c r="DI34" s="10">
        <v>4.9000000000000004</v>
      </c>
      <c r="DJ34" s="10">
        <f t="shared" si="145"/>
        <v>100</v>
      </c>
      <c r="DK34" s="10">
        <f>+DI34/DI$33</f>
        <v>54444.444444444445</v>
      </c>
      <c r="DL34" s="10">
        <f t="shared" si="147"/>
        <v>122.16024705243221</v>
      </c>
      <c r="DM34" s="10">
        <f>+DL34/DL$33</f>
        <v>54444.444444444453</v>
      </c>
      <c r="DN34" s="10">
        <f t="shared" si="148"/>
        <v>67.336828687514043</v>
      </c>
      <c r="DO34" s="10">
        <f>+DN34/DN$33</f>
        <v>54444.444444444445</v>
      </c>
      <c r="DP34" s="637" t="str">
        <f>+IF(ISBLANK($B$22),"",IF(OR(E34=Cutoff!$A$18,E34=Cutoff!$A$18,F34=Cutoff!$A$18,G34=Cutoff!$A$18,H34=Cutoff!$A$18,I34=Cutoff!$A$18,J34=Cutoff!$A$18,K34=Cutoff!$A$18,L34=Cutoff!$A$18,M34=Cutoff!$A$18,N34=Cutoff!$A$18,O34=Cutoff!$A$18),1,0))</f>
        <v/>
      </c>
      <c r="DQ34" s="622" t="str">
        <f t="shared" si="60"/>
        <v/>
      </c>
      <c r="DR34" s="622" t="str">
        <f t="shared" si="61"/>
        <v/>
      </c>
      <c r="DS34" s="622">
        <f t="shared" si="62"/>
        <v>0</v>
      </c>
      <c r="DT34" s="622" t="str">
        <f t="shared" si="63"/>
        <v/>
      </c>
      <c r="DU34" s="636" t="str">
        <f t="shared" si="64"/>
        <v/>
      </c>
      <c r="DV34" s="381" t="str">
        <f>+IF(OR($E34=Cutoff!A$13,$E34=Cutoff!A$14,$E34=Cutoff!A$15,$F34=Cutoff!A$13,$F34=Cutoff!A$14,$F34=Cutoff!A$15,$G34=Cutoff!A$13,$G34=Cutoff!A$14,$G34=Cutoff!A$15,H34=Cutoff!A$13,$H34=Cutoff!A$14,$H34=Cutoff!A$15,I34=Cutoff!A$13,$I34=Cutoff!A$14,$I34=Cutoff!A$15,$J34=Cutoff!A$13,$J34=Cutoff!A$14,$J34=Cutoff!A$15,$K34=Cutoff!A$13,$K34=Cutoff!A$14,$K34=Cutoff!A$15,$L34=Cutoff!A$13,$L34=Cutoff!A$14,$L34=Cutoff!A$15,$M34=Cutoff!A$13,$M34=Cutoff!A$14,$M34=Cutoff!A$15,$N34=Cutoff!A$13,$N34=Cutoff!A$14,$N34=Cutoff!A$15,$O34=Cutoff!A$13,$O34=Cutoff!A$14,$O34=Cutoff!A$15),"x","")</f>
        <v/>
      </c>
      <c r="DW34" s="275" t="str">
        <f t="shared" si="65"/>
        <v/>
      </c>
      <c r="DX34" s="244" t="str">
        <f t="shared" si="16"/>
        <v/>
      </c>
      <c r="DY34" s="381" t="str">
        <f>+IF(OR($E34=Cutoff!$A$5,$E34=Cutoff!$A$6,$E34=Cutoff!$A$7,$F34=Cutoff!$A$5,$F34=Cutoff!$A$6,$F34=Cutoff!$A$7,$G34=Cutoff!$A$5,$G34=Cutoff!$A$6,$G34=Cutoff!$A$7,$H34=Cutoff!$A$5,$H34=Cutoff!$A$6,$H34=Cutoff!$A$7,$I34=Cutoff!$A$5,$I34=Cutoff!$A$6,$I34=Cutoff!$A$7,$J34=Cutoff!$A$5,$J34=Cutoff!$A$6,$J34=Cutoff!$A$7,$K34=Cutoff!$A$5,$K34=Cutoff!$A$6,$K34=Cutoff!$A$7,$L34=Cutoff!$A$5,$L34=Cutoff!$A$6,$L34=Cutoff!$A$7,$M34=Cutoff!$A$5,$M34=Cutoff!$A$6,$M34=Cutoff!$A$7,$N34=Cutoff!$A$5,$N34=Cutoff!$A$6,$N34=Cutoff!$A$7,$O34=Cutoff!$A$5,$O34=Cutoff!$A$6,$O34=Cutoff!$A$7),"x","")</f>
        <v/>
      </c>
      <c r="DZ34" s="275" t="str">
        <f t="shared" si="66"/>
        <v/>
      </c>
      <c r="EA34" s="244" t="str">
        <f t="shared" si="144"/>
        <v/>
      </c>
      <c r="EB34" s="381" t="str">
        <f>+IF(OR($E34=Cutoff!$A$2,$E34=Cutoff!$A$3,$E34=Cutoff!$A$4,$F34=Cutoff!$A$2,$F34=Cutoff!$A$3,$F34=Cutoff!$A$4,$G34=Cutoff!$A$2,$G34=Cutoff!$A$3,$G34=Cutoff!$A$4,$H34=Cutoff!$A$2,$H34=Cutoff!$A$3,$H34=Cutoff!$A$4,$I34=Cutoff!$A$2,$I34=Cutoff!$A$3,$I34=Cutoff!$A$4,$J34=Cutoff!$A$2,$J34=Cutoff!$A$3,$J34=Cutoff!$A$4,$K34=Cutoff!$A$2,$K34=Cutoff!$A$3,$K34=Cutoff!$A$4,$L34=Cutoff!$A$2,$L34=Cutoff!$A$3,$L34=Cutoff!$A$4,$M34=Cutoff!$A$2,$M34=Cutoff!$A$3,$M34=Cutoff!$A$4,$N34=Cutoff!$A$2,$N34=Cutoff!$A$3,$N34=Cutoff!$A$4,$O34=Cutoff!$A$2,$O34=Cutoff!$A$3,$O34=Cutoff!$A$4),"x","")</f>
        <v/>
      </c>
      <c r="EC34" s="275" t="str">
        <f t="shared" si="67"/>
        <v/>
      </c>
      <c r="ED34" s="244" t="str">
        <f t="shared" si="143"/>
        <v/>
      </c>
      <c r="EE34" s="293" t="str">
        <f t="shared" si="122"/>
        <v/>
      </c>
      <c r="EF34" s="382" t="str">
        <f>+IF(OR($E34=Cutoff!$A$8,$E34=Cutoff!$A$11,$E34=Cutoff!$A$12,$F34=Cutoff!$A$8,$F34=Cutoff!$A$11,$F34=Cutoff!$A$12,$G34=Cutoff!$A$8,$G34=Cutoff!$A$11,$G34=Cutoff!$A$12,$H34=Cutoff!$A$8,$H34=Cutoff!$A$11,$H34=Cutoff!$A$12,$I34=Cutoff!$A$8,$I34=Cutoff!$A$11,$I34=Cutoff!$A$12,$J34=Cutoff!$A$8,$J34=Cutoff!$A$11,$J34=Cutoff!$A$12,$K34=Cutoff!$A$8,$K34=Cutoff!$A$11,$K34=Cutoff!$A$12,$L34=Cutoff!$A$8,$L34=Cutoff!$A$11,$L34=Cutoff!$A$12,$M34=Cutoff!$A$8,$M34=Cutoff!$A$11,$M34=Cutoff!$A$12,$N34=Cutoff!$A$8,$N34=Cutoff!$A$11,$N34=Cutoff!$A$12,$O34=Cutoff!$A$8,$O34=Cutoff!$A$11,$O34=Cutoff!$A$12),"x","")</f>
        <v/>
      </c>
      <c r="EG34" s="293" t="str">
        <f t="shared" si="123"/>
        <v/>
      </c>
      <c r="EH34" s="482" t="str">
        <f t="shared" si="68"/>
        <v/>
      </c>
      <c r="EI34" s="482" t="str">
        <f t="shared" si="69"/>
        <v/>
      </c>
      <c r="EJ34" s="478" t="str">
        <f t="shared" si="70"/>
        <v/>
      </c>
      <c r="EK34" s="244">
        <f t="shared" si="110"/>
        <v>26</v>
      </c>
      <c r="EL34" s="482" t="str">
        <f t="shared" si="71"/>
        <v/>
      </c>
      <c r="EM34" s="482" t="str">
        <f t="shared" si="72"/>
        <v/>
      </c>
      <c r="EN34" s="482" t="str">
        <f t="shared" si="73"/>
        <v/>
      </c>
      <c r="EO34" s="293" t="str">
        <f t="shared" si="19"/>
        <v/>
      </c>
      <c r="EP34" s="539" t="str">
        <f>+IF(ISBLANK(B34),"",IF(OR($E34=Cutoff!$P$2,$E34=Cutoff!$P$3,$E34=Cutoff!$P$4,$E34=Cutoff!$P$5,$E34=Cutoff!$P$6,$E34=Cutoff!$P$7,$E34=Cutoff!$P$8,$F34=Cutoff!$P$2,$F34=Cutoff!$P$3,$F34=Cutoff!$P$4,$F34=Cutoff!$P$5,$F34=Cutoff!$P$6,$F34=Cutoff!$P$7,$F34=Cutoff!$P$8,$G34=Cutoff!$P$2,$G34=Cutoff!$P$3,$G34=Cutoff!$P$4,$G34=Cutoff!$P$5,$G34=Cutoff!$P$6,$G34=Cutoff!$P$7,$G34=Cutoff!$P$8,$H34=Cutoff!$P$2,$H34=Cutoff!$P$3,$H34=Cutoff!$P$4,$H34=Cutoff!$P$5,$H34=Cutoff!$P$6,$H34=Cutoff!$P$7,$H34=Cutoff!$P$8,$I34=Cutoff!$P$2,$I34=Cutoff!$P$3,$I34=Cutoff!$P$4,$I34=Cutoff!$P$5,$I34=Cutoff!$P$6,$I34=Cutoff!$P$7,$I34=Cutoff!$P$8,$J34=Cutoff!$P$2,$J34=Cutoff!$P$3,$J34=Cutoff!$P$4,$J34=Cutoff!$P$5,$J34=Cutoff!$P$6,$J34=Cutoff!$P$7,$J34=Cutoff!$P$8,$K34=Cutoff!$P$2,$K34=Cutoff!$P$3,$K34=Cutoff!$P$4,$K34=Cutoff!$P$5,$K34=Cutoff!$P$6,$K34=Cutoff!$P$7,$K34=Cutoff!$P$8,$L34=Cutoff!$P$2,$L34=Cutoff!$P$3,$L34=Cutoff!$P$4,$L34=Cutoff!$P$5,$L34=Cutoff!$P$6,$L34=Cutoff!$P$7,$L34=Cutoff!$P$8,$M34=Cutoff!$P$2,$M34=Cutoff!$P$3,$M34=Cutoff!$P$4,$M34=Cutoff!$P$5,$M34=Cutoff!$P$6,$M34=Cutoff!$P$7,$M34=Cutoff!$P$8,$N34=Cutoff!$P$2,$N34=Cutoff!$P$3,$N34=Cutoff!$P$4,$N34=Cutoff!$P$5,$N34=Cutoff!$P$6,$N34=Cutoff!$P$7,$N34=Cutoff!$P$8,$O34=Cutoff!$P$2,$O34=Cutoff!$P$3,$O34=Cutoff!$P$4,$O34=Cutoff!$P$5,$O34=Cutoff!$P$6,$O34=Cutoff!$P$7,$O34=Cutoff!$P$8),1,""))</f>
        <v/>
      </c>
      <c r="EQ34" s="490" t="str">
        <f>+IF(ISBLANK(B34),"",IF(OR($E34=Cutoff!$R$2,$E34=Cutoff!$R$3,$E34=Cutoff!$R$4,$E34=Cutoff!$R$6,$E34=Cutoff!$R$7,$E34=Cutoff!$R$8,$E34=Cutoff!$R$10,$F34=Cutoff!$R$2,$F34=Cutoff!$R$3,$F34=Cutoff!$R$4,$F34=Cutoff!$R$6,$F34=Cutoff!$R$7,$F34=Cutoff!$R$8,$F34=Cutoff!$R$10,$G34=Cutoff!$R$2,$G34=Cutoff!$R$3,$G34=Cutoff!$R$4,$G34=Cutoff!$R$6,$G34=Cutoff!$R$7,$G34=Cutoff!$R$8,$G34=Cutoff!$R$10,$H34=Cutoff!$R$2,$H34=Cutoff!$R$3,$H34=Cutoff!$R$4,$H34=Cutoff!$R$6,$H34=Cutoff!$R$7,$H34=Cutoff!$R$8,$H34=Cutoff!$R$10,$I34=Cutoff!$R$2,$I34=Cutoff!$R$3,$I34=Cutoff!$R$4,$I34=Cutoff!$R$6,$I34=Cutoff!$R$7,$I34=Cutoff!$R$8,$I34=Cutoff!$R$10,$J34=Cutoff!$R$2,$J34=Cutoff!$R$3,$J34=Cutoff!$R$4,$J34=Cutoff!$R$6,$J34=Cutoff!$R$7,$J34=Cutoff!$R$8,$J34=Cutoff!$R$10,$K34=Cutoff!$R$2,$K34=Cutoff!$R$3,$K34=Cutoff!$R$4,$K34=Cutoff!$R$6,$K34=Cutoff!$R$7,$K34=Cutoff!$R$8,$K34=Cutoff!$R$10,$L34=Cutoff!$R$2,$L34=Cutoff!$R$3,$L34=Cutoff!$R$4,$L34=Cutoff!$R$6,$L34=Cutoff!$R$7,$L34=Cutoff!$R$8,$L34=Cutoff!$R$10,$M34=Cutoff!$R$2,$M34=Cutoff!$R$3,$M34=Cutoff!$R$4,$M34=Cutoff!$R$6,$M34=Cutoff!$R$7,$M34=Cutoff!$R$8,$M34=Cutoff!$R$10,$N34=Cutoff!$R$2,$N34=Cutoff!$R$3,$N34=Cutoff!$R$4,$N34=Cutoff!$R$6,$N34=Cutoff!$R$7,$N34=Cutoff!$R$8,$N34=Cutoff!$R$10,$O34=Cutoff!$R$2,$O34=Cutoff!$R$3,$O34=Cutoff!$R$4,$O34=Cutoff!$R$6,$O34=Cutoff!$R$7,$O34=Cutoff!$R$8,$O34=Cutoff!$R$10),1,""))</f>
        <v/>
      </c>
      <c r="ER34" s="490" t="str">
        <f>+IF(ISBLANK(B34),"",IF(OR($E34=Cutoff!$T$2,$E34=Cutoff!$T$3,$E34=Cutoff!$T$4,$E34=Cutoff!$T$5,$E34=Cutoff!$T$6,$E34=Cutoff!$T$7,$E34=Cutoff!$T$8,$F34=Cutoff!$T$2,$F34=Cutoff!$T$3,$F34=Cutoff!$T$4,$F34=Cutoff!$T$5,$F34=Cutoff!$T$6,$F34=Cutoff!$T$7,$F34=Cutoff!$T$8,$G34=Cutoff!$T$2,$G34=Cutoff!$T$3,$G34=Cutoff!$T$4,$G34=Cutoff!$T$5,$G34=Cutoff!$T$6,$G34=Cutoff!$T$7,$G34=Cutoff!$T$8,$H34=Cutoff!$T$2,$H34=Cutoff!$T$3,$H34=Cutoff!$T$4,$H34=Cutoff!$T$5,$H34=Cutoff!$T$6,$H34=Cutoff!$T$7,$H34=Cutoff!$T$8,$I34=Cutoff!$T$2,$I34=Cutoff!$T$3,$I34=Cutoff!$T$4,$I34=Cutoff!$T$5,$I34=Cutoff!$T$6,$I34=Cutoff!$T$7,$I34=Cutoff!$T$8,$J34=Cutoff!$T$2,$J34=Cutoff!$T$3,$J34=Cutoff!$T$4,$J34=Cutoff!$T$5,$J34=Cutoff!$T$6,$J34=Cutoff!$T$7,$J34=Cutoff!$T$8,$K34=Cutoff!$T$2,$K34=Cutoff!$T$3,$K34=Cutoff!$T$4,$K34=Cutoff!$T$5,$K34=Cutoff!$T$6,$K34=Cutoff!$T$7,$K34=Cutoff!$T$8,$L34=Cutoff!$T$2,$L34=Cutoff!$T$3,$L34=Cutoff!$T$4,$L34=Cutoff!$T$5,$L34=Cutoff!$T$6,$L34=Cutoff!$T$7,$L34=Cutoff!$T$8,$M34=Cutoff!$T$2,$M34=Cutoff!$T$3,$M34=Cutoff!$T$4,$M34=Cutoff!$T$5,$M34=Cutoff!$T$6,$M34=Cutoff!$T$7,$M34=Cutoff!$T$8,$N34=Cutoff!$T$2,$N34=Cutoff!$T$3,$N34=Cutoff!$T$4,$N34=Cutoff!$T$5,$N34=Cutoff!$T$6,$N34=Cutoff!$T$7,$N34=Cutoff!$T$8,$O34=Cutoff!$T$2,$O34=Cutoff!$T$3,$O34=Cutoff!$T$4,$O34=Cutoff!$T$5,$O34=Cutoff!$T$6,$O34=Cutoff!$T$7,$O34=Cutoff!$T$8),1,""))</f>
        <v/>
      </c>
      <c r="ET34" s="480">
        <f t="shared" si="135"/>
        <v>0</v>
      </c>
      <c r="EU34" s="545">
        <f t="shared" si="75"/>
        <v>0</v>
      </c>
      <c r="EV34" s="545">
        <f t="shared" si="76"/>
        <v>0</v>
      </c>
      <c r="EW34" s="545">
        <f t="shared" si="77"/>
        <v>0</v>
      </c>
      <c r="EY34" s="689" t="str">
        <f>IF(ISBLANK(E34),"0",+IF(OR(AND(E34=Cutoff!$AC$2,$Q34&gt;VLOOKUP(E34,Cutoff!$A$2:$D$56,4,FALSE)&gt;LCID!$Q34),AND(E34=Cutoff!$AC$3,$Q34&gt;VLOOKUP(E34,Cutoff!$A$2:$D$56,4,FALSE)&gt;LCID!$Q34),AND(E34=Cutoff!$AC$4,$RC34&gt;VLOOKUP(E34,Cutoff!$A$2:$D$56,4,FALSE)&gt;LCID!$Q34),AND(E34=Cutoff!$AC$5,$Q34&gt;VLOOKUP(E34,Cutoff!$A$2:$D$56,4,FALSE)&gt;LCID!$Q34),AND(E34=Cutoff!$AC$6,$Q34&gt;VLOOKUP(E34,Cutoff!$A$2:$D$56,4,FALSE)&gt;LCID!$Q34),AND(E34=Cutoff!$AC$7,$Q34&gt;VLOOKUP(E34,Cutoff!$A$2:$D$56,4,FALSE)&gt;LCID!$Q34),AND(E34=Cutoff!$AC$8,$Q34&gt;VLOOKUP(E34,Cutoff!$A$2:$D$56,4,FALSE)&gt;LCID!$Q34),AND(E34=Cutoff!$AC$9,$Q34&gt;VLOOKUP(E34,Cutoff!$A$2:$D$56,4,FALSE)&gt;LCID!$Q34)),"1","0"))</f>
        <v>0</v>
      </c>
      <c r="EZ34" s="690" t="str">
        <f>IF(ISBLANK(F34),"0",+IF(OR(AND(F34=Cutoff!$AC$2,$Q34&gt;VLOOKUP(F34,Cutoff!$A$2:$D$56,4,FALSE)&gt;LCID!$Q34),AND(F34=Cutoff!$AC$3,$Q34&gt;VLOOKUP(F34,Cutoff!$A$2:$D$56,4,FALSE)&gt;LCID!$Q34),AND(F34=Cutoff!$AC$4,$RC34&gt;VLOOKUP(F34,Cutoff!$A$2:$D$56,4,FALSE)&gt;LCID!$Q34),AND(F34=Cutoff!$AC$5,$Q34&gt;VLOOKUP(F34,Cutoff!$A$2:$D$56,4,FALSE)&gt;LCID!$Q34),AND(F34=Cutoff!$AC$6,$Q34&gt;VLOOKUP(F34,Cutoff!$A$2:$D$56,4,FALSE)&gt;LCID!$Q34),AND(F34=Cutoff!$AC$7,$Q34&gt;VLOOKUP(F34,Cutoff!$A$2:$D$56,4,FALSE)&gt;LCID!$Q34),AND(F34=Cutoff!$AC$8,$Q34&gt;VLOOKUP(F34,Cutoff!$A$2:$D$56,4,FALSE)&gt;LCID!$Q34),AND(F34=Cutoff!$AC$9,$Q34&gt;VLOOKUP(F34,Cutoff!$A$2:$D$56,4,FALSE)&gt;LCID!$Q34)),"1","0"))</f>
        <v>0</v>
      </c>
      <c r="FA34" s="690" t="str">
        <f>IF(ISBLANK(G34),"0",+IF(OR(AND(G34=Cutoff!$AC$2,$Q34&gt;VLOOKUP(G34,Cutoff!$A$2:$D$56,4,FALSE)&gt;LCID!$Q34),AND(G34=Cutoff!$AC$3,$Q34&gt;VLOOKUP(G34,Cutoff!$A$2:$D$56,4,FALSE)&gt;LCID!$Q34),AND(G34=Cutoff!$AC$4,$RC34&gt;VLOOKUP(G34,Cutoff!$A$2:$D$56,4,FALSE)&gt;LCID!$Q34),AND(G34=Cutoff!$AC$5,$Q34&gt;VLOOKUP(G34,Cutoff!$A$2:$D$56,4,FALSE)&gt;LCID!$Q34),AND(G34=Cutoff!$AC$6,$Q34&gt;VLOOKUP(G34,Cutoff!$A$2:$D$56,4,FALSE)&gt;LCID!$Q34),AND(G34=Cutoff!$AC$7,$Q34&gt;VLOOKUP(G34,Cutoff!$A$2:$D$56,4,FALSE)&gt;LCID!$Q34),AND(G34=Cutoff!$AC$8,$Q34&gt;VLOOKUP(G34,Cutoff!$A$2:$D$56,4,FALSE)&gt;LCID!$Q34),AND(G34=Cutoff!$AC$9,$Q34&gt;VLOOKUP(G34,Cutoff!$A$2:$D$56,4,FALSE)&gt;LCID!$Q34)),"1","0"))</f>
        <v>0</v>
      </c>
      <c r="FB34" s="690" t="str">
        <f>IF(ISBLANK(H34),"0",+IF(OR(AND(H34=Cutoff!$AC$2,$Q34&gt;VLOOKUP(H34,Cutoff!$A$2:$D$56,4,FALSE)&gt;LCID!$Q34),AND(H34=Cutoff!$AC$3,$Q34&gt;VLOOKUP(H34,Cutoff!$A$2:$D$56,4,FALSE)&gt;LCID!$Q34),AND(H34=Cutoff!$AC$4,$RC34&gt;VLOOKUP(H34,Cutoff!$A$2:$D$56,4,FALSE)&gt;LCID!$Q34),AND(H34=Cutoff!$AC$5,$Q34&gt;VLOOKUP(H34,Cutoff!$A$2:$D$56,4,FALSE)&gt;LCID!$Q34),AND(H34=Cutoff!$AC$6,$Q34&gt;VLOOKUP(H34,Cutoff!$A$2:$D$56,4,FALSE)&gt;LCID!$Q34),AND(H34=Cutoff!$AC$7,$Q34&gt;VLOOKUP(H34,Cutoff!$A$2:$D$56,4,FALSE)&gt;LCID!$Q34),AND(H34=Cutoff!$AC$8,$Q34&gt;VLOOKUP(H34,Cutoff!$A$2:$D$56,4,FALSE)&gt;LCID!$Q34),AND(H34=Cutoff!$AC$9,$Q34&gt;VLOOKUP(H34,Cutoff!$A$2:$D$56,4,FALSE)&gt;LCID!$Q34)),"1","0"))</f>
        <v>0</v>
      </c>
      <c r="FC34" s="690" t="str">
        <f>IF(ISBLANK(I34),"0",+IF(OR(AND(I34=Cutoff!$AC$2,$Q34&gt;VLOOKUP(I34,Cutoff!$A$2:$D$56,4,FALSE)&gt;LCID!$Q34),AND(I34=Cutoff!$AC$3,$Q34&gt;VLOOKUP(I34,Cutoff!$A$2:$D$56,4,FALSE)&gt;LCID!$Q34),AND(I34=Cutoff!$AC$4,$RC34&gt;VLOOKUP(I34,Cutoff!$A$2:$D$56,4,FALSE)&gt;LCID!$Q34),AND(I34=Cutoff!$AC$5,$Q34&gt;VLOOKUP(I34,Cutoff!$A$2:$D$56,4,FALSE)&gt;LCID!$Q34),AND(I34=Cutoff!$AC$6,$Q34&gt;VLOOKUP(I34,Cutoff!$A$2:$D$56,4,FALSE)&gt;LCID!$Q34),AND(I34=Cutoff!$AC$7,$Q34&gt;VLOOKUP(I34,Cutoff!$A$2:$D$56,4,FALSE)&gt;LCID!$Q34),AND(I34=Cutoff!$AC$8,$Q34&gt;VLOOKUP(I34,Cutoff!$A$2:$D$56,4,FALSE)&gt;LCID!$Q34),AND(I34=Cutoff!$AC$9,$Q34&gt;VLOOKUP(I34,Cutoff!$A$2:$D$56,4,FALSE)&gt;LCID!$Q34)),"1","0"))</f>
        <v>0</v>
      </c>
      <c r="FD34" s="690" t="str">
        <f>IF(ISBLANK(J34),"0",+IF(OR(AND(J34=Cutoff!$AC$2,$Q34&gt;VLOOKUP(J34,Cutoff!$A$2:$D$56,4,FALSE)&gt;LCID!$Q34),AND(J34=Cutoff!$AC$3,$Q34&gt;VLOOKUP(J34,Cutoff!$A$2:$D$56,4,FALSE)&gt;LCID!$Q34),AND(J34=Cutoff!$AC$4,$RC34&gt;VLOOKUP(J34,Cutoff!$A$2:$D$56,4,FALSE)&gt;LCID!$Q34),AND(J34=Cutoff!$AC$5,$Q34&gt;VLOOKUP(J34,Cutoff!$A$2:$D$56,4,FALSE)&gt;LCID!$Q34),AND(J34=Cutoff!$AC$6,$Q34&gt;VLOOKUP(J34,Cutoff!$A$2:$D$56,4,FALSE)&gt;LCID!$Q34),AND(J34=Cutoff!$AC$7,$Q34&gt;VLOOKUP(J34,Cutoff!$A$2:$D$56,4,FALSE)&gt;LCID!$Q34),AND(J34=Cutoff!$AC$8,$Q34&gt;VLOOKUP(J34,Cutoff!$A$2:$D$56,4,FALSE)&gt;LCID!$Q34),AND(J34=Cutoff!$AC$9,$Q34&gt;VLOOKUP(J34,Cutoff!$A$2:$D$56,4,FALSE)&gt;LCID!$Q34)),"1","0"))</f>
        <v>0</v>
      </c>
      <c r="FE34" s="690" t="str">
        <f>IF(ISBLANK(K34),"0",+IF(OR(AND(K34=Cutoff!$AC$2,$Q34&gt;VLOOKUP(K34,Cutoff!$A$2:$D$56,4,FALSE)&gt;LCID!$Q34),AND(K34=Cutoff!$AC$3,$Q34&gt;VLOOKUP(K34,Cutoff!$A$2:$D$56,4,FALSE)&gt;LCID!$Q34),AND(K34=Cutoff!$AC$4,$RC34&gt;VLOOKUP(K34,Cutoff!$A$2:$D$56,4,FALSE)&gt;LCID!$Q34),AND(K34=Cutoff!$AC$5,$Q34&gt;VLOOKUP(K34,Cutoff!$A$2:$D$56,4,FALSE)&gt;LCID!$Q34),AND(K34=Cutoff!$AC$6,$Q34&gt;VLOOKUP(K34,Cutoff!$A$2:$D$56,4,FALSE)&gt;LCID!$Q34),AND(K34=Cutoff!$AC$7,$Q34&gt;VLOOKUP(K34,Cutoff!$A$2:$D$56,4,FALSE)&gt;LCID!$Q34),AND(K34=Cutoff!$AC$8,$Q34&gt;VLOOKUP(K34,Cutoff!$A$2:$D$56,4,FALSE)&gt;LCID!$Q34),AND(K34=Cutoff!$AC$9,$Q34&gt;VLOOKUP(K34,Cutoff!$A$2:$D$56,4,FALSE)&gt;LCID!$Q34)),"1","0"))</f>
        <v>0</v>
      </c>
      <c r="FF34" s="690" t="str">
        <f>IF(ISBLANK(L34),"0",+IF(OR(AND(L34=Cutoff!$AC$2,$Q34&gt;VLOOKUP(L34,Cutoff!$A$2:$D$56,4,FALSE)&gt;LCID!$Q34),AND(L34=Cutoff!$AC$3,$Q34&gt;VLOOKUP(L34,Cutoff!$A$2:$D$56,4,FALSE)&gt;LCID!$Q34),AND(L34=Cutoff!$AC$4,$RC34&gt;VLOOKUP(L34,Cutoff!$A$2:$D$56,4,FALSE)&gt;LCID!$Q34),AND(L34=Cutoff!$AC$5,$Q34&gt;VLOOKUP(L34,Cutoff!$A$2:$D$56,4,FALSE)&gt;LCID!$Q34),AND(L34=Cutoff!$AC$6,$Q34&gt;VLOOKUP(L34,Cutoff!$A$2:$D$56,4,FALSE)&gt;LCID!$Q34),AND(L34=Cutoff!$AC$7,$Q34&gt;VLOOKUP(L34,Cutoff!$A$2:$D$56,4,FALSE)&gt;LCID!$Q34),AND(L34=Cutoff!$AC$8,$Q34&gt;VLOOKUP(L34,Cutoff!$A$2:$D$56,4,FALSE)&gt;LCID!$Q34),AND(L34=Cutoff!$AC$9,$Q34&gt;VLOOKUP(L34,Cutoff!$A$2:$D$56,4,FALSE)&gt;LCID!$Q34)),"1","0"))</f>
        <v>0</v>
      </c>
      <c r="FG34" s="690" t="str">
        <f>IF(ISBLANK(M34),"0",+IF(OR(AND(M34=Cutoff!$AC$2,$Q34&gt;VLOOKUP(M34,Cutoff!$A$2:$D$56,4,FALSE)&gt;LCID!$Q34),AND(M34=Cutoff!$AC$3,$Q34&gt;VLOOKUP(M34,Cutoff!$A$2:$D$56,4,FALSE)&gt;LCID!$Q34),AND(M34=Cutoff!$AC$4,$RC34&gt;VLOOKUP(M34,Cutoff!$A$2:$D$56,4,FALSE)&gt;LCID!$Q34),AND(M34=Cutoff!$AC$5,$Q34&gt;VLOOKUP(M34,Cutoff!$A$2:$D$56,4,FALSE)&gt;LCID!$Q34),AND(M34=Cutoff!$AC$6,$Q34&gt;VLOOKUP(M34,Cutoff!$A$2:$D$56,4,FALSE)&gt;LCID!$Q34),AND(M34=Cutoff!$AC$7,$Q34&gt;VLOOKUP(M34,Cutoff!$A$2:$D$56,4,FALSE)&gt;LCID!$Q34),AND(M34=Cutoff!$AC$8,$Q34&gt;VLOOKUP(M34,Cutoff!$A$2:$D$56,4,FALSE)&gt;LCID!$Q34),AND(M34=Cutoff!$AC$9,$Q34&gt;VLOOKUP(M34,Cutoff!$A$2:$D$56,4,FALSE)&gt;LCID!$Q34)),"1","0"))</f>
        <v>0</v>
      </c>
      <c r="FH34" s="690" t="str">
        <f>IF(ISBLANK(N34),"0",+IF(OR(AND(N34=Cutoff!$AC$2,$Q34&gt;VLOOKUP(N34,Cutoff!$A$2:$D$56,4,FALSE)&gt;LCID!$Q34),AND(N34=Cutoff!$AC$3,$Q34&gt;VLOOKUP(N34,Cutoff!$A$2:$D$56,4,FALSE)&gt;LCID!$Q34),AND(N34=Cutoff!$AC$4,$RC34&gt;VLOOKUP(N34,Cutoff!$A$2:$D$56,4,FALSE)&gt;LCID!$Q34),AND(N34=Cutoff!$AC$5,$Q34&gt;VLOOKUP(N34,Cutoff!$A$2:$D$56,4,FALSE)&gt;LCID!$Q34),AND(N34=Cutoff!$AC$6,$Q34&gt;VLOOKUP(N34,Cutoff!$A$2:$D$56,4,FALSE)&gt;LCID!$Q34),AND(N34=Cutoff!$AC$7,$Q34&gt;VLOOKUP(N34,Cutoff!$A$2:$D$56,4,FALSE)&gt;LCID!$Q34),AND(N34=Cutoff!$AC$8,$Q34&gt;VLOOKUP(N34,Cutoff!$A$2:$D$56,4,FALSE)&gt;LCID!$Q34),AND(N34=Cutoff!$AC$9,$Q34&gt;VLOOKUP(N34,Cutoff!$A$2:$D$56,4,FALSE)&gt;LCID!$Q34)),"1","0"))</f>
        <v>0</v>
      </c>
      <c r="FI34" s="691" t="str">
        <f>IF(ISBLANK(O34),"0",+IF(OR(AND(O34=Cutoff!$AC$2,$Q34&gt;VLOOKUP(O34,Cutoff!$A$2:$D$56,4,FALSE)&gt;LCID!$Q34),AND(O34=Cutoff!$AC$3,$Q34&gt;VLOOKUP(O34,Cutoff!$A$2:$D$56,4,FALSE)&gt;LCID!$Q34),AND(O34=Cutoff!$AC$4,$RC34&gt;VLOOKUP(O34,Cutoff!$A$2:$D$56,4,FALSE)&gt;LCID!$Q34),AND(O34=Cutoff!$AC$5,$Q34&gt;VLOOKUP(O34,Cutoff!$A$2:$D$56,4,FALSE)&gt;LCID!$Q34),AND(O34=Cutoff!$AC$6,$Q34&gt;VLOOKUP(O34,Cutoff!$A$2:$D$56,4,FALSE)&gt;LCID!$Q34),AND(O34=Cutoff!$AC$7,$Q34&gt;VLOOKUP(O34,Cutoff!$A$2:$D$56,4,FALSE)&gt;LCID!$Q34),AND(O34=Cutoff!$AC$8,$Q34&gt;VLOOKUP(O34,Cutoff!$A$2:$D$56,4,FALSE)&gt;LCID!$Q34),AND(O34=Cutoff!$AC$9,$Q34&gt;VLOOKUP(O34,Cutoff!$A$2:$D$56,4,FALSE)&gt;LCID!$Q34)),"1","0"))</f>
        <v>0</v>
      </c>
      <c r="FJ34" s="688">
        <f t="shared" si="136"/>
        <v>0</v>
      </c>
      <c r="FK34" s="11"/>
      <c r="FM34" s="480">
        <f t="shared" si="137"/>
        <v>0</v>
      </c>
      <c r="FN34" s="480">
        <f t="shared" si="138"/>
        <v>0</v>
      </c>
      <c r="FO34" s="480">
        <f t="shared" si="139"/>
        <v>0</v>
      </c>
      <c r="FQ34" s="239" t="str">
        <f>IF(ISBLANK(B34),"",+IF(OR($E34=Cutoff!$W$2,$E34=Cutoff!$W$3,$E34=Cutoff!$W$4,$E34=Cutoff!$W$5,$E34=Cutoff!$W$6,$E34=Cutoff!$W$7,$E34=Cutoff!$W$8,$E34=Cutoff!$W$9,$E34=Cutoff!$W$10,$E34=Cutoff!$W$11,$E34=Cutoff!$W$12,$F34=Cutoff!$W$2,$F34=Cutoff!$W$3,$F34=Cutoff!$W$4,$F34=Cutoff!$W$5,$F34=Cutoff!$W$6,$F34=Cutoff!$W$7,$F34=Cutoff!$W$8,$F34=Cutoff!$W$9,$F34=Cutoff!$W$10,$F34=Cutoff!$W$11,$F34=Cutoff!$W$12,$G34=Cutoff!$W$2,$G34=Cutoff!$W$3,$G34=Cutoff!$W$4,$G34=Cutoff!$W$5,$G34=Cutoff!$W$6,$G34=Cutoff!$W$7,$G34=Cutoff!$W$8,$G34=Cutoff!$W$9,$G34=Cutoff!$W$10,$G34=Cutoff!$W$11,$G34=Cutoff!$W$12,$H34=Cutoff!$W$2,$H34=Cutoff!$W$3,$H34=Cutoff!$W$4,$H34=Cutoff!$W$5,$H34=Cutoff!$W$6,$H34=Cutoff!$W$7,$H34=Cutoff!$W$8,$H34=Cutoff!$W$9,$H34=Cutoff!$W$10,$H34=Cutoff!$W$11,$H34=Cutoff!$W$12,$I34=Cutoff!$W$2,$I34=Cutoff!$W$3,$I34=Cutoff!$W$4,$I34=Cutoff!$W$5,$I34=Cutoff!$W$6,$I34=Cutoff!$W$7,$I34=Cutoff!$W$8,$I34=Cutoff!$W$9,$I34=Cutoff!$W$10,$I34=Cutoff!$W$11,$I34=Cutoff!$W$12,$J34=Cutoff!$W$2,$J34=Cutoff!$W$3,$J34=Cutoff!$W$4,$J34=Cutoff!$W$5,$J34=Cutoff!$W$6,$J34=Cutoff!$W$7,$J34=Cutoff!$W$8,$J34=Cutoff!$W$9,$J34=Cutoff!$W$10,$J34=Cutoff!$W$11,$J34=Cutoff!$W$12,$K34=Cutoff!$W$2,$K34=Cutoff!$W$3,$K34=Cutoff!$W$4,$K34=Cutoff!$W$5,$K34=Cutoff!$W$6,$K34=Cutoff!$W$7,$K34=Cutoff!$W$8,$K34=Cutoff!$W$9,$K34=Cutoff!$W$10,$K34=Cutoff!$W$11,$K34=Cutoff!$W$12,$L34=Cutoff!$W$2,$L34=Cutoff!$W$3,$L34=Cutoff!$W$4,$L34=Cutoff!$W$5,$L34=Cutoff!$W$6,$L34=Cutoff!$W$7,$L34=Cutoff!$W$8,$L34=Cutoff!$W$9,$L34=Cutoff!$W$10,$L34=Cutoff!$W$11,$L34=Cutoff!$W$12,$M34=Cutoff!$W$2,$M34=Cutoff!$W$3,$M34=Cutoff!$W$4,$M34=Cutoff!$W$5,$M34=Cutoff!$W$6,$M34=Cutoff!$W$7,$M34=Cutoff!$W$8,$M34=Cutoff!$W$9,$M34=Cutoff!$W$10,$N34=Cutoff!$W$2,$N34=Cutoff!$W$3,$N34=Cutoff!$W$4,$M34=Cutoff!$W$11,$M34=Cutoff!$W$12,$N34=Cutoff!$W$5,$N34=Cutoff!$W$6,$N34=Cutoff!$W$7,$N34=Cutoff!$W$8,$N34=Cutoff!$W$9,$N34=Cutoff!$W$10,$N34=Cutoff!$W$11,$N34=Cutoff!$W$12,$O34=Cutoff!$W$2,$O34=Cutoff!$W$3,$O34=Cutoff!$W$4,$O34=Cutoff!$W$5,$O34=Cutoff!$W$6,$O34=Cutoff!$W$7,$O34=Cutoff!$W$8,$O34=Cutoff!$W$9,$O34=Cutoff!$W$10,$O34=Cutoff!$W$11,$O34=Cutoff!$W$12),1,""))</f>
        <v/>
      </c>
      <c r="FR34" s="239">
        <f t="shared" si="80"/>
        <v>0</v>
      </c>
      <c r="FU34" s="480" t="str">
        <f t="shared" si="124"/>
        <v/>
      </c>
      <c r="GB34" s="528" t="str">
        <f t="shared" si="81"/>
        <v/>
      </c>
      <c r="GC34" s="529" t="str">
        <f t="shared" si="82"/>
        <v/>
      </c>
      <c r="GD34" s="529" t="str">
        <f t="shared" si="83"/>
        <v/>
      </c>
      <c r="GE34" s="529" t="str">
        <f t="shared" si="84"/>
        <v/>
      </c>
      <c r="GF34" s="529" t="str">
        <f t="shared" si="85"/>
        <v/>
      </c>
      <c r="GG34" s="529" t="str">
        <f t="shared" si="86"/>
        <v/>
      </c>
      <c r="GH34" s="529" t="str">
        <f t="shared" si="87"/>
        <v/>
      </c>
      <c r="GI34" s="529" t="str">
        <f t="shared" si="88"/>
        <v/>
      </c>
      <c r="GJ34" s="529" t="str">
        <f t="shared" si="89"/>
        <v/>
      </c>
      <c r="GK34" s="529" t="str">
        <f t="shared" si="90"/>
        <v/>
      </c>
      <c r="GL34" s="530" t="str">
        <f t="shared" si="91"/>
        <v/>
      </c>
      <c r="GM34" s="530">
        <f t="shared" si="92"/>
        <v>0</v>
      </c>
      <c r="GN34" s="574">
        <f t="shared" si="93"/>
        <v>0</v>
      </c>
      <c r="GQ34" s="528" t="str">
        <f>+IF(ISBLANK($B34),"",IF(ISBLANK(E34),"",IF(OR(E34=Cutoff!$P$34,E34=Cutoff!$P$35,E34=Cutoff!$P$36,E34=Cutoff!$P$37,E34=Cutoff!$P$38,E34=Cutoff!$P$39,E34=Cutoff!$P$40,E34=Cutoff!$P$41,E34=Cutoff!$P$42,E34=Cutoff!$P$43,E34=Cutoff!$P$44,E34=Cutoff!$P$45,$Q34&lt;SCL!Y34),"0","i")))</f>
        <v/>
      </c>
      <c r="GR34" s="529" t="str">
        <f>+IF(ISBLANK($B34),"",IF(ISBLANK(F34),"",IF(OR(F34=Cutoff!$P$34,F34=Cutoff!$P$35,F34=Cutoff!$P$36,F34=Cutoff!$P$37,F34=Cutoff!$P$38,F34=Cutoff!$P$39,F34=Cutoff!$P$40,F34=Cutoff!$P$41,F34=Cutoff!$P$42,F34=Cutoff!$P$43,F34=Cutoff!$P$44,F34=Cutoff!$P$45,$Q34&lt;SCL!Z34),"0","i")))</f>
        <v/>
      </c>
      <c r="GS34" s="529" t="str">
        <f>+IF(ISBLANK($B34),"",IF(ISBLANK(G34),"",IF(OR(G34=Cutoff!$P$34,G34=Cutoff!$P$35,G34=Cutoff!$P$36,G34=Cutoff!$P$37,G34=Cutoff!$P$38,G34=Cutoff!$P$39,G34=Cutoff!$P$40,G34=Cutoff!$P$41,G34=Cutoff!$P$42,G34=Cutoff!$P$43,G34=Cutoff!$P$44,G34=Cutoff!$P$45,$Q34&lt;SCL!AA34),"0","i")))</f>
        <v/>
      </c>
      <c r="GT34" s="529" t="str">
        <f>+IF(ISBLANK($B34),"",IF(ISBLANK(H34),"",IF(OR(H34=Cutoff!$P$34,H34=Cutoff!$P$35,H34=Cutoff!$P$36,H34=Cutoff!$P$37,H34=Cutoff!$P$38,H34=Cutoff!$P$39,H34=Cutoff!$P$40,H34=Cutoff!$P$41,H34=Cutoff!$P$42,H34=Cutoff!$P$43,H34=Cutoff!$P$44,H34=Cutoff!$P$45,$Q34&lt;SCL!AB34),"0","i")))</f>
        <v/>
      </c>
      <c r="GU34" s="529" t="str">
        <f>+IF(ISBLANK($B34),"",IF(ISBLANK(I34),"",IF(OR(I34=Cutoff!$P$34,I34=Cutoff!$P$35,I34=Cutoff!$P$36,I34=Cutoff!$P$37,I34=Cutoff!$P$38,I34=Cutoff!$P$39,I34=Cutoff!$P$40,I34=Cutoff!$P$41,I34=Cutoff!$P$42,I34=Cutoff!$P$43,I34=Cutoff!$P$44,I34=Cutoff!$P$45,$Q34&lt;SCL!AC34),"0","i")))</f>
        <v/>
      </c>
      <c r="GV34" s="529" t="str">
        <f>+IF(ISBLANK($B34),"",IF(ISBLANK(J34),"",IF(OR(J34=Cutoff!$P$34,J34=Cutoff!$P$35,J34=Cutoff!$P$36,J34=Cutoff!$P$37,J34=Cutoff!$P$38,J34=Cutoff!$P$39,J34=Cutoff!$P$40,J34=Cutoff!$P$41,J34=Cutoff!$P$42,J34=Cutoff!$P$43,J34=Cutoff!$P$44,J34=Cutoff!$P$45,$Q34&lt;SCL!AD34),"0","i")))</f>
        <v/>
      </c>
      <c r="GW34" s="529" t="str">
        <f>+IF(ISBLANK($B34),"",IF(ISBLANK(K34),"",IF(OR(K34=Cutoff!$P$34,K34=Cutoff!$P$35,K34=Cutoff!$P$36,K34=Cutoff!$P$37,K34=Cutoff!$P$38,K34=Cutoff!$P$39,K34=Cutoff!$P$40,K34=Cutoff!$P$41,K34=Cutoff!$P$42,K34=Cutoff!$P$43,K34=Cutoff!$P$44,K34=Cutoff!$P$45,$Q34&lt;SCL!AE34),"0","i")))</f>
        <v/>
      </c>
      <c r="GX34" s="529" t="str">
        <f>+IF(ISBLANK($B34),"",IF(ISBLANK(L34),"",IF(OR(L34=Cutoff!$P$34,L34=Cutoff!$P$35,L34=Cutoff!$P$36,L34=Cutoff!$P$37,L34=Cutoff!$P$38,L34=Cutoff!$P$39,L34=Cutoff!$P$40,L34=Cutoff!$P$41,L34=Cutoff!$P$42,L34=Cutoff!$P$43,L34=Cutoff!$P$44,L34=Cutoff!$P$45,$Q34&lt;SCL!AF34),"0","i")))</f>
        <v/>
      </c>
      <c r="GY34" s="529" t="str">
        <f>+IF(ISBLANK($B34),"",IF(ISBLANK(M34),"",IF(OR(M34=Cutoff!$P$34,M34=Cutoff!$P$35,M34=Cutoff!$P$36,M34=Cutoff!$P$37,M34=Cutoff!$P$38,M34=Cutoff!$P$39,M34=Cutoff!$P$40,M34=Cutoff!$P$41,M34=Cutoff!$P$42,M34=Cutoff!$P$43,M34=Cutoff!$P$44,M34=Cutoff!$P$45,$Q34&lt;SCL!AG34),"0","i")))</f>
        <v/>
      </c>
      <c r="GZ34" s="529" t="str">
        <f>+IF(ISBLANK($B34),"",IF(ISBLANK(N34),"",IF(OR(N34=Cutoff!$P$34,N34=Cutoff!$P$35,N34=Cutoff!$P$36,N34=Cutoff!$P$37,N34=Cutoff!$P$38,N34=Cutoff!$P$39,N34=Cutoff!$P$40,N34=Cutoff!$P$41,N34=Cutoff!$P$42,N34=Cutoff!$P$43,N34=Cutoff!$P$44,N34=Cutoff!$P$45,$Q34&lt;SCL!AH34),"0","i")))</f>
        <v/>
      </c>
      <c r="HA34" s="530" t="str">
        <f>+IF(ISBLANK($B34),"",IF(ISBLANK(O34),"",IF(OR(O34=Cutoff!$P$34,O34=Cutoff!$P$35,O34=Cutoff!$P$36,O34=Cutoff!$P$37,O34=Cutoff!$P$38,O34=Cutoff!$P$39,O34=Cutoff!$P$40,O34=Cutoff!$P$41,O34=Cutoff!$P$42,O34=Cutoff!$P$43,O34=Cutoff!$P$44,O34=Cutoff!$P$45,$Q34&lt;SCL!AI34),"0","i")))</f>
        <v/>
      </c>
      <c r="HB34" s="530" t="str">
        <f t="shared" si="94"/>
        <v/>
      </c>
      <c r="HC34" s="541" t="str">
        <f t="shared" si="95"/>
        <v/>
      </c>
      <c r="HD34" s="678" t="str">
        <f t="shared" si="96"/>
        <v/>
      </c>
      <c r="HE34" s="528" t="str">
        <f>+IF(ISBLANK($B34),"",IF(ISBLANK(E34),"",IF(OR(E34=Cutoff!$R$34,E34=Cutoff!$R$35,E34=Cutoff!$R$36,E34=Cutoff!$R$37,E34=Cutoff!$R$38,E34=Cutoff!$R$39,E34=Cutoff!$R$40,E34=Cutoff!$R$41,E34=Cutoff!$R$42,E34=Cutoff!$R$43,E34=Cutoff!$R$44,E34=Cutoff!$R$45,$Q34&lt;SCL!Y34),"0","d")))</f>
        <v/>
      </c>
      <c r="HF34" s="529" t="str">
        <f>+IF(ISBLANK($B34),"",IF(ISBLANK(F34),"",IF(OR(F34=Cutoff!$R$34,F34=Cutoff!$R$35,F34=Cutoff!$R$36,F34=Cutoff!$R$37,F34=Cutoff!$R$38,F34=Cutoff!$R$39,F34=Cutoff!$R$40,F34=Cutoff!$R$41,F34=Cutoff!$R$42,F34=Cutoff!$R$43,F34=Cutoff!$R$44,F34=Cutoff!$R$45,$Q34&lt;SCL!Z34),"0","d")))</f>
        <v/>
      </c>
      <c r="HG34" s="529" t="str">
        <f>+IF(ISBLANK($B34),"",IF(ISBLANK(G34),"",IF(OR(G34=Cutoff!$R$34,G34=Cutoff!$R$35,G34=Cutoff!$R$36,G34=Cutoff!$R$37,G34=Cutoff!$R$38,G34=Cutoff!$R$39,G34=Cutoff!$R$40,G34=Cutoff!$R$41,G34=Cutoff!$R$42,G34=Cutoff!$R$43,G34=Cutoff!$R$44,G34=Cutoff!$R$45,$Q34&lt;SCL!AA34),"0","d")))</f>
        <v/>
      </c>
      <c r="HH34" s="529" t="str">
        <f>+IF(ISBLANK($B34),"",IF(ISBLANK(H34),"",IF(OR(H34=Cutoff!$R$34,H34=Cutoff!$R$35,H34=Cutoff!$R$36,H34=Cutoff!$R$37,H34=Cutoff!$R$38,H34=Cutoff!$R$39,H34=Cutoff!$R$40,H34=Cutoff!$R$41,H34=Cutoff!$R$42,H34=Cutoff!$R$43,H34=Cutoff!$R$44,H34=Cutoff!$R$45,$Q34&lt;SCL!AB34),"0","d")))</f>
        <v/>
      </c>
      <c r="HI34" s="529" t="str">
        <f>+IF(ISBLANK($B34),"",IF(ISBLANK(I34),"",IF(OR(I34=Cutoff!$R$34,I34=Cutoff!$R$35,I34=Cutoff!$R$36,I34=Cutoff!$R$37,I34=Cutoff!$R$38,I34=Cutoff!$R$39,I34=Cutoff!$R$40,I34=Cutoff!$R$41,I34=Cutoff!$R$42,I34=Cutoff!$R$43,I34=Cutoff!$R$44,I34=Cutoff!$R$45,$Q34&lt;SCL!AC34),"0","d")))</f>
        <v/>
      </c>
      <c r="HJ34" s="529" t="str">
        <f>+IF(ISBLANK($B34),"",IF(ISBLANK(J34),"",IF(OR(J34=Cutoff!$R$34,J34=Cutoff!$R$35,J34=Cutoff!$R$36,J34=Cutoff!$R$37,J34=Cutoff!$R$38,J34=Cutoff!$R$39,J34=Cutoff!$R$40,J34=Cutoff!$R$41,J34=Cutoff!$R$42,J34=Cutoff!$R$43,J34=Cutoff!$R$44,J34=Cutoff!$R$45,$Q34&lt;SCL!AD34),"0","d")))</f>
        <v/>
      </c>
      <c r="HK34" s="529" t="str">
        <f>+IF(ISBLANK($B34),"",IF(ISBLANK(K34),"",IF(OR(K34=Cutoff!$R$34,K34=Cutoff!$R$35,K34=Cutoff!$R$36,K34=Cutoff!$R$37,K34=Cutoff!$R$38,K34=Cutoff!$R$39,K34=Cutoff!$R$40,K34=Cutoff!$R$41,K34=Cutoff!$R$42,K34=Cutoff!$R$43,K34=Cutoff!$R$44,K34=Cutoff!$R$45,$Q34&lt;SCL!AE34),"0","d")))</f>
        <v/>
      </c>
      <c r="HL34" s="529" t="str">
        <f>+IF(ISBLANK($B34),"",IF(ISBLANK(L34),"",IF(OR(L34=Cutoff!$R$34,L34=Cutoff!$R$35,L34=Cutoff!$R$36,L34=Cutoff!$R$37,L34=Cutoff!$R$38,L34=Cutoff!$R$39,L34=Cutoff!$R$40,L34=Cutoff!$R$41,L34=Cutoff!$R$42,L34=Cutoff!$R$43,L34=Cutoff!$R$44,L34=Cutoff!$R$45,$Q34&lt;SCL!AF34),"0","d")))</f>
        <v/>
      </c>
      <c r="HM34" s="529" t="str">
        <f>+IF(ISBLANK($B34),"",IF(ISBLANK(M34),"",IF(OR(M34=Cutoff!$R$34,M34=Cutoff!$R$35,M34=Cutoff!$R$36,M34=Cutoff!$R$37,M34=Cutoff!$R$38,M34=Cutoff!$R$39,M34=Cutoff!$R$40,M34=Cutoff!$R$41,M34=Cutoff!$R$42,M34=Cutoff!$R$43,M34=Cutoff!$R$44,M34=Cutoff!$R$45,$Q34&lt;SCL!AG34),"0","d")))</f>
        <v/>
      </c>
      <c r="HN34" s="529" t="str">
        <f>+IF(ISBLANK($B34),"",IF(ISBLANK(N34),"",IF(OR(N34=Cutoff!$R$34,N34=Cutoff!$R$35,N34=Cutoff!$R$36,N34=Cutoff!$R$37,N34=Cutoff!$R$38,N34=Cutoff!$R$39,N34=Cutoff!$R$40,N34=Cutoff!$R$41,N34=Cutoff!$R$42,N34=Cutoff!$R$43,N34=Cutoff!$R$44,N34=Cutoff!$R$45,$Q34&lt;SCL!AH34),"0","d")))</f>
        <v/>
      </c>
      <c r="HO34" s="530" t="str">
        <f>+IF(ISBLANK($B34),"",IF(ISBLANK(O34),"",IF(OR(O34=Cutoff!$R$34,O34=Cutoff!$R$35,O34=Cutoff!$R$36,O34=Cutoff!$R$37,O34=Cutoff!$R$38,O34=Cutoff!$R$39,O34=Cutoff!$R$40,O34=Cutoff!$R$41,O34=Cutoff!$R$42,O34=Cutoff!$R$43,O34=Cutoff!$R$44,O34=Cutoff!$R$45,$Q34&lt;SCL!AI34),"0","d")))</f>
        <v/>
      </c>
      <c r="HP34" s="530" t="str">
        <f t="shared" si="97"/>
        <v/>
      </c>
      <c r="HQ34" s="541" t="str">
        <f t="shared" si="98"/>
        <v/>
      </c>
      <c r="HR34" s="678" t="str">
        <f t="shared" si="99"/>
        <v/>
      </c>
      <c r="HS34" s="528" t="str">
        <f>+IF(ISBLANK($B34),"",IF(ISBLANK(E34),"",IF(OR(E34=Cutoff!$T$34,E34=Cutoff!$T$35,E34=Cutoff!$T$36,E34=Cutoff!$T$37,E34=Cutoff!$T$38,E34=Cutoff!$T$39,E34=Cutoff!$T$40,E34=Cutoff!$T$41,E34=Cutoff!$T$42,E34=Cutoff!$T$43,E34=Cutoff!$T$44,E34=Cutoff!$T$45,$Q34&lt;SCL!Y34),"0","oral")))</f>
        <v/>
      </c>
      <c r="HT34" s="529" t="str">
        <f>+IF(ISBLANK($B34),"",IF(ISBLANK(F34),"",IF(OR(F34=Cutoff!$T$34,F34=Cutoff!$T$35,F34=Cutoff!$T$36,F34=Cutoff!$T$37,F34=Cutoff!$T$38,F34=Cutoff!$T$39,F34=Cutoff!$T$40,F34=Cutoff!$T$41,F34=Cutoff!$T$42,F34=Cutoff!$T$43,F34=Cutoff!$T$44,F34=Cutoff!$T$45,$Q34&lt;SCL!Z34),"0","oral")))</f>
        <v/>
      </c>
      <c r="HU34" s="529" t="str">
        <f>+IF(ISBLANK($B34),"",IF(ISBLANK(G34),"",IF(OR(G34=Cutoff!$T$34,G34=Cutoff!$T$35,G34=Cutoff!$T$36,G34=Cutoff!$T$37,G34=Cutoff!$T$38,G34=Cutoff!$T$39,G34=Cutoff!$T$40,G34=Cutoff!$T$41,G34=Cutoff!$T$42,G34=Cutoff!$T$43,G34=Cutoff!$T$44,G34=Cutoff!$T$45,$Q34&lt;SCL!AA34),"0","oral")))</f>
        <v/>
      </c>
      <c r="HV34" s="529" t="str">
        <f>+IF(ISBLANK($B34),"",IF(ISBLANK(H34),"",IF(OR(H34=Cutoff!$T$34,H34=Cutoff!$T$35,H34=Cutoff!$T$36,H34=Cutoff!$T$37,H34=Cutoff!$T$38,H34=Cutoff!$T$39,H34=Cutoff!$T$40,H34=Cutoff!$T$41,H34=Cutoff!$T$42,H34=Cutoff!$T$43,H34=Cutoff!$T$44,H34=Cutoff!$T$45,$Q34&lt;SCL!AB34),"0","oral")))</f>
        <v/>
      </c>
      <c r="HW34" s="529" t="str">
        <f>+IF(ISBLANK($B34),"",IF(ISBLANK(I34),"",IF(OR(I34=Cutoff!$T$34,I34=Cutoff!$T$35,I34=Cutoff!$T$36,I34=Cutoff!$T$37,I34=Cutoff!$T$38,I34=Cutoff!$T$39,I34=Cutoff!$T$40,I34=Cutoff!$T$41,I34=Cutoff!$T$42,I34=Cutoff!$T$43,I34=Cutoff!$T$44,I34=Cutoff!$T$45,$Q34&lt;SCL!AC34),"0","oral")))</f>
        <v/>
      </c>
      <c r="HX34" s="529" t="str">
        <f>+IF(ISBLANK($B34),"",IF(ISBLANK(J34),"",IF(OR(J34=Cutoff!$T$34,J34=Cutoff!$T$35,J34=Cutoff!$T$36,J34=Cutoff!$T$37,J34=Cutoff!$T$38,J34=Cutoff!$T$39,J34=Cutoff!$T$40,J34=Cutoff!$T$41,J34=Cutoff!$T$42,J34=Cutoff!$T$43,J34=Cutoff!$T$44,J34=Cutoff!$T$45,$Q34&lt;SCL!AD34),"0","oral")))</f>
        <v/>
      </c>
      <c r="HY34" s="529" t="str">
        <f>+IF(ISBLANK($B34),"",IF(ISBLANK(K34),"",IF(OR(K34=Cutoff!$T$34,K34=Cutoff!$T$35,K34=Cutoff!$T$36,K34=Cutoff!$T$37,K34=Cutoff!$T$38,K34=Cutoff!$T$39,K34=Cutoff!$T$40,K34=Cutoff!$T$41,K34=Cutoff!$T$42,K34=Cutoff!$T$43,K34=Cutoff!$T$44,K34=Cutoff!$T$45,$Q34&lt;SCL!AE34),"0","oral")))</f>
        <v/>
      </c>
      <c r="HZ34" s="529" t="str">
        <f>+IF(ISBLANK($B34),"",IF(ISBLANK(L34),"",IF(OR(L34=Cutoff!$T$34,L34=Cutoff!$T$35,L34=Cutoff!$T$36,L34=Cutoff!$T$37,L34=Cutoff!$T$38,L34=Cutoff!$T$39,L34=Cutoff!$T$40,L34=Cutoff!$T$41,L34=Cutoff!$T$42,L34=Cutoff!$T$43,L34=Cutoff!$T$44,L34=Cutoff!$T$45,$Q34&lt;SCL!AF34),"0","oral")))</f>
        <v/>
      </c>
      <c r="IA34" s="529" t="str">
        <f>+IF(ISBLANK($B34),"",IF(ISBLANK(M34),"",IF(OR(M34=Cutoff!$T$34,M34=Cutoff!$T$35,M34=Cutoff!$T$36,M34=Cutoff!$T$37,M34=Cutoff!$T$38,M34=Cutoff!$T$39,M34=Cutoff!$T$40,M34=Cutoff!$T$41,M34=Cutoff!$T$42,M34=Cutoff!$T$43,M34=Cutoff!$T$44,M34=Cutoff!$T$45,$Q34&lt;SCL!AG34),"0","oral")))</f>
        <v/>
      </c>
      <c r="IB34" s="529" t="str">
        <f>+IF(ISBLANK($B34),"",IF(ISBLANK(N34),"",IF(OR(N34=Cutoff!$T$34,N34=Cutoff!$T$35,N34=Cutoff!$T$36,N34=Cutoff!$T$37,N34=Cutoff!$T$38,N34=Cutoff!$T$39,N34=Cutoff!$T$40,N34=Cutoff!$T$41,N34=Cutoff!$T$42,N34=Cutoff!$T$43,N34=Cutoff!$T$44,N34=Cutoff!$T$45,$Q34&lt;SCL!AH34),"0","oral")))</f>
        <v/>
      </c>
      <c r="IC34" s="530" t="str">
        <f>+IF(ISBLANK($B34),"",IF(ISBLANK(O34),"",IF(OR(O34=Cutoff!$T$34,O34=Cutoff!$T$35,O34=Cutoff!$T$36,O34=Cutoff!$T$37,O34=Cutoff!$T$38,O34=Cutoff!$T$39,O34=Cutoff!$T$40,O34=Cutoff!$T$41,O34=Cutoff!$T$42,O34=Cutoff!$T$43,O34=Cutoff!$T$44,O34=Cutoff!$T$45,$Q34&lt;SCL!AI34),"0","oral")))</f>
        <v/>
      </c>
      <c r="ID34" s="530" t="str">
        <f t="shared" si="100"/>
        <v/>
      </c>
      <c r="IE34" s="541" t="str">
        <f t="shared" si="101"/>
        <v/>
      </c>
      <c r="IF34" s="678" t="str">
        <f t="shared" si="102"/>
        <v/>
      </c>
      <c r="IG34" s="528" t="str">
        <f>IF(ISBLANK($B34),"",+IF(OR(E34=Cutoff!$W$2,E34=Cutoff!$W$3,E34=Cutoff!$W$4,E34=Cutoff!$W$5,E34=Cutoff!$W$6,E34=Cutoff!$W$7,E34=Cutoff!$W$8,E34=Cutoff!$W$9,E34=Cutoff!$W$10,E34=Cutoff!$W$11,E34=Cutoff!$W$12),1,0))</f>
        <v/>
      </c>
      <c r="IH34" s="529" t="str">
        <f>IF(ISBLANK($B34),"",+IF(OR(F34=Cutoff!$W$2,F34=Cutoff!$W$3,F34=Cutoff!$W$4,F34=Cutoff!$W$5,F34=Cutoff!$W$6,F34=Cutoff!$W$7,F34=Cutoff!$W$8,F34=Cutoff!$W$9,F34=Cutoff!$W$10,F34=Cutoff!$W$11,F34=Cutoff!$W$12),1,0))</f>
        <v/>
      </c>
      <c r="II34" s="529" t="str">
        <f>IF(ISBLANK($B34),"",+IF(OR(G34=Cutoff!$W$2,G34=Cutoff!$W$3,G34=Cutoff!$W$4,G34=Cutoff!$W$5,G34=Cutoff!$W$6,G34=Cutoff!$W$7,G34=Cutoff!$W$8,G34=Cutoff!$W$9,G34=Cutoff!$W$10,G34=Cutoff!$W$11,G34=Cutoff!$W$12),1,0))</f>
        <v/>
      </c>
      <c r="IJ34" s="529" t="str">
        <f>IF(ISBLANK($B34),"",+IF(OR(H34=Cutoff!$W$2,H34=Cutoff!$W$3,H34=Cutoff!$W$4,H34=Cutoff!$W$5,H34=Cutoff!$W$6,H34=Cutoff!$W$7,H34=Cutoff!$W$8,H34=Cutoff!$W$9,H34=Cutoff!$W$10,H34=Cutoff!$W$11,H34=Cutoff!$W$12),1,0))</f>
        <v/>
      </c>
      <c r="IK34" s="529" t="str">
        <f>IF(ISBLANK($B34),"",+IF(OR(I34=Cutoff!$W$2,I34=Cutoff!$W$3,I34=Cutoff!$W$4,I34=Cutoff!$W$5,I34=Cutoff!$W$6,I34=Cutoff!$W$7,I34=Cutoff!$W$8,I34=Cutoff!$W$9,I34=Cutoff!$W$10,I34=Cutoff!$W$11,I34=Cutoff!$W$12),1,0))</f>
        <v/>
      </c>
      <c r="IL34" s="529" t="str">
        <f>IF(ISBLANK($B34),"",+IF(OR(J34=Cutoff!$W$2,J34=Cutoff!$W$3,J34=Cutoff!$W$4,J34=Cutoff!$W$5,J34=Cutoff!$W$6,J34=Cutoff!$W$7,J34=Cutoff!$W$8,J34=Cutoff!$W$9,J34=Cutoff!$W$10,J34=Cutoff!$W$11,J34=Cutoff!$W$12),1,0))</f>
        <v/>
      </c>
      <c r="IM34" s="529" t="str">
        <f>IF(ISBLANK($B34),"",+IF(OR(K34=Cutoff!$W$2,K34=Cutoff!$W$3,K34=Cutoff!$W$4,K34=Cutoff!$W$5,K34=Cutoff!$W$6,K34=Cutoff!$W$7,K34=Cutoff!$W$8,K34=Cutoff!$W$9,K34=Cutoff!$W$10,K34=Cutoff!$W$11,K34=Cutoff!$W$12),1,0))</f>
        <v/>
      </c>
      <c r="IN34" s="529" t="str">
        <f>IF(ISBLANK($B34),"",+IF(OR(L34=Cutoff!$W$2,L34=Cutoff!$W$3,L34=Cutoff!$W$4,L34=Cutoff!$W$5,L34=Cutoff!$W$6,L34=Cutoff!$W$7,L34=Cutoff!$W$8,L34=Cutoff!$W$9,L34=Cutoff!$W$10,L34=Cutoff!$W$11,L34=Cutoff!$W$12),1,0))</f>
        <v/>
      </c>
      <c r="IO34" s="529" t="str">
        <f>IF(ISBLANK($B34),"",+IF(OR(M34=Cutoff!$W$2,M34=Cutoff!$W$3,M34=Cutoff!$W$4,M34=Cutoff!$W$5,M34=Cutoff!$W$6,M34=Cutoff!$W$7,M34=Cutoff!$W$8,M34=Cutoff!$W$9,M34=Cutoff!$W$10,M34=Cutoff!$W$11,M34=Cutoff!$W$12),1,0))</f>
        <v/>
      </c>
      <c r="IP34" s="529" t="str">
        <f>IF(ISBLANK($B34),"",+IF(OR(N34=Cutoff!$W$2,N34=Cutoff!$W$3,N34=Cutoff!$W$4,N34=Cutoff!$W$5,N34=Cutoff!$W$6,N34=Cutoff!$W$7,N34=Cutoff!$W$8,N34=Cutoff!$W$9,N34=Cutoff!$W$10,N34=Cutoff!$W$11,N34=Cutoff!$W$12),1,0))</f>
        <v/>
      </c>
      <c r="IQ34" s="530" t="str">
        <f>IF(ISBLANK($B34),"",+IF(OR(O34=Cutoff!$W$2,O34=Cutoff!$W$3,O34=Cutoff!$W$4,O34=Cutoff!$W$5,O34=Cutoff!$W$6,O34=Cutoff!$W$7,O34=Cutoff!$W$8,O34=Cutoff!$W$9,O34=Cutoff!$W$10,O34=Cutoff!$W$11,O34=Cutoff!$W$12),1,0))</f>
        <v/>
      </c>
      <c r="IR34" s="541" t="str">
        <f t="shared" si="103"/>
        <v/>
      </c>
      <c r="IS34" s="541" t="str">
        <f t="shared" si="104"/>
        <v/>
      </c>
      <c r="IV34" s="720" t="str">
        <f>IF(ISBLANK($B34),"",+IF(AND(OR(E34=Cutoff!$W$8,E34=Cutoff!$W$9,E34=Cutoff!$W$12),OR(E34=$D$19,E34=$E$19,E34=$F$19,E34=$G$19,E34=$H$19,E34=$I$19,E34=$J$19,E34=$K$19,E34=$L$19,E34=$M$19),GQ34="i"),E34,""))</f>
        <v/>
      </c>
      <c r="IW34" s="720" t="str">
        <f>IF(ISBLANK($B34),"",+IF(AND(OR(F34=Cutoff!$W$8,F34=Cutoff!$W$9,F34=Cutoff!$W$12),OR(F34=$D$19,F34=$E$19,F34=$F$19,F34=$G$19,F34=$H$19,F34=$I$19,F34=$J$19,F34=$K$19,F34=$L$19,F34=$M$19),GR34="i"),F34,""))</f>
        <v/>
      </c>
      <c r="IX34" s="720" t="str">
        <f>IF(ISBLANK($B34),"",+IF(AND(OR(G34=Cutoff!$W$8,G34=Cutoff!$W$9,G34=Cutoff!$W$12),OR(G34=$D$19,G34=$E$19,G34=$F$19,G34=$G$19,G34=$H$19,G34=$I$19,G34=$J$19,G34=$K$19,G34=$L$19,G34=$M$19),GS34="i"),G34,""))</f>
        <v/>
      </c>
      <c r="IY34" s="720" t="str">
        <f>IF(ISBLANK($B34),"",+IF(AND(OR(H34=Cutoff!$W$8,H34=Cutoff!$W$9,H34=Cutoff!$W$12),OR(H34=$D$19,H34=$E$19,H34=$F$19,H34=$G$19,H34=$H$19,H34=$I$19,H34=$J$19,H34=$K$19,H34=$L$19,H34=$M$19),GT34="i"),H34,""))</f>
        <v/>
      </c>
      <c r="IZ34" s="720" t="str">
        <f>IF(ISBLANK($B34),"",+IF(AND(OR(I34=Cutoff!$W$8,I34=Cutoff!$W$9,I34=Cutoff!$W$12),OR(I34=$D$19,I34=$E$19,I34=$F$19,I34=$G$19,I34=$H$19,I34=$I$19,I34=$J$19,I34=$K$19,I34=$L$19,I34=$M$19),GU34="i"),I34,""))</f>
        <v/>
      </c>
      <c r="JA34" s="720" t="str">
        <f>IF(ISBLANK($B34),"",+IF(AND(OR(J34=Cutoff!$W$8,J34=Cutoff!$W$9,J34=Cutoff!$W$12),OR(J34=$D$19,J34=$E$19,J34=$F$19,J34=$G$19,J34=$H$19,J34=$I$19,J34=$J$19,J34=$K$19,J34=$L$19,J34=$M$19),GV34="i"),J34,""))</f>
        <v/>
      </c>
      <c r="JB34" s="720" t="str">
        <f>IF(ISBLANK($B34),"",+IF(AND(OR(K34=Cutoff!$W$8,K34=Cutoff!$W$9,K34=Cutoff!$W$12),OR(K34=$D$19,K34=$E$19,K34=$F$19,K34=$G$19,K34=$H$19,K34=$I$19,K34=$J$19,K34=$K$19,K34=$L$19,K34=$M$19),GW34="i"),K34,""))</f>
        <v/>
      </c>
      <c r="JC34" s="720" t="str">
        <f>IF(ISBLANK($B34),"",+IF(AND(OR(L34=Cutoff!$W$8,L34=Cutoff!$W$9,L34=Cutoff!$W$12),OR(L34=$D$19,L34=$E$19,L34=$F$19,L34=$G$19,L34=$H$19,L34=$I$19,L34=$J$19,L34=$K$19,L34=$L$19,L34=$M$19),GX34="i"),L34,""))</f>
        <v/>
      </c>
      <c r="JD34" s="720" t="str">
        <f>IF(ISBLANK($B34),"",+IF(AND(OR(M34=Cutoff!$W$8,M34=Cutoff!$W$9,M34=Cutoff!$W$12),OR(M34=$D$19,M34=$E$19,M34=$F$19,M34=$G$19,M34=$H$19,M34=$I$19,M34=$J$19,M34=$K$19,M34=$L$19,M34=$M$19),GY34="i"),M34,""))</f>
        <v/>
      </c>
      <c r="JE34" s="720" t="str">
        <f>IF(ISBLANK($B34),"",+IF(AND(OR(N34=Cutoff!$W$8,N34=Cutoff!$W$9,N34=Cutoff!$W$12),OR(N34=$D$19,N34=$E$19,N34=$F$19,N34=$G$19,N34=$H$19,N34=$I$19,N34=$J$19,N34=$K$19,N34=$L$19,N34=$M$19),GZ34="i"),N34,""))</f>
        <v/>
      </c>
      <c r="JF34" s="720" t="str">
        <f>IF(ISBLANK($B34),"",+IF(AND(OR(O34=Cutoff!$W$8,O34=Cutoff!$W$9,O34=Cutoff!$W$12),OR(O34=$D$19,O34=$E$19,O34=$F$19,O34=$G$19,O34=$H$19,O34=$I$19,O34=$J$19,O34=$K$19,O34=$L$19,O34=$M$19),HA34="i"),O34,""))</f>
        <v/>
      </c>
      <c r="JG34" s="720">
        <f t="shared" si="105"/>
        <v>0</v>
      </c>
      <c r="JH34" s="720" t="str">
        <f t="shared" si="106"/>
        <v/>
      </c>
      <c r="JK34" s="720" t="str">
        <f>IF(ISBLANK($B34),"",+IF(AND(OR(E34=Cutoff!$W$2,E34=Cutoff!$W$3,E34=Cutoff!$W$4,E34=Cutoff!$W$11),OR(E34=$D$19,E34=$E$19,E34=$F$19,E34=$G$19,E34=$H$19,E34=$I$19,E34=$J$19,E34=$K$19,E34=$L$19,E34=$M$19),HE34="d"),E34,""))</f>
        <v/>
      </c>
      <c r="JL34" s="720" t="str">
        <f>IF(ISBLANK($B34),"",+IF(AND(OR(F34=Cutoff!$W$2,F34=Cutoff!$W$3,F34=Cutoff!$W$4,F34=Cutoff!$W$11),OR(F34=$D$19,F34=$E$19,F34=$F$19,F34=$G$19,F34=$H$19,F34=$I$19,F34=$J$19,F34=$K$19,F34=$L$19,F34=$M$19),HF34="d"),F34,""))</f>
        <v/>
      </c>
      <c r="JM34" s="720" t="str">
        <f>IF(ISBLANK($B34),"",+IF(AND(OR(G34=Cutoff!$W$2,G34=Cutoff!$W$3,G34=Cutoff!$W$4,G34=Cutoff!$W$11),OR(G34=$D$19,G34=$E$19,G34=$F$19,G34=$G$19,G34=$H$19,G34=$I$19,G34=$J$19,G34=$K$19,G34=$L$19,G34=$M$19),HG34="d"),G34,""))</f>
        <v/>
      </c>
      <c r="JN34" s="720" t="str">
        <f>IF(ISBLANK($B34),"",+IF(AND(OR(H34=Cutoff!$W$2,H34=Cutoff!$W$3,H34=Cutoff!$W$4,H34=Cutoff!$W$11),OR(H34=$D$19,H34=$E$19,H34=$F$19,H34=$G$19,H34=$H$19,H34=$I$19,H34=$J$19,H34=$K$19,H34=$L$19,H34=$M$19),HH34="d"),H34,""))</f>
        <v/>
      </c>
      <c r="JO34" s="720" t="str">
        <f>IF(ISBLANK($B34),"",+IF(AND(OR(I34=Cutoff!$W$2,I34=Cutoff!$W$3,I34=Cutoff!$W$4,I34=Cutoff!$W$11),OR(I34=$D$19,I34=$E$19,I34=$F$19,I34=$G$19,I34=$H$19,I34=$I$19,I34=$J$19,I34=$K$19,I34=$L$19,I34=$M$19),HI34="d"),I34,""))</f>
        <v/>
      </c>
      <c r="JP34" s="720" t="str">
        <f>IF(ISBLANK($B34),"",+IF(AND(OR(J34=Cutoff!$W$2,J34=Cutoff!$W$3,J34=Cutoff!$W$4,J34=Cutoff!$W$11),OR(J34=$D$19,J34=$E$19,J34=$F$19,J34=$G$19,J34=$H$19,J34=$I$19,J34=$J$19,J34=$K$19,J34=$L$19,J34=$M$19),HJ34="d"),J34,""))</f>
        <v/>
      </c>
      <c r="JQ34" s="720" t="str">
        <f>IF(ISBLANK($B34),"",+IF(AND(OR(K34=Cutoff!$W$2,K34=Cutoff!$W$3,K34=Cutoff!$W$4,K34=Cutoff!$W$11),OR(K34=$D$19,K34=$E$19,K34=$F$19,K34=$G$19,K34=$H$19,K34=$I$19,K34=$J$19,K34=$K$19,K34=$L$19,K34=$M$19),HK34="d"),K34,""))</f>
        <v/>
      </c>
      <c r="JR34" s="720" t="str">
        <f>IF(ISBLANK($B34),"",+IF(AND(OR(L34=Cutoff!$W$2,L34=Cutoff!$W$3,L34=Cutoff!$W$4,L34=Cutoff!$W$11),OR(L34=$D$19,L34=$E$19,L34=$F$19,L34=$G$19,L34=$H$19,L34=$I$19,L34=$J$19,L34=$K$19,L34=$L$19,L34=$M$19),HL34="d"),L34,""))</f>
        <v/>
      </c>
      <c r="JS34" s="720" t="str">
        <f>IF(ISBLANK($B34),"",+IF(AND(OR(M34=Cutoff!$W$2,M34=Cutoff!$W$3,M34=Cutoff!$W$4,M34=Cutoff!$W$11),OR(M34=$D$19,M34=$E$19,M34=$F$19,M34=$G$19,M34=$H$19,M34=$I$19,M34=$J$19,M34=$K$19,M34=$L$19,M34=$M$19),HM34="d"),M34,""))</f>
        <v/>
      </c>
      <c r="JT34" s="720" t="str">
        <f>IF(ISBLANK($B34),"",+IF(AND(OR(N34=Cutoff!$W$2,N34=Cutoff!$W$3,N34=Cutoff!$W$4,N34=Cutoff!$W$11),OR(N34=$D$19,N34=$E$19,N34=$F$19,N34=$G$19,N34=$H$19,N34=$I$19,N34=$J$19,N34=$K$19,N34=$L$19,N34=$M$19),HN34="d"),N34,""))</f>
        <v/>
      </c>
      <c r="JU34" s="720" t="str">
        <f>IF(ISBLANK($B34),"",+IF(AND(OR(O34=Cutoff!$W$2,O34=Cutoff!$W$3,O34=Cutoff!$W$4,O34=Cutoff!$W$11),OR(O34=$D$19,O34=$E$19,O34=$F$19,O34=$G$19,O34=$H$19,O34=$I$19,O34=$J$19,O34=$K$19,O34=$L$19,O34=$M$19),HO34="d"),O34,""))</f>
        <v/>
      </c>
      <c r="JV34" s="720">
        <f t="shared" si="125"/>
        <v>0</v>
      </c>
      <c r="JW34" s="720" t="str">
        <f t="shared" si="23"/>
        <v/>
      </c>
      <c r="JZ34" s="11"/>
      <c r="KA34" s="11"/>
      <c r="KB34" s="11"/>
      <c r="KC34" s="11"/>
      <c r="KD34" s="11"/>
      <c r="KE34" s="11"/>
      <c r="KF34" s="11"/>
      <c r="KG34" s="11"/>
      <c r="KH34" s="11"/>
      <c r="KI34" s="11"/>
      <c r="KJ34" s="11"/>
      <c r="KK34" s="11"/>
      <c r="KL34" s="11"/>
    </row>
    <row r="35" spans="1:298" ht="20.25" x14ac:dyDescent="0.3">
      <c r="A35" s="501"/>
      <c r="B35" s="585"/>
      <c r="C35" s="502"/>
      <c r="D35" s="500" t="str">
        <f t="shared" si="1"/>
        <v/>
      </c>
      <c r="E35" s="515"/>
      <c r="F35" s="516"/>
      <c r="G35" s="516"/>
      <c r="H35" s="516"/>
      <c r="I35" s="516"/>
      <c r="J35" s="516"/>
      <c r="K35" s="516"/>
      <c r="L35" s="516"/>
      <c r="M35" s="516"/>
      <c r="N35" s="516"/>
      <c r="O35" s="516"/>
      <c r="P35" s="510"/>
      <c r="Q35" s="505"/>
      <c r="R35" s="780"/>
      <c r="S35" s="507"/>
      <c r="T35" s="513"/>
      <c r="U35" s="716"/>
      <c r="V35" s="511"/>
      <c r="W35" s="506"/>
      <c r="X35" s="512"/>
      <c r="Y35" s="511"/>
      <c r="Z35" s="506"/>
      <c r="AA35" s="512"/>
      <c r="AB35" s="517"/>
      <c r="AC35" s="508"/>
      <c r="AD35" s="507"/>
      <c r="AE35" s="508"/>
      <c r="AF35" s="515"/>
      <c r="AG35" s="516"/>
      <c r="AH35" s="509"/>
      <c r="AI35" s="509"/>
      <c r="AJ35" s="510"/>
      <c r="AK35" s="447" t="str">
        <f t="shared" si="140"/>
        <v/>
      </c>
      <c r="AL35" s="63" t="str">
        <f t="shared" si="127"/>
        <v/>
      </c>
      <c r="AM35" s="64" t="str">
        <f t="shared" si="141"/>
        <v/>
      </c>
      <c r="AN35" s="786" t="str">
        <f t="shared" si="24"/>
        <v/>
      </c>
      <c r="AO35" s="786" t="str">
        <f t="shared" si="25"/>
        <v/>
      </c>
      <c r="AP35" s="786" t="str">
        <f t="shared" si="26"/>
        <v/>
      </c>
      <c r="AQ35" s="786" t="str">
        <f t="shared" si="27"/>
        <v/>
      </c>
      <c r="AR35" s="787" t="str">
        <f t="shared" si="28"/>
        <v/>
      </c>
      <c r="AS35" s="788" t="str">
        <f t="shared" si="29"/>
        <v/>
      </c>
      <c r="AT35" s="788" t="str">
        <f t="shared" si="30"/>
        <v/>
      </c>
      <c r="AU35" s="789" t="str">
        <f t="shared" si="31"/>
        <v/>
      </c>
      <c r="AV35" s="786" t="str">
        <f t="shared" si="32"/>
        <v/>
      </c>
      <c r="AW35" s="66" t="str">
        <f t="shared" si="33"/>
        <v/>
      </c>
      <c r="AX35" s="67" t="str">
        <f t="shared" si="4"/>
        <v/>
      </c>
      <c r="AY35" s="787" t="str">
        <f t="shared" si="34"/>
        <v/>
      </c>
      <c r="AZ35" s="790" t="str">
        <f t="shared" si="35"/>
        <v/>
      </c>
      <c r="BA35" s="378" t="str">
        <f t="shared" si="128"/>
        <v/>
      </c>
      <c r="BB35" s="379" t="str">
        <f t="shared" si="129"/>
        <v/>
      </c>
      <c r="BC35" s="376" t="str">
        <f t="shared" si="126"/>
        <v/>
      </c>
      <c r="BD35" s="263" t="str">
        <f t="shared" si="142"/>
        <v/>
      </c>
      <c r="BE35" s="263" t="str">
        <f t="shared" si="8"/>
        <v/>
      </c>
      <c r="BF35" s="258" t="b">
        <f t="shared" si="9"/>
        <v>0</v>
      </c>
      <c r="BG35" s="266" t="str">
        <f t="shared" si="130"/>
        <v/>
      </c>
      <c r="BH35" s="376" t="str">
        <f t="shared" si="131"/>
        <v xml:space="preserve"> </v>
      </c>
      <c r="BI35" s="376" t="str">
        <f t="shared" si="36"/>
        <v/>
      </c>
      <c r="BJ35" s="256" t="b">
        <f>+IF(E35="H340",IF(SCL!Y35&lt;$Q35,"Yes",""),IF(E35="H341",IF(SCL!Y35&lt;$Q35,"Yes",""),IF(E35="H350",IF(SCL!Y35&lt;$Q35,"Yes",""),IF(E35="H350i",IF(SCL!Y35&lt;$Q35,"(I)",""),IF(E35="H351",IF(SCL!Y35&lt;$Q35,"Yes",""))))))</f>
        <v>0</v>
      </c>
      <c r="BK35" s="256" t="b">
        <f>+IF(F35="H340",IF(SCL!Z35&lt;$Q35,"Yes",""),IF(F35="H341",IF(SCL!Z35&lt;$Q35,"Yes",""),IF(F35="H350",IF(SCL!Z35&lt;$Q35,"Yes",""),IF(F35="H350i",IF(SCL!Z35&lt;$Q35,"(I)",""),IF(F35="H351",IF(SCL!Z35&lt;$Q35,"Yes",""))))))</f>
        <v>0</v>
      </c>
      <c r="BL35" s="256" t="b">
        <f>+IF(G35="H340",IF(SCL!AA35&lt;$Q35,"Yes",""),IF(G35="H341",IF(SCL!AA35&lt;$Q35,"Yes",""),IF(G35="H350",IF(SCL!AA35&lt;$Q35,"Yes",""),IF(G35="H350i",IF(SCL!AA35&lt;$Q35,"(I)",""),IF(G35="H351",IF(SCL!AA35&lt;$Q35,"Yes",""))))))</f>
        <v>0</v>
      </c>
      <c r="BM35" s="256" t="b">
        <f>+IF(H35="H340",IF(SCL!AB35&lt;$Q35,"Yes",""),IF(H35="H341",IF(SCL!AB35&lt;$Q35,"Yes",""),IF(H35="H350",IF(SCL!AB35&lt;$Q35,"Yes",""),IF(H35="H350i",IF(SCL!AB35&lt;$Q35,"(I)",""),IF(H35="H351",IF(SCL!AB35&lt;$Q35,"Yes",""))))))</f>
        <v>0</v>
      </c>
      <c r="BN35" s="256" t="b">
        <f>+IF(I35="H340",IF(SCL!AC35&lt;$Q35,"Yes",""),IF(I35="H341",IF(SCL!AC35&lt;$Q35,"Yes",""),IF(I35="H350",IF(SCL!AC35&lt;$Q35,"Yes",""),IF(I35="H350i",IF(SCL!AC35&lt;$Q35,"(I)",""),IF(I35="H351",IF(SCL!AC35&lt;$Q35,"Yes",""))))))</f>
        <v>0</v>
      </c>
      <c r="BO35" s="256" t="b">
        <f>+IF(J35="H340",IF(SCL!AD35&lt;$Q35,"Yes",""),IF(J35="H341",IF(SCL!AD35&lt;$Q35,"Yes",""),IF(J35="H350",IF(SCL!AD35&lt;$Q35,"Yes",""),IF(J35="H350i",IF(SCL!AD35&lt;$Q35,"(I)",""),IF(J35="H351",IF(SCL!AD35&lt;$Q35,"Yes",""))))))</f>
        <v>0</v>
      </c>
      <c r="BP35" s="256" t="b">
        <f>+IF(K35="H340",IF(SCL!AE35&lt;$Q35,"Yes",""),IF(K35="H341",IF(SCL!AE35&lt;$Q35,"Yes",""),IF(K35="H350",IF(SCL!AE35&lt;$Q35,"Yes",""),IF(K35="H350i",IF(SCL!AE35&lt;$Q35,"(I)",""),IF(K35="H351",IF(SCL!AE35&lt;$Q35,"Yes",""))))))</f>
        <v>0</v>
      </c>
      <c r="BQ35" s="256" t="b">
        <f>+IF(L35="H340",IF(SCL!AF35&lt;$Q35,"Yes",""),IF(L35="H341",IF(SCL!AF35&lt;$Q35,"Yes",""),IF(L35="H350",IF(SCL!AF35&lt;$Q35,"Yes",""),IF(L35="H350i",IF(SCL!AF35&lt;$Q35,"(I)",""),IF(L35="H351",IF(SCL!AF35&lt;$Q35,"Yes",""))))))</f>
        <v>0</v>
      </c>
      <c r="BR35" s="256" t="b">
        <f>+IF(M35="H340",IF(SCL!AG35&lt;$Q35,"Yes",""),IF(M35="H341",IF(SCL!AG35&lt;$Q35,"Yes",""),IF(M35="H350",IF(SCL!AG35&lt;$Q35,"Yes",""),IF(M35="H350i",IF(SCL!AG35&lt;$Q35,"(I)",""),IF(M35="H351",IF(SCL!AG35&lt;$Q35,"Yes",""))))))</f>
        <v>0</v>
      </c>
      <c r="BS35" s="256" t="b">
        <f>+IF(N35="H340",IF(SCL!AH35&lt;$Q35,"Yes",""),IF(N35="H341",IF(SCL!AH35&lt;$Q35,"Yes",""),IF(N35="H350",IF(SCL!AH35&lt;$Q35,"Yes",""),IF(N35="H350i",IF(SCL!AH35&lt;$Q35,"(I)",""),IF(N35="H351",IF(SCL!AH35&lt;$Q35,"Yes",""))))))</f>
        <v>0</v>
      </c>
      <c r="BT35" s="492" t="b">
        <f>+IF(O35="H340",IF(SCL!AI35&lt;$Q35,"Yes",""),IF(O35="H341",IF(SCL!AI35&lt;$Q35,"Yes",""),IF(O35="H350",IF(SCL!AI35&lt;$Q35,"Yes",""),IF(O35="H350i",IF(SCL!AI35&lt;$Q35,"(I)",""),IF(O35="H351",IF(SCL!AI35&lt;$Q35,"Yes",""))))))</f>
        <v>0</v>
      </c>
      <c r="BU35" s="420"/>
      <c r="BV35" s="420"/>
      <c r="BW35" s="421"/>
      <c r="BX35" s="255" t="str">
        <f t="shared" si="107"/>
        <v/>
      </c>
      <c r="BY35" s="256" t="str">
        <f t="shared" si="112"/>
        <v/>
      </c>
      <c r="BZ35" s="256" t="str">
        <f t="shared" si="113"/>
        <v/>
      </c>
      <c r="CA35" s="256" t="str">
        <f t="shared" si="114"/>
        <v/>
      </c>
      <c r="CB35" s="256" t="str">
        <f t="shared" si="115"/>
        <v/>
      </c>
      <c r="CC35" s="256" t="str">
        <f t="shared" si="116"/>
        <v/>
      </c>
      <c r="CD35" s="256" t="str">
        <f t="shared" si="117"/>
        <v/>
      </c>
      <c r="CE35" s="256" t="str">
        <f t="shared" si="118"/>
        <v/>
      </c>
      <c r="CF35" s="256" t="str">
        <f t="shared" si="119"/>
        <v/>
      </c>
      <c r="CG35" s="256" t="str">
        <f t="shared" si="120"/>
        <v/>
      </c>
      <c r="CH35" s="256" t="str">
        <f t="shared" si="121"/>
        <v/>
      </c>
      <c r="CI35" s="420" t="str">
        <f t="shared" si="132"/>
        <v/>
      </c>
      <c r="CJ35" s="420" t="str">
        <f t="shared" si="133"/>
        <v/>
      </c>
      <c r="CK35" s="420" t="str">
        <f t="shared" si="134"/>
        <v/>
      </c>
      <c r="CL35" s="593" t="str">
        <f t="shared" si="47"/>
        <v/>
      </c>
      <c r="CM35" s="376" t="str">
        <f t="shared" si="108"/>
        <v/>
      </c>
      <c r="CN35" s="376" t="str">
        <f t="shared" si="48"/>
        <v/>
      </c>
      <c r="CO35" s="545" t="str">
        <f t="shared" si="49"/>
        <v/>
      </c>
      <c r="CP35" s="258" t="str">
        <f t="shared" si="14"/>
        <v/>
      </c>
      <c r="CQ35" s="541">
        <f t="shared" si="50"/>
        <v>0</v>
      </c>
      <c r="CS35" s="671" t="str">
        <f>IF(ISBLANK(E35),"",IF(SCL!Y35&lt;$Q35,1,0))</f>
        <v/>
      </c>
      <c r="CT35" s="672" t="str">
        <f>IF(ISBLANK(F35),"",IF(SCL!Z35&lt;$Q35,1,0))</f>
        <v/>
      </c>
      <c r="CU35" s="672" t="str">
        <f>IF(ISBLANK(G35),"",IF(SCL!AA35&lt;$Q35,1,0))</f>
        <v/>
      </c>
      <c r="CV35" s="672" t="str">
        <f>IF(ISBLANK(H35),"",IF(SCL!AB35&lt;$Q35,1,0))</f>
        <v/>
      </c>
      <c r="CW35" s="672" t="str">
        <f>IF(ISBLANK(I35),"",IF(SCL!AC35&lt;$Q35,1,0))</f>
        <v/>
      </c>
      <c r="CX35" s="672" t="str">
        <f>IF(ISBLANK(J35),"",IF(SCL!AD35&lt;$Q35,1,0))</f>
        <v/>
      </c>
      <c r="CY35" s="672" t="str">
        <f>IF(ISBLANK(K35),"",IF(SCL!AE35&lt;$Q35,1,0))</f>
        <v/>
      </c>
      <c r="CZ35" s="672" t="str">
        <f>IF(ISBLANK(L35),"",IF(SCL!AF35&lt;$Q35,1,0))</f>
        <v/>
      </c>
      <c r="DA35" s="672" t="str">
        <f>IF(ISBLANK(M35),"",IF(SCL!AG35&lt;$Q35,1,0))</f>
        <v/>
      </c>
      <c r="DB35" s="672" t="str">
        <f>IF(ISBLANK(N35),"",IF(SCL!AH35&lt;$Q35,1,0))</f>
        <v/>
      </c>
      <c r="DC35" s="673" t="str">
        <f>IF(ISBLANK(O35),"",IF(SCL!AI35&lt;$Q35,1,0))</f>
        <v/>
      </c>
      <c r="DD35" s="478">
        <f t="shared" si="51"/>
        <v>0</v>
      </c>
      <c r="DE35" s="541" t="str">
        <f t="shared" si="52"/>
        <v/>
      </c>
      <c r="DF35" s="665">
        <f t="shared" si="109"/>
        <v>17</v>
      </c>
      <c r="DG35" s="287">
        <v>3</v>
      </c>
      <c r="DH35" s="287">
        <f t="shared" si="146"/>
        <v>1000</v>
      </c>
      <c r="DI35" s="10">
        <v>5.0999999999999996</v>
      </c>
      <c r="DJ35" s="10">
        <f t="shared" si="145"/>
        <v>1000</v>
      </c>
      <c r="DK35" s="10">
        <f>+DI35/DI$33</f>
        <v>56666.666666666657</v>
      </c>
      <c r="DL35" s="10">
        <f t="shared" si="147"/>
        <v>127.14637958518452</v>
      </c>
      <c r="DM35" s="10">
        <f>+DL35/DL$33</f>
        <v>56666.666666666664</v>
      </c>
      <c r="DN35" s="10">
        <f t="shared" si="148"/>
        <v>70.085270674759514</v>
      </c>
      <c r="DO35" s="10">
        <f>+DN35/DN$33</f>
        <v>56666.666666666664</v>
      </c>
      <c r="DP35" s="637" t="str">
        <f>+IF(ISBLANK($B$22),"",IF(OR(E35=Cutoff!$A$18,E35=Cutoff!$A$18,F35=Cutoff!$A$18,G35=Cutoff!$A$18,H35=Cutoff!$A$18,I35=Cutoff!$A$18,J35=Cutoff!$A$18,K35=Cutoff!$A$18,L35=Cutoff!$A$18,M35=Cutoff!$A$18,N35=Cutoff!$A$18,O35=Cutoff!$A$18),1,0))</f>
        <v/>
      </c>
      <c r="DQ35" s="622" t="str">
        <f t="shared" si="60"/>
        <v/>
      </c>
      <c r="DR35" s="622" t="str">
        <f t="shared" si="61"/>
        <v/>
      </c>
      <c r="DS35" s="622">
        <f t="shared" si="62"/>
        <v>0</v>
      </c>
      <c r="DT35" s="622" t="str">
        <f t="shared" si="63"/>
        <v/>
      </c>
      <c r="DU35" s="636" t="str">
        <f t="shared" si="64"/>
        <v/>
      </c>
      <c r="DV35" s="381" t="str">
        <f>+IF(OR($E35=Cutoff!A$13,$E35=Cutoff!A$14,$E35=Cutoff!A$15,$F35=Cutoff!A$13,$F35=Cutoff!A$14,$F35=Cutoff!A$15,$G35=Cutoff!A$13,$G35=Cutoff!A$14,$G35=Cutoff!A$15,H35=Cutoff!A$13,$H35=Cutoff!A$14,$H35=Cutoff!A$15,I35=Cutoff!A$13,$I35=Cutoff!A$14,$I35=Cutoff!A$15,$J35=Cutoff!A$13,$J35=Cutoff!A$14,$J35=Cutoff!A$15,$K35=Cutoff!A$13,$K35=Cutoff!A$14,$K35=Cutoff!A$15,$L35=Cutoff!A$13,$L35=Cutoff!A$14,$L35=Cutoff!A$15,$M35=Cutoff!A$13,$M35=Cutoff!A$14,$M35=Cutoff!A$15,$N35=Cutoff!A$13,$N35=Cutoff!A$14,$N35=Cutoff!A$15,$O35=Cutoff!A$13,$O35=Cutoff!A$14,$O35=Cutoff!A$15),"x","")</f>
        <v/>
      </c>
      <c r="DW35" s="275" t="str">
        <f t="shared" si="65"/>
        <v/>
      </c>
      <c r="DX35" s="244" t="str">
        <f t="shared" si="16"/>
        <v/>
      </c>
      <c r="DY35" s="381" t="str">
        <f>+IF(OR($E35=Cutoff!$A$5,$E35=Cutoff!$A$6,$E35=Cutoff!$A$7,$F35=Cutoff!$A$5,$F35=Cutoff!$A$6,$F35=Cutoff!$A$7,$G35=Cutoff!$A$5,$G35=Cutoff!$A$6,$G35=Cutoff!$A$7,$H35=Cutoff!$A$5,$H35=Cutoff!$A$6,$H35=Cutoff!$A$7,$I35=Cutoff!$A$5,$I35=Cutoff!$A$6,$I35=Cutoff!$A$7,$J35=Cutoff!$A$5,$J35=Cutoff!$A$6,$J35=Cutoff!$A$7,$K35=Cutoff!$A$5,$K35=Cutoff!$A$6,$K35=Cutoff!$A$7,$L35=Cutoff!$A$5,$L35=Cutoff!$A$6,$L35=Cutoff!$A$7,$M35=Cutoff!$A$5,$M35=Cutoff!$A$6,$M35=Cutoff!$A$7,$N35=Cutoff!$A$5,$N35=Cutoff!$A$6,$N35=Cutoff!$A$7,$O35=Cutoff!$A$5,$O35=Cutoff!$A$6,$O35=Cutoff!$A$7),"x","")</f>
        <v/>
      </c>
      <c r="DZ35" s="275" t="str">
        <f t="shared" si="66"/>
        <v/>
      </c>
      <c r="EA35" s="244" t="str">
        <f t="shared" si="144"/>
        <v/>
      </c>
      <c r="EB35" s="381" t="str">
        <f>+IF(OR($E35=Cutoff!$A$2,$E35=Cutoff!$A$3,$E35=Cutoff!$A$4,$F35=Cutoff!$A$2,$F35=Cutoff!$A$3,$F35=Cutoff!$A$4,$G35=Cutoff!$A$2,$G35=Cutoff!$A$3,$G35=Cutoff!$A$4,$H35=Cutoff!$A$2,$H35=Cutoff!$A$3,$H35=Cutoff!$A$4,$I35=Cutoff!$A$2,$I35=Cutoff!$A$3,$I35=Cutoff!$A$4,$J35=Cutoff!$A$2,$J35=Cutoff!$A$3,$J35=Cutoff!$A$4,$K35=Cutoff!$A$2,$K35=Cutoff!$A$3,$K35=Cutoff!$A$4,$L35=Cutoff!$A$2,$L35=Cutoff!$A$3,$L35=Cutoff!$A$4,$M35=Cutoff!$A$2,$M35=Cutoff!$A$3,$M35=Cutoff!$A$4,$N35=Cutoff!$A$2,$N35=Cutoff!$A$3,$N35=Cutoff!$A$4,$O35=Cutoff!$A$2,$O35=Cutoff!$A$3,$O35=Cutoff!$A$4),"x","")</f>
        <v/>
      </c>
      <c r="EC35" s="275" t="str">
        <f t="shared" si="67"/>
        <v/>
      </c>
      <c r="ED35" s="244" t="str">
        <f t="shared" si="143"/>
        <v/>
      </c>
      <c r="EE35" s="293" t="str">
        <f t="shared" si="122"/>
        <v/>
      </c>
      <c r="EF35" s="382" t="str">
        <f>+IF(OR($E35=Cutoff!$A$8,$E35=Cutoff!$A$11,$E35=Cutoff!$A$12,$F35=Cutoff!$A$8,$F35=Cutoff!$A$11,$F35=Cutoff!$A$12,$G35=Cutoff!$A$8,$G35=Cutoff!$A$11,$G35=Cutoff!$A$12,$H35=Cutoff!$A$8,$H35=Cutoff!$A$11,$H35=Cutoff!$A$12,$I35=Cutoff!$A$8,$I35=Cutoff!$A$11,$I35=Cutoff!$A$12,$J35=Cutoff!$A$8,$J35=Cutoff!$A$11,$J35=Cutoff!$A$12,$K35=Cutoff!$A$8,$K35=Cutoff!$A$11,$K35=Cutoff!$A$12,$L35=Cutoff!$A$8,$L35=Cutoff!$A$11,$L35=Cutoff!$A$12,$M35=Cutoff!$A$8,$M35=Cutoff!$A$11,$M35=Cutoff!$A$12,$N35=Cutoff!$A$8,$N35=Cutoff!$A$11,$N35=Cutoff!$A$12,$O35=Cutoff!$A$8,$O35=Cutoff!$A$11,$O35=Cutoff!$A$12),"x","")</f>
        <v/>
      </c>
      <c r="EG35" s="293" t="str">
        <f t="shared" si="123"/>
        <v/>
      </c>
      <c r="EH35" s="482" t="str">
        <f t="shared" si="68"/>
        <v/>
      </c>
      <c r="EI35" s="482" t="str">
        <f t="shared" si="69"/>
        <v/>
      </c>
      <c r="EJ35" s="478" t="str">
        <f t="shared" si="70"/>
        <v/>
      </c>
      <c r="EK35" s="244">
        <f t="shared" si="110"/>
        <v>25</v>
      </c>
      <c r="EL35" s="482" t="str">
        <f t="shared" si="71"/>
        <v/>
      </c>
      <c r="EM35" s="482" t="str">
        <f t="shared" si="72"/>
        <v/>
      </c>
      <c r="EN35" s="482" t="str">
        <f t="shared" si="73"/>
        <v/>
      </c>
      <c r="EO35" s="293" t="str">
        <f t="shared" si="19"/>
        <v/>
      </c>
      <c r="EP35" s="539" t="str">
        <f>+IF(ISBLANK(B35),"",IF(OR($E35=Cutoff!$P$2,$E35=Cutoff!$P$3,$E35=Cutoff!$P$4,$E35=Cutoff!$P$5,$E35=Cutoff!$P$6,$E35=Cutoff!$P$7,$E35=Cutoff!$P$8,$F35=Cutoff!$P$2,$F35=Cutoff!$P$3,$F35=Cutoff!$P$4,$F35=Cutoff!$P$5,$F35=Cutoff!$P$6,$F35=Cutoff!$P$7,$F35=Cutoff!$P$8,$G35=Cutoff!$P$2,$G35=Cutoff!$P$3,$G35=Cutoff!$P$4,$G35=Cutoff!$P$5,$G35=Cutoff!$P$6,$G35=Cutoff!$P$7,$G35=Cutoff!$P$8,$H35=Cutoff!$P$2,$H35=Cutoff!$P$3,$H35=Cutoff!$P$4,$H35=Cutoff!$P$5,$H35=Cutoff!$P$6,$H35=Cutoff!$P$7,$H35=Cutoff!$P$8,$I35=Cutoff!$P$2,$I35=Cutoff!$P$3,$I35=Cutoff!$P$4,$I35=Cutoff!$P$5,$I35=Cutoff!$P$6,$I35=Cutoff!$P$7,$I35=Cutoff!$P$8,$J35=Cutoff!$P$2,$J35=Cutoff!$P$3,$J35=Cutoff!$P$4,$J35=Cutoff!$P$5,$J35=Cutoff!$P$6,$J35=Cutoff!$P$7,$J35=Cutoff!$P$8,$K35=Cutoff!$P$2,$K35=Cutoff!$P$3,$K35=Cutoff!$P$4,$K35=Cutoff!$P$5,$K35=Cutoff!$P$6,$K35=Cutoff!$P$7,$K35=Cutoff!$P$8,$L35=Cutoff!$P$2,$L35=Cutoff!$P$3,$L35=Cutoff!$P$4,$L35=Cutoff!$P$5,$L35=Cutoff!$P$6,$L35=Cutoff!$P$7,$L35=Cutoff!$P$8,$M35=Cutoff!$P$2,$M35=Cutoff!$P$3,$M35=Cutoff!$P$4,$M35=Cutoff!$P$5,$M35=Cutoff!$P$6,$M35=Cutoff!$P$7,$M35=Cutoff!$P$8,$N35=Cutoff!$P$2,$N35=Cutoff!$P$3,$N35=Cutoff!$P$4,$N35=Cutoff!$P$5,$N35=Cutoff!$P$6,$N35=Cutoff!$P$7,$N35=Cutoff!$P$8,$O35=Cutoff!$P$2,$O35=Cutoff!$P$3,$O35=Cutoff!$P$4,$O35=Cutoff!$P$5,$O35=Cutoff!$P$6,$O35=Cutoff!$P$7,$O35=Cutoff!$P$8),1,""))</f>
        <v/>
      </c>
      <c r="EQ35" s="490" t="str">
        <f>+IF(ISBLANK(B35),"",IF(OR($E35=Cutoff!$R$2,$E35=Cutoff!$R$3,$E35=Cutoff!$R$4,$E35=Cutoff!$R$6,$E35=Cutoff!$R$7,$E35=Cutoff!$R$8,$E35=Cutoff!$R$10,$F35=Cutoff!$R$2,$F35=Cutoff!$R$3,$F35=Cutoff!$R$4,$F35=Cutoff!$R$6,$F35=Cutoff!$R$7,$F35=Cutoff!$R$8,$F35=Cutoff!$R$10,$G35=Cutoff!$R$2,$G35=Cutoff!$R$3,$G35=Cutoff!$R$4,$G35=Cutoff!$R$6,$G35=Cutoff!$R$7,$G35=Cutoff!$R$8,$G35=Cutoff!$R$10,$H35=Cutoff!$R$2,$H35=Cutoff!$R$3,$H35=Cutoff!$R$4,$H35=Cutoff!$R$6,$H35=Cutoff!$R$7,$H35=Cutoff!$R$8,$H35=Cutoff!$R$10,$I35=Cutoff!$R$2,$I35=Cutoff!$R$3,$I35=Cutoff!$R$4,$I35=Cutoff!$R$6,$I35=Cutoff!$R$7,$I35=Cutoff!$R$8,$I35=Cutoff!$R$10,$J35=Cutoff!$R$2,$J35=Cutoff!$R$3,$J35=Cutoff!$R$4,$J35=Cutoff!$R$6,$J35=Cutoff!$R$7,$J35=Cutoff!$R$8,$J35=Cutoff!$R$10,$K35=Cutoff!$R$2,$K35=Cutoff!$R$3,$K35=Cutoff!$R$4,$K35=Cutoff!$R$6,$K35=Cutoff!$R$7,$K35=Cutoff!$R$8,$K35=Cutoff!$R$10,$L35=Cutoff!$R$2,$L35=Cutoff!$R$3,$L35=Cutoff!$R$4,$L35=Cutoff!$R$6,$L35=Cutoff!$R$7,$L35=Cutoff!$R$8,$L35=Cutoff!$R$10,$M35=Cutoff!$R$2,$M35=Cutoff!$R$3,$M35=Cutoff!$R$4,$M35=Cutoff!$R$6,$M35=Cutoff!$R$7,$M35=Cutoff!$R$8,$M35=Cutoff!$R$10,$N35=Cutoff!$R$2,$N35=Cutoff!$R$3,$N35=Cutoff!$R$4,$N35=Cutoff!$R$6,$N35=Cutoff!$R$7,$N35=Cutoff!$R$8,$N35=Cutoff!$R$10,$O35=Cutoff!$R$2,$O35=Cutoff!$R$3,$O35=Cutoff!$R$4,$O35=Cutoff!$R$6,$O35=Cutoff!$R$7,$O35=Cutoff!$R$8,$O35=Cutoff!$R$10),1,""))</f>
        <v/>
      </c>
      <c r="ER35" s="490" t="str">
        <f>+IF(ISBLANK(B35),"",IF(OR($E35=Cutoff!$T$2,$E35=Cutoff!$T$3,$E35=Cutoff!$T$4,$E35=Cutoff!$T$5,$E35=Cutoff!$T$6,$E35=Cutoff!$T$7,$E35=Cutoff!$T$8,$F35=Cutoff!$T$2,$F35=Cutoff!$T$3,$F35=Cutoff!$T$4,$F35=Cutoff!$T$5,$F35=Cutoff!$T$6,$F35=Cutoff!$T$7,$F35=Cutoff!$T$8,$G35=Cutoff!$T$2,$G35=Cutoff!$T$3,$G35=Cutoff!$T$4,$G35=Cutoff!$T$5,$G35=Cutoff!$T$6,$G35=Cutoff!$T$7,$G35=Cutoff!$T$8,$H35=Cutoff!$T$2,$H35=Cutoff!$T$3,$H35=Cutoff!$T$4,$H35=Cutoff!$T$5,$H35=Cutoff!$T$6,$H35=Cutoff!$T$7,$H35=Cutoff!$T$8,$I35=Cutoff!$T$2,$I35=Cutoff!$T$3,$I35=Cutoff!$T$4,$I35=Cutoff!$T$5,$I35=Cutoff!$T$6,$I35=Cutoff!$T$7,$I35=Cutoff!$T$8,$J35=Cutoff!$T$2,$J35=Cutoff!$T$3,$J35=Cutoff!$T$4,$J35=Cutoff!$T$5,$J35=Cutoff!$T$6,$J35=Cutoff!$T$7,$J35=Cutoff!$T$8,$K35=Cutoff!$T$2,$K35=Cutoff!$T$3,$K35=Cutoff!$T$4,$K35=Cutoff!$T$5,$K35=Cutoff!$T$6,$K35=Cutoff!$T$7,$K35=Cutoff!$T$8,$L35=Cutoff!$T$2,$L35=Cutoff!$T$3,$L35=Cutoff!$T$4,$L35=Cutoff!$T$5,$L35=Cutoff!$T$6,$L35=Cutoff!$T$7,$L35=Cutoff!$T$8,$M35=Cutoff!$T$2,$M35=Cutoff!$T$3,$M35=Cutoff!$T$4,$M35=Cutoff!$T$5,$M35=Cutoff!$T$6,$M35=Cutoff!$T$7,$M35=Cutoff!$T$8,$N35=Cutoff!$T$2,$N35=Cutoff!$T$3,$N35=Cutoff!$T$4,$N35=Cutoff!$T$5,$N35=Cutoff!$T$6,$N35=Cutoff!$T$7,$N35=Cutoff!$T$8,$O35=Cutoff!$T$2,$O35=Cutoff!$T$3,$O35=Cutoff!$T$4,$O35=Cutoff!$T$5,$O35=Cutoff!$T$6,$O35=Cutoff!$T$7,$O35=Cutoff!$T$8),1,""))</f>
        <v/>
      </c>
      <c r="ET35" s="480">
        <f t="shared" si="135"/>
        <v>0</v>
      </c>
      <c r="EU35" s="545">
        <f t="shared" si="75"/>
        <v>0</v>
      </c>
      <c r="EV35" s="545">
        <f t="shared" si="76"/>
        <v>0</v>
      </c>
      <c r="EW35" s="545">
        <f t="shared" si="77"/>
        <v>0</v>
      </c>
      <c r="EY35" s="689" t="str">
        <f>IF(ISBLANK(E35),"0",+IF(OR(AND(E35=Cutoff!$AC$2,$Q35&gt;VLOOKUP(E35,Cutoff!$A$2:$D$56,4,FALSE)&gt;LCID!$Q35),AND(E35=Cutoff!$AC$3,$Q35&gt;VLOOKUP(E35,Cutoff!$A$2:$D$56,4,FALSE)&gt;LCID!$Q35),AND(E35=Cutoff!$AC$4,$RC35&gt;VLOOKUP(E35,Cutoff!$A$2:$D$56,4,FALSE)&gt;LCID!$Q35),AND(E35=Cutoff!$AC$5,$Q35&gt;VLOOKUP(E35,Cutoff!$A$2:$D$56,4,FALSE)&gt;LCID!$Q35),AND(E35=Cutoff!$AC$6,$Q35&gt;VLOOKUP(E35,Cutoff!$A$2:$D$56,4,FALSE)&gt;LCID!$Q35),AND(E35=Cutoff!$AC$7,$Q35&gt;VLOOKUP(E35,Cutoff!$A$2:$D$56,4,FALSE)&gt;LCID!$Q35),AND(E35=Cutoff!$AC$8,$Q35&gt;VLOOKUP(E35,Cutoff!$A$2:$D$56,4,FALSE)&gt;LCID!$Q35),AND(E35=Cutoff!$AC$9,$Q35&gt;VLOOKUP(E35,Cutoff!$A$2:$D$56,4,FALSE)&gt;LCID!$Q35)),"1","0"))</f>
        <v>0</v>
      </c>
      <c r="EZ35" s="690" t="str">
        <f>IF(ISBLANK(F35),"0",+IF(OR(AND(F35=Cutoff!$AC$2,$Q35&gt;VLOOKUP(F35,Cutoff!$A$2:$D$56,4,FALSE)&gt;LCID!$Q35),AND(F35=Cutoff!$AC$3,$Q35&gt;VLOOKUP(F35,Cutoff!$A$2:$D$56,4,FALSE)&gt;LCID!$Q35),AND(F35=Cutoff!$AC$4,$RC35&gt;VLOOKUP(F35,Cutoff!$A$2:$D$56,4,FALSE)&gt;LCID!$Q35),AND(F35=Cutoff!$AC$5,$Q35&gt;VLOOKUP(F35,Cutoff!$A$2:$D$56,4,FALSE)&gt;LCID!$Q35),AND(F35=Cutoff!$AC$6,$Q35&gt;VLOOKUP(F35,Cutoff!$A$2:$D$56,4,FALSE)&gt;LCID!$Q35),AND(F35=Cutoff!$AC$7,$Q35&gt;VLOOKUP(F35,Cutoff!$A$2:$D$56,4,FALSE)&gt;LCID!$Q35),AND(F35=Cutoff!$AC$8,$Q35&gt;VLOOKUP(F35,Cutoff!$A$2:$D$56,4,FALSE)&gt;LCID!$Q35),AND(F35=Cutoff!$AC$9,$Q35&gt;VLOOKUP(F35,Cutoff!$A$2:$D$56,4,FALSE)&gt;LCID!$Q35)),"1","0"))</f>
        <v>0</v>
      </c>
      <c r="FA35" s="690" t="str">
        <f>IF(ISBLANK(G35),"0",+IF(OR(AND(G35=Cutoff!$AC$2,$Q35&gt;VLOOKUP(G35,Cutoff!$A$2:$D$56,4,FALSE)&gt;LCID!$Q35),AND(G35=Cutoff!$AC$3,$Q35&gt;VLOOKUP(G35,Cutoff!$A$2:$D$56,4,FALSE)&gt;LCID!$Q35),AND(G35=Cutoff!$AC$4,$RC35&gt;VLOOKUP(G35,Cutoff!$A$2:$D$56,4,FALSE)&gt;LCID!$Q35),AND(G35=Cutoff!$AC$5,$Q35&gt;VLOOKUP(G35,Cutoff!$A$2:$D$56,4,FALSE)&gt;LCID!$Q35),AND(G35=Cutoff!$AC$6,$Q35&gt;VLOOKUP(G35,Cutoff!$A$2:$D$56,4,FALSE)&gt;LCID!$Q35),AND(G35=Cutoff!$AC$7,$Q35&gt;VLOOKUP(G35,Cutoff!$A$2:$D$56,4,FALSE)&gt;LCID!$Q35),AND(G35=Cutoff!$AC$8,$Q35&gt;VLOOKUP(G35,Cutoff!$A$2:$D$56,4,FALSE)&gt;LCID!$Q35),AND(G35=Cutoff!$AC$9,$Q35&gt;VLOOKUP(G35,Cutoff!$A$2:$D$56,4,FALSE)&gt;LCID!$Q35)),"1","0"))</f>
        <v>0</v>
      </c>
      <c r="FB35" s="690" t="str">
        <f>IF(ISBLANK(H35),"0",+IF(OR(AND(H35=Cutoff!$AC$2,$Q35&gt;VLOOKUP(H35,Cutoff!$A$2:$D$56,4,FALSE)&gt;LCID!$Q35),AND(H35=Cutoff!$AC$3,$Q35&gt;VLOOKUP(H35,Cutoff!$A$2:$D$56,4,FALSE)&gt;LCID!$Q35),AND(H35=Cutoff!$AC$4,$RC35&gt;VLOOKUP(H35,Cutoff!$A$2:$D$56,4,FALSE)&gt;LCID!$Q35),AND(H35=Cutoff!$AC$5,$Q35&gt;VLOOKUP(H35,Cutoff!$A$2:$D$56,4,FALSE)&gt;LCID!$Q35),AND(H35=Cutoff!$AC$6,$Q35&gt;VLOOKUP(H35,Cutoff!$A$2:$D$56,4,FALSE)&gt;LCID!$Q35),AND(H35=Cutoff!$AC$7,$Q35&gt;VLOOKUP(H35,Cutoff!$A$2:$D$56,4,FALSE)&gt;LCID!$Q35),AND(H35=Cutoff!$AC$8,$Q35&gt;VLOOKUP(H35,Cutoff!$A$2:$D$56,4,FALSE)&gt;LCID!$Q35),AND(H35=Cutoff!$AC$9,$Q35&gt;VLOOKUP(H35,Cutoff!$A$2:$D$56,4,FALSE)&gt;LCID!$Q35)),"1","0"))</f>
        <v>0</v>
      </c>
      <c r="FC35" s="690" t="str">
        <f>IF(ISBLANK(I35),"0",+IF(OR(AND(I35=Cutoff!$AC$2,$Q35&gt;VLOOKUP(I35,Cutoff!$A$2:$D$56,4,FALSE)&gt;LCID!$Q35),AND(I35=Cutoff!$AC$3,$Q35&gt;VLOOKUP(I35,Cutoff!$A$2:$D$56,4,FALSE)&gt;LCID!$Q35),AND(I35=Cutoff!$AC$4,$RC35&gt;VLOOKUP(I35,Cutoff!$A$2:$D$56,4,FALSE)&gt;LCID!$Q35),AND(I35=Cutoff!$AC$5,$Q35&gt;VLOOKUP(I35,Cutoff!$A$2:$D$56,4,FALSE)&gt;LCID!$Q35),AND(I35=Cutoff!$AC$6,$Q35&gt;VLOOKUP(I35,Cutoff!$A$2:$D$56,4,FALSE)&gt;LCID!$Q35),AND(I35=Cutoff!$AC$7,$Q35&gt;VLOOKUP(I35,Cutoff!$A$2:$D$56,4,FALSE)&gt;LCID!$Q35),AND(I35=Cutoff!$AC$8,$Q35&gt;VLOOKUP(I35,Cutoff!$A$2:$D$56,4,FALSE)&gt;LCID!$Q35),AND(I35=Cutoff!$AC$9,$Q35&gt;VLOOKUP(I35,Cutoff!$A$2:$D$56,4,FALSE)&gt;LCID!$Q35)),"1","0"))</f>
        <v>0</v>
      </c>
      <c r="FD35" s="690" t="str">
        <f>IF(ISBLANK(J35),"0",+IF(OR(AND(J35=Cutoff!$AC$2,$Q35&gt;VLOOKUP(J35,Cutoff!$A$2:$D$56,4,FALSE)&gt;LCID!$Q35),AND(J35=Cutoff!$AC$3,$Q35&gt;VLOOKUP(J35,Cutoff!$A$2:$D$56,4,FALSE)&gt;LCID!$Q35),AND(J35=Cutoff!$AC$4,$RC35&gt;VLOOKUP(J35,Cutoff!$A$2:$D$56,4,FALSE)&gt;LCID!$Q35),AND(J35=Cutoff!$AC$5,$Q35&gt;VLOOKUP(J35,Cutoff!$A$2:$D$56,4,FALSE)&gt;LCID!$Q35),AND(J35=Cutoff!$AC$6,$Q35&gt;VLOOKUP(J35,Cutoff!$A$2:$D$56,4,FALSE)&gt;LCID!$Q35),AND(J35=Cutoff!$AC$7,$Q35&gt;VLOOKUP(J35,Cutoff!$A$2:$D$56,4,FALSE)&gt;LCID!$Q35),AND(J35=Cutoff!$AC$8,$Q35&gt;VLOOKUP(J35,Cutoff!$A$2:$D$56,4,FALSE)&gt;LCID!$Q35),AND(J35=Cutoff!$AC$9,$Q35&gt;VLOOKUP(J35,Cutoff!$A$2:$D$56,4,FALSE)&gt;LCID!$Q35)),"1","0"))</f>
        <v>0</v>
      </c>
      <c r="FE35" s="690" t="str">
        <f>IF(ISBLANK(K35),"0",+IF(OR(AND(K35=Cutoff!$AC$2,$Q35&gt;VLOOKUP(K35,Cutoff!$A$2:$D$56,4,FALSE)&gt;LCID!$Q35),AND(K35=Cutoff!$AC$3,$Q35&gt;VLOOKUP(K35,Cutoff!$A$2:$D$56,4,FALSE)&gt;LCID!$Q35),AND(K35=Cutoff!$AC$4,$RC35&gt;VLOOKUP(K35,Cutoff!$A$2:$D$56,4,FALSE)&gt;LCID!$Q35),AND(K35=Cutoff!$AC$5,$Q35&gt;VLOOKUP(K35,Cutoff!$A$2:$D$56,4,FALSE)&gt;LCID!$Q35),AND(K35=Cutoff!$AC$6,$Q35&gt;VLOOKUP(K35,Cutoff!$A$2:$D$56,4,FALSE)&gt;LCID!$Q35),AND(K35=Cutoff!$AC$7,$Q35&gt;VLOOKUP(K35,Cutoff!$A$2:$D$56,4,FALSE)&gt;LCID!$Q35),AND(K35=Cutoff!$AC$8,$Q35&gt;VLOOKUP(K35,Cutoff!$A$2:$D$56,4,FALSE)&gt;LCID!$Q35),AND(K35=Cutoff!$AC$9,$Q35&gt;VLOOKUP(K35,Cutoff!$A$2:$D$56,4,FALSE)&gt;LCID!$Q35)),"1","0"))</f>
        <v>0</v>
      </c>
      <c r="FF35" s="690" t="str">
        <f>IF(ISBLANK(L35),"0",+IF(OR(AND(L35=Cutoff!$AC$2,$Q35&gt;VLOOKUP(L35,Cutoff!$A$2:$D$56,4,FALSE)&gt;LCID!$Q35),AND(L35=Cutoff!$AC$3,$Q35&gt;VLOOKUP(L35,Cutoff!$A$2:$D$56,4,FALSE)&gt;LCID!$Q35),AND(L35=Cutoff!$AC$4,$RC35&gt;VLOOKUP(L35,Cutoff!$A$2:$D$56,4,FALSE)&gt;LCID!$Q35),AND(L35=Cutoff!$AC$5,$Q35&gt;VLOOKUP(L35,Cutoff!$A$2:$D$56,4,FALSE)&gt;LCID!$Q35),AND(L35=Cutoff!$AC$6,$Q35&gt;VLOOKUP(L35,Cutoff!$A$2:$D$56,4,FALSE)&gt;LCID!$Q35),AND(L35=Cutoff!$AC$7,$Q35&gt;VLOOKUP(L35,Cutoff!$A$2:$D$56,4,FALSE)&gt;LCID!$Q35),AND(L35=Cutoff!$AC$8,$Q35&gt;VLOOKUP(L35,Cutoff!$A$2:$D$56,4,FALSE)&gt;LCID!$Q35),AND(L35=Cutoff!$AC$9,$Q35&gt;VLOOKUP(L35,Cutoff!$A$2:$D$56,4,FALSE)&gt;LCID!$Q35)),"1","0"))</f>
        <v>0</v>
      </c>
      <c r="FG35" s="690" t="str">
        <f>IF(ISBLANK(M35),"0",+IF(OR(AND(M35=Cutoff!$AC$2,$Q35&gt;VLOOKUP(M35,Cutoff!$A$2:$D$56,4,FALSE)&gt;LCID!$Q35),AND(M35=Cutoff!$AC$3,$Q35&gt;VLOOKUP(M35,Cutoff!$A$2:$D$56,4,FALSE)&gt;LCID!$Q35),AND(M35=Cutoff!$AC$4,$RC35&gt;VLOOKUP(M35,Cutoff!$A$2:$D$56,4,FALSE)&gt;LCID!$Q35),AND(M35=Cutoff!$AC$5,$Q35&gt;VLOOKUP(M35,Cutoff!$A$2:$D$56,4,FALSE)&gt;LCID!$Q35),AND(M35=Cutoff!$AC$6,$Q35&gt;VLOOKUP(M35,Cutoff!$A$2:$D$56,4,FALSE)&gt;LCID!$Q35),AND(M35=Cutoff!$AC$7,$Q35&gt;VLOOKUP(M35,Cutoff!$A$2:$D$56,4,FALSE)&gt;LCID!$Q35),AND(M35=Cutoff!$AC$8,$Q35&gt;VLOOKUP(M35,Cutoff!$A$2:$D$56,4,FALSE)&gt;LCID!$Q35),AND(M35=Cutoff!$AC$9,$Q35&gt;VLOOKUP(M35,Cutoff!$A$2:$D$56,4,FALSE)&gt;LCID!$Q35)),"1","0"))</f>
        <v>0</v>
      </c>
      <c r="FH35" s="690" t="str">
        <f>IF(ISBLANK(N35),"0",+IF(OR(AND(N35=Cutoff!$AC$2,$Q35&gt;VLOOKUP(N35,Cutoff!$A$2:$D$56,4,FALSE)&gt;LCID!$Q35),AND(N35=Cutoff!$AC$3,$Q35&gt;VLOOKUP(N35,Cutoff!$A$2:$D$56,4,FALSE)&gt;LCID!$Q35),AND(N35=Cutoff!$AC$4,$RC35&gt;VLOOKUP(N35,Cutoff!$A$2:$D$56,4,FALSE)&gt;LCID!$Q35),AND(N35=Cutoff!$AC$5,$Q35&gt;VLOOKUP(N35,Cutoff!$A$2:$D$56,4,FALSE)&gt;LCID!$Q35),AND(N35=Cutoff!$AC$6,$Q35&gt;VLOOKUP(N35,Cutoff!$A$2:$D$56,4,FALSE)&gt;LCID!$Q35),AND(N35=Cutoff!$AC$7,$Q35&gt;VLOOKUP(N35,Cutoff!$A$2:$D$56,4,FALSE)&gt;LCID!$Q35),AND(N35=Cutoff!$AC$8,$Q35&gt;VLOOKUP(N35,Cutoff!$A$2:$D$56,4,FALSE)&gt;LCID!$Q35),AND(N35=Cutoff!$AC$9,$Q35&gt;VLOOKUP(N35,Cutoff!$A$2:$D$56,4,FALSE)&gt;LCID!$Q35)),"1","0"))</f>
        <v>0</v>
      </c>
      <c r="FI35" s="691" t="str">
        <f>IF(ISBLANK(O35),"0",+IF(OR(AND(O35=Cutoff!$AC$2,$Q35&gt;VLOOKUP(O35,Cutoff!$A$2:$D$56,4,FALSE)&gt;LCID!$Q35),AND(O35=Cutoff!$AC$3,$Q35&gt;VLOOKUP(O35,Cutoff!$A$2:$D$56,4,FALSE)&gt;LCID!$Q35),AND(O35=Cutoff!$AC$4,$RC35&gt;VLOOKUP(O35,Cutoff!$A$2:$D$56,4,FALSE)&gt;LCID!$Q35),AND(O35=Cutoff!$AC$5,$Q35&gt;VLOOKUP(O35,Cutoff!$A$2:$D$56,4,FALSE)&gt;LCID!$Q35),AND(O35=Cutoff!$AC$6,$Q35&gt;VLOOKUP(O35,Cutoff!$A$2:$D$56,4,FALSE)&gt;LCID!$Q35),AND(O35=Cutoff!$AC$7,$Q35&gt;VLOOKUP(O35,Cutoff!$A$2:$D$56,4,FALSE)&gt;LCID!$Q35),AND(O35=Cutoff!$AC$8,$Q35&gt;VLOOKUP(O35,Cutoff!$A$2:$D$56,4,FALSE)&gt;LCID!$Q35),AND(O35=Cutoff!$AC$9,$Q35&gt;VLOOKUP(O35,Cutoff!$A$2:$D$56,4,FALSE)&gt;LCID!$Q35)),"1","0"))</f>
        <v>0</v>
      </c>
      <c r="FJ35" s="688">
        <f t="shared" si="136"/>
        <v>0</v>
      </c>
      <c r="FK35" s="11"/>
      <c r="FM35" s="480">
        <f t="shared" si="137"/>
        <v>0</v>
      </c>
      <c r="FN35" s="480">
        <f t="shared" si="138"/>
        <v>0</v>
      </c>
      <c r="FO35" s="480">
        <f t="shared" si="139"/>
        <v>0</v>
      </c>
      <c r="FQ35" s="239" t="str">
        <f>IF(ISBLANK(B35),"",+IF(OR($E35=Cutoff!$W$2,$E35=Cutoff!$W$3,$E35=Cutoff!$W$4,$E35=Cutoff!$W$5,$E35=Cutoff!$W$6,$E35=Cutoff!$W$7,$E35=Cutoff!$W$8,$E35=Cutoff!$W$9,$E35=Cutoff!$W$10,$E35=Cutoff!$W$11,$E35=Cutoff!$W$12,$F35=Cutoff!$W$2,$F35=Cutoff!$W$3,$F35=Cutoff!$W$4,$F35=Cutoff!$W$5,$F35=Cutoff!$W$6,$F35=Cutoff!$W$7,$F35=Cutoff!$W$8,$F35=Cutoff!$W$9,$F35=Cutoff!$W$10,$F35=Cutoff!$W$11,$F35=Cutoff!$W$12,$G35=Cutoff!$W$2,$G35=Cutoff!$W$3,$G35=Cutoff!$W$4,$G35=Cutoff!$W$5,$G35=Cutoff!$W$6,$G35=Cutoff!$W$7,$G35=Cutoff!$W$8,$G35=Cutoff!$W$9,$G35=Cutoff!$W$10,$G35=Cutoff!$W$11,$G35=Cutoff!$W$12,$H35=Cutoff!$W$2,$H35=Cutoff!$W$3,$H35=Cutoff!$W$4,$H35=Cutoff!$W$5,$H35=Cutoff!$W$6,$H35=Cutoff!$W$7,$H35=Cutoff!$W$8,$H35=Cutoff!$W$9,$H35=Cutoff!$W$10,$H35=Cutoff!$W$11,$H35=Cutoff!$W$12,$I35=Cutoff!$W$2,$I35=Cutoff!$W$3,$I35=Cutoff!$W$4,$I35=Cutoff!$W$5,$I35=Cutoff!$W$6,$I35=Cutoff!$W$7,$I35=Cutoff!$W$8,$I35=Cutoff!$W$9,$I35=Cutoff!$W$10,$I35=Cutoff!$W$11,$I35=Cutoff!$W$12,$J35=Cutoff!$W$2,$J35=Cutoff!$W$3,$J35=Cutoff!$W$4,$J35=Cutoff!$W$5,$J35=Cutoff!$W$6,$J35=Cutoff!$W$7,$J35=Cutoff!$W$8,$J35=Cutoff!$W$9,$J35=Cutoff!$W$10,$J35=Cutoff!$W$11,$J35=Cutoff!$W$12,$K35=Cutoff!$W$2,$K35=Cutoff!$W$3,$K35=Cutoff!$W$4,$K35=Cutoff!$W$5,$K35=Cutoff!$W$6,$K35=Cutoff!$W$7,$K35=Cutoff!$W$8,$K35=Cutoff!$W$9,$K35=Cutoff!$W$10,$K35=Cutoff!$W$11,$K35=Cutoff!$W$12,$L35=Cutoff!$W$2,$L35=Cutoff!$W$3,$L35=Cutoff!$W$4,$L35=Cutoff!$W$5,$L35=Cutoff!$W$6,$L35=Cutoff!$W$7,$L35=Cutoff!$W$8,$L35=Cutoff!$W$9,$L35=Cutoff!$W$10,$L35=Cutoff!$W$11,$L35=Cutoff!$W$12,$M35=Cutoff!$W$2,$M35=Cutoff!$W$3,$M35=Cutoff!$W$4,$M35=Cutoff!$W$5,$M35=Cutoff!$W$6,$M35=Cutoff!$W$7,$M35=Cutoff!$W$8,$M35=Cutoff!$W$9,$M35=Cutoff!$W$10,$N35=Cutoff!$W$2,$N35=Cutoff!$W$3,$N35=Cutoff!$W$4,$M35=Cutoff!$W$11,$M35=Cutoff!$W$12,$N35=Cutoff!$W$5,$N35=Cutoff!$W$6,$N35=Cutoff!$W$7,$N35=Cutoff!$W$8,$N35=Cutoff!$W$9,$N35=Cutoff!$W$10,$N35=Cutoff!$W$11,$N35=Cutoff!$W$12,$O35=Cutoff!$W$2,$O35=Cutoff!$W$3,$O35=Cutoff!$W$4,$O35=Cutoff!$W$5,$O35=Cutoff!$W$6,$O35=Cutoff!$W$7,$O35=Cutoff!$W$8,$O35=Cutoff!$W$9,$O35=Cutoff!$W$10,$O35=Cutoff!$W$11,$O35=Cutoff!$W$12),1,""))</f>
        <v/>
      </c>
      <c r="FR35" s="239">
        <f t="shared" si="80"/>
        <v>0</v>
      </c>
      <c r="FU35" s="480" t="str">
        <f t="shared" si="124"/>
        <v/>
      </c>
      <c r="GB35" s="528" t="str">
        <f t="shared" si="81"/>
        <v/>
      </c>
      <c r="GC35" s="529" t="str">
        <f t="shared" si="82"/>
        <v/>
      </c>
      <c r="GD35" s="529" t="str">
        <f t="shared" si="83"/>
        <v/>
      </c>
      <c r="GE35" s="529" t="str">
        <f t="shared" si="84"/>
        <v/>
      </c>
      <c r="GF35" s="529" t="str">
        <f t="shared" si="85"/>
        <v/>
      </c>
      <c r="GG35" s="529" t="str">
        <f t="shared" si="86"/>
        <v/>
      </c>
      <c r="GH35" s="529" t="str">
        <f t="shared" si="87"/>
        <v/>
      </c>
      <c r="GI35" s="529" t="str">
        <f t="shared" si="88"/>
        <v/>
      </c>
      <c r="GJ35" s="529" t="str">
        <f t="shared" si="89"/>
        <v/>
      </c>
      <c r="GK35" s="529" t="str">
        <f t="shared" si="90"/>
        <v/>
      </c>
      <c r="GL35" s="530" t="str">
        <f t="shared" si="91"/>
        <v/>
      </c>
      <c r="GM35" s="530">
        <f t="shared" si="92"/>
        <v>0</v>
      </c>
      <c r="GN35" s="574">
        <f t="shared" si="93"/>
        <v>0</v>
      </c>
      <c r="GQ35" s="528" t="str">
        <f>+IF(ISBLANK($B35),"",IF(ISBLANK(E35),"",IF(OR(E35=Cutoff!$P$34,E35=Cutoff!$P$35,E35=Cutoff!$P$36,E35=Cutoff!$P$37,E35=Cutoff!$P$38,E35=Cutoff!$P$39,E35=Cutoff!$P$40,E35=Cutoff!$P$41,E35=Cutoff!$P$42,E35=Cutoff!$P$43,E35=Cutoff!$P$44,E35=Cutoff!$P$45,$Q35&lt;SCL!Y35),"0","i")))</f>
        <v/>
      </c>
      <c r="GR35" s="529" t="str">
        <f>+IF(ISBLANK($B35),"",IF(ISBLANK(F35),"",IF(OR(F35=Cutoff!$P$34,F35=Cutoff!$P$35,F35=Cutoff!$P$36,F35=Cutoff!$P$37,F35=Cutoff!$P$38,F35=Cutoff!$P$39,F35=Cutoff!$P$40,F35=Cutoff!$P$41,F35=Cutoff!$P$42,F35=Cutoff!$P$43,F35=Cutoff!$P$44,F35=Cutoff!$P$45,$Q35&lt;SCL!Z35),"0","i")))</f>
        <v/>
      </c>
      <c r="GS35" s="529" t="str">
        <f>+IF(ISBLANK($B35),"",IF(ISBLANK(G35),"",IF(OR(G35=Cutoff!$P$34,G35=Cutoff!$P$35,G35=Cutoff!$P$36,G35=Cutoff!$P$37,G35=Cutoff!$P$38,G35=Cutoff!$P$39,G35=Cutoff!$P$40,G35=Cutoff!$P$41,G35=Cutoff!$P$42,G35=Cutoff!$P$43,G35=Cutoff!$P$44,G35=Cutoff!$P$45,$Q35&lt;SCL!AA35),"0","i")))</f>
        <v/>
      </c>
      <c r="GT35" s="529" t="str">
        <f>+IF(ISBLANK($B35),"",IF(ISBLANK(H35),"",IF(OR(H35=Cutoff!$P$34,H35=Cutoff!$P$35,H35=Cutoff!$P$36,H35=Cutoff!$P$37,H35=Cutoff!$P$38,H35=Cutoff!$P$39,H35=Cutoff!$P$40,H35=Cutoff!$P$41,H35=Cutoff!$P$42,H35=Cutoff!$P$43,H35=Cutoff!$P$44,H35=Cutoff!$P$45,$Q35&lt;SCL!AB35),"0","i")))</f>
        <v/>
      </c>
      <c r="GU35" s="529" t="str">
        <f>+IF(ISBLANK($B35),"",IF(ISBLANK(I35),"",IF(OR(I35=Cutoff!$P$34,I35=Cutoff!$P$35,I35=Cutoff!$P$36,I35=Cutoff!$P$37,I35=Cutoff!$P$38,I35=Cutoff!$P$39,I35=Cutoff!$P$40,I35=Cutoff!$P$41,I35=Cutoff!$P$42,I35=Cutoff!$P$43,I35=Cutoff!$P$44,I35=Cutoff!$P$45,$Q35&lt;SCL!AC35),"0","i")))</f>
        <v/>
      </c>
      <c r="GV35" s="529" t="str">
        <f>+IF(ISBLANK($B35),"",IF(ISBLANK(J35),"",IF(OR(J35=Cutoff!$P$34,J35=Cutoff!$P$35,J35=Cutoff!$P$36,J35=Cutoff!$P$37,J35=Cutoff!$P$38,J35=Cutoff!$P$39,J35=Cutoff!$P$40,J35=Cutoff!$P$41,J35=Cutoff!$P$42,J35=Cutoff!$P$43,J35=Cutoff!$P$44,J35=Cutoff!$P$45,$Q35&lt;SCL!AD35),"0","i")))</f>
        <v/>
      </c>
      <c r="GW35" s="529" t="str">
        <f>+IF(ISBLANK($B35),"",IF(ISBLANK(K35),"",IF(OR(K35=Cutoff!$P$34,K35=Cutoff!$P$35,K35=Cutoff!$P$36,K35=Cutoff!$P$37,K35=Cutoff!$P$38,K35=Cutoff!$P$39,K35=Cutoff!$P$40,K35=Cutoff!$P$41,K35=Cutoff!$P$42,K35=Cutoff!$P$43,K35=Cutoff!$P$44,K35=Cutoff!$P$45,$Q35&lt;SCL!AE35),"0","i")))</f>
        <v/>
      </c>
      <c r="GX35" s="529" t="str">
        <f>+IF(ISBLANK($B35),"",IF(ISBLANK(L35),"",IF(OR(L35=Cutoff!$P$34,L35=Cutoff!$P$35,L35=Cutoff!$P$36,L35=Cutoff!$P$37,L35=Cutoff!$P$38,L35=Cutoff!$P$39,L35=Cutoff!$P$40,L35=Cutoff!$P$41,L35=Cutoff!$P$42,L35=Cutoff!$P$43,L35=Cutoff!$P$44,L35=Cutoff!$P$45,$Q35&lt;SCL!AF35),"0","i")))</f>
        <v/>
      </c>
      <c r="GY35" s="529" t="str">
        <f>+IF(ISBLANK($B35),"",IF(ISBLANK(M35),"",IF(OR(M35=Cutoff!$P$34,M35=Cutoff!$P$35,M35=Cutoff!$P$36,M35=Cutoff!$P$37,M35=Cutoff!$P$38,M35=Cutoff!$P$39,M35=Cutoff!$P$40,M35=Cutoff!$P$41,M35=Cutoff!$P$42,M35=Cutoff!$P$43,M35=Cutoff!$P$44,M35=Cutoff!$P$45,$Q35&lt;SCL!AG35),"0","i")))</f>
        <v/>
      </c>
      <c r="GZ35" s="529" t="str">
        <f>+IF(ISBLANK($B35),"",IF(ISBLANK(N35),"",IF(OR(N35=Cutoff!$P$34,N35=Cutoff!$P$35,N35=Cutoff!$P$36,N35=Cutoff!$P$37,N35=Cutoff!$P$38,N35=Cutoff!$P$39,N35=Cutoff!$P$40,N35=Cutoff!$P$41,N35=Cutoff!$P$42,N35=Cutoff!$P$43,N35=Cutoff!$P$44,N35=Cutoff!$P$45,$Q35&lt;SCL!AH35),"0","i")))</f>
        <v/>
      </c>
      <c r="HA35" s="530" t="str">
        <f>+IF(ISBLANK($B35),"",IF(ISBLANK(O35),"",IF(OR(O35=Cutoff!$P$34,O35=Cutoff!$P$35,O35=Cutoff!$P$36,O35=Cutoff!$P$37,O35=Cutoff!$P$38,O35=Cutoff!$P$39,O35=Cutoff!$P$40,O35=Cutoff!$P$41,O35=Cutoff!$P$42,O35=Cutoff!$P$43,O35=Cutoff!$P$44,O35=Cutoff!$P$45,$Q35&lt;SCL!AI35),"0","i")))</f>
        <v/>
      </c>
      <c r="HB35" s="530" t="str">
        <f t="shared" si="94"/>
        <v/>
      </c>
      <c r="HC35" s="541" t="str">
        <f t="shared" si="95"/>
        <v/>
      </c>
      <c r="HD35" s="678" t="str">
        <f t="shared" si="96"/>
        <v/>
      </c>
      <c r="HE35" s="528" t="str">
        <f>+IF(ISBLANK($B35),"",IF(ISBLANK(E35),"",IF(OR(E35=Cutoff!$R$34,E35=Cutoff!$R$35,E35=Cutoff!$R$36,E35=Cutoff!$R$37,E35=Cutoff!$R$38,E35=Cutoff!$R$39,E35=Cutoff!$R$40,E35=Cutoff!$R$41,E35=Cutoff!$R$42,E35=Cutoff!$R$43,E35=Cutoff!$R$44,E35=Cutoff!$R$45,$Q35&lt;SCL!Y35),"0","d")))</f>
        <v/>
      </c>
      <c r="HF35" s="529" t="str">
        <f>+IF(ISBLANK($B35),"",IF(ISBLANK(F35),"",IF(OR(F35=Cutoff!$R$34,F35=Cutoff!$R$35,F35=Cutoff!$R$36,F35=Cutoff!$R$37,F35=Cutoff!$R$38,F35=Cutoff!$R$39,F35=Cutoff!$R$40,F35=Cutoff!$R$41,F35=Cutoff!$R$42,F35=Cutoff!$R$43,F35=Cutoff!$R$44,F35=Cutoff!$R$45,$Q35&lt;SCL!Z35),"0","d")))</f>
        <v/>
      </c>
      <c r="HG35" s="529" t="str">
        <f>+IF(ISBLANK($B35),"",IF(ISBLANK(G35),"",IF(OR(G35=Cutoff!$R$34,G35=Cutoff!$R$35,G35=Cutoff!$R$36,G35=Cutoff!$R$37,G35=Cutoff!$R$38,G35=Cutoff!$R$39,G35=Cutoff!$R$40,G35=Cutoff!$R$41,G35=Cutoff!$R$42,G35=Cutoff!$R$43,G35=Cutoff!$R$44,G35=Cutoff!$R$45,$Q35&lt;SCL!AA35),"0","d")))</f>
        <v/>
      </c>
      <c r="HH35" s="529" t="str">
        <f>+IF(ISBLANK($B35),"",IF(ISBLANK(H35),"",IF(OR(H35=Cutoff!$R$34,H35=Cutoff!$R$35,H35=Cutoff!$R$36,H35=Cutoff!$R$37,H35=Cutoff!$R$38,H35=Cutoff!$R$39,H35=Cutoff!$R$40,H35=Cutoff!$R$41,H35=Cutoff!$R$42,H35=Cutoff!$R$43,H35=Cutoff!$R$44,H35=Cutoff!$R$45,$Q35&lt;SCL!AB35),"0","d")))</f>
        <v/>
      </c>
      <c r="HI35" s="529" t="str">
        <f>+IF(ISBLANK($B35),"",IF(ISBLANK(I35),"",IF(OR(I35=Cutoff!$R$34,I35=Cutoff!$R$35,I35=Cutoff!$R$36,I35=Cutoff!$R$37,I35=Cutoff!$R$38,I35=Cutoff!$R$39,I35=Cutoff!$R$40,I35=Cutoff!$R$41,I35=Cutoff!$R$42,I35=Cutoff!$R$43,I35=Cutoff!$R$44,I35=Cutoff!$R$45,$Q35&lt;SCL!AC35),"0","d")))</f>
        <v/>
      </c>
      <c r="HJ35" s="529" t="str">
        <f>+IF(ISBLANK($B35),"",IF(ISBLANK(J35),"",IF(OR(J35=Cutoff!$R$34,J35=Cutoff!$R$35,J35=Cutoff!$R$36,J35=Cutoff!$R$37,J35=Cutoff!$R$38,J35=Cutoff!$R$39,J35=Cutoff!$R$40,J35=Cutoff!$R$41,J35=Cutoff!$R$42,J35=Cutoff!$R$43,J35=Cutoff!$R$44,J35=Cutoff!$R$45,$Q35&lt;SCL!AD35),"0","d")))</f>
        <v/>
      </c>
      <c r="HK35" s="529" t="str">
        <f>+IF(ISBLANK($B35),"",IF(ISBLANK(K35),"",IF(OR(K35=Cutoff!$R$34,K35=Cutoff!$R$35,K35=Cutoff!$R$36,K35=Cutoff!$R$37,K35=Cutoff!$R$38,K35=Cutoff!$R$39,K35=Cutoff!$R$40,K35=Cutoff!$R$41,K35=Cutoff!$R$42,K35=Cutoff!$R$43,K35=Cutoff!$R$44,K35=Cutoff!$R$45,$Q35&lt;SCL!AE35),"0","d")))</f>
        <v/>
      </c>
      <c r="HL35" s="529" t="str">
        <f>+IF(ISBLANK($B35),"",IF(ISBLANK(L35),"",IF(OR(L35=Cutoff!$R$34,L35=Cutoff!$R$35,L35=Cutoff!$R$36,L35=Cutoff!$R$37,L35=Cutoff!$R$38,L35=Cutoff!$R$39,L35=Cutoff!$R$40,L35=Cutoff!$R$41,L35=Cutoff!$R$42,L35=Cutoff!$R$43,L35=Cutoff!$R$44,L35=Cutoff!$R$45,$Q35&lt;SCL!AF35),"0","d")))</f>
        <v/>
      </c>
      <c r="HM35" s="529" t="str">
        <f>+IF(ISBLANK($B35),"",IF(ISBLANK(M35),"",IF(OR(M35=Cutoff!$R$34,M35=Cutoff!$R$35,M35=Cutoff!$R$36,M35=Cutoff!$R$37,M35=Cutoff!$R$38,M35=Cutoff!$R$39,M35=Cutoff!$R$40,M35=Cutoff!$R$41,M35=Cutoff!$R$42,M35=Cutoff!$R$43,M35=Cutoff!$R$44,M35=Cutoff!$R$45,$Q35&lt;SCL!AG35),"0","d")))</f>
        <v/>
      </c>
      <c r="HN35" s="529" t="str">
        <f>+IF(ISBLANK($B35),"",IF(ISBLANK(N35),"",IF(OR(N35=Cutoff!$R$34,N35=Cutoff!$R$35,N35=Cutoff!$R$36,N35=Cutoff!$R$37,N35=Cutoff!$R$38,N35=Cutoff!$R$39,N35=Cutoff!$R$40,N35=Cutoff!$R$41,N35=Cutoff!$R$42,N35=Cutoff!$R$43,N35=Cutoff!$R$44,N35=Cutoff!$R$45,$Q35&lt;SCL!AH35),"0","d")))</f>
        <v/>
      </c>
      <c r="HO35" s="530" t="str">
        <f>+IF(ISBLANK($B35),"",IF(ISBLANK(O35),"",IF(OR(O35=Cutoff!$R$34,O35=Cutoff!$R$35,O35=Cutoff!$R$36,O35=Cutoff!$R$37,O35=Cutoff!$R$38,O35=Cutoff!$R$39,O35=Cutoff!$R$40,O35=Cutoff!$R$41,O35=Cutoff!$R$42,O35=Cutoff!$R$43,O35=Cutoff!$R$44,O35=Cutoff!$R$45,$Q35&lt;SCL!AI35),"0","d")))</f>
        <v/>
      </c>
      <c r="HP35" s="530" t="str">
        <f t="shared" si="97"/>
        <v/>
      </c>
      <c r="HQ35" s="541" t="str">
        <f t="shared" si="98"/>
        <v/>
      </c>
      <c r="HR35" s="678" t="str">
        <f t="shared" si="99"/>
        <v/>
      </c>
      <c r="HS35" s="528" t="str">
        <f>+IF(ISBLANK($B35),"",IF(ISBLANK(E35),"",IF(OR(E35=Cutoff!$T$34,E35=Cutoff!$T$35,E35=Cutoff!$T$36,E35=Cutoff!$T$37,E35=Cutoff!$T$38,E35=Cutoff!$T$39,E35=Cutoff!$T$40,E35=Cutoff!$T$41,E35=Cutoff!$T$42,E35=Cutoff!$T$43,E35=Cutoff!$T$44,E35=Cutoff!$T$45,$Q35&lt;SCL!Y35),"0","oral")))</f>
        <v/>
      </c>
      <c r="HT35" s="529" t="str">
        <f>+IF(ISBLANK($B35),"",IF(ISBLANK(F35),"",IF(OR(F35=Cutoff!$T$34,F35=Cutoff!$T$35,F35=Cutoff!$T$36,F35=Cutoff!$T$37,F35=Cutoff!$T$38,F35=Cutoff!$T$39,F35=Cutoff!$T$40,F35=Cutoff!$T$41,F35=Cutoff!$T$42,F35=Cutoff!$T$43,F35=Cutoff!$T$44,F35=Cutoff!$T$45,$Q35&lt;SCL!Z35),"0","oral")))</f>
        <v/>
      </c>
      <c r="HU35" s="529" t="str">
        <f>+IF(ISBLANK($B35),"",IF(ISBLANK(G35),"",IF(OR(G35=Cutoff!$T$34,G35=Cutoff!$T$35,G35=Cutoff!$T$36,G35=Cutoff!$T$37,G35=Cutoff!$T$38,G35=Cutoff!$T$39,G35=Cutoff!$T$40,G35=Cutoff!$T$41,G35=Cutoff!$T$42,G35=Cutoff!$T$43,G35=Cutoff!$T$44,G35=Cutoff!$T$45,$Q35&lt;SCL!AA35),"0","oral")))</f>
        <v/>
      </c>
      <c r="HV35" s="529" t="str">
        <f>+IF(ISBLANK($B35),"",IF(ISBLANK(H35),"",IF(OR(H35=Cutoff!$T$34,H35=Cutoff!$T$35,H35=Cutoff!$T$36,H35=Cutoff!$T$37,H35=Cutoff!$T$38,H35=Cutoff!$T$39,H35=Cutoff!$T$40,H35=Cutoff!$T$41,H35=Cutoff!$T$42,H35=Cutoff!$T$43,H35=Cutoff!$T$44,H35=Cutoff!$T$45,$Q35&lt;SCL!AB35),"0","oral")))</f>
        <v/>
      </c>
      <c r="HW35" s="529" t="str">
        <f>+IF(ISBLANK($B35),"",IF(ISBLANK(I35),"",IF(OR(I35=Cutoff!$T$34,I35=Cutoff!$T$35,I35=Cutoff!$T$36,I35=Cutoff!$T$37,I35=Cutoff!$T$38,I35=Cutoff!$T$39,I35=Cutoff!$T$40,I35=Cutoff!$T$41,I35=Cutoff!$T$42,I35=Cutoff!$T$43,I35=Cutoff!$T$44,I35=Cutoff!$T$45,$Q35&lt;SCL!AC35),"0","oral")))</f>
        <v/>
      </c>
      <c r="HX35" s="529" t="str">
        <f>+IF(ISBLANK($B35),"",IF(ISBLANK(J35),"",IF(OR(J35=Cutoff!$T$34,J35=Cutoff!$T$35,J35=Cutoff!$T$36,J35=Cutoff!$T$37,J35=Cutoff!$T$38,J35=Cutoff!$T$39,J35=Cutoff!$T$40,J35=Cutoff!$T$41,J35=Cutoff!$T$42,J35=Cutoff!$T$43,J35=Cutoff!$T$44,J35=Cutoff!$T$45,$Q35&lt;SCL!AD35),"0","oral")))</f>
        <v/>
      </c>
      <c r="HY35" s="529" t="str">
        <f>+IF(ISBLANK($B35),"",IF(ISBLANK(K35),"",IF(OR(K35=Cutoff!$T$34,K35=Cutoff!$T$35,K35=Cutoff!$T$36,K35=Cutoff!$T$37,K35=Cutoff!$T$38,K35=Cutoff!$T$39,K35=Cutoff!$T$40,K35=Cutoff!$T$41,K35=Cutoff!$T$42,K35=Cutoff!$T$43,K35=Cutoff!$T$44,K35=Cutoff!$T$45,$Q35&lt;SCL!AE35),"0","oral")))</f>
        <v/>
      </c>
      <c r="HZ35" s="529" t="str">
        <f>+IF(ISBLANK($B35),"",IF(ISBLANK(L35),"",IF(OR(L35=Cutoff!$T$34,L35=Cutoff!$T$35,L35=Cutoff!$T$36,L35=Cutoff!$T$37,L35=Cutoff!$T$38,L35=Cutoff!$T$39,L35=Cutoff!$T$40,L35=Cutoff!$T$41,L35=Cutoff!$T$42,L35=Cutoff!$T$43,L35=Cutoff!$T$44,L35=Cutoff!$T$45,$Q35&lt;SCL!AF35),"0","oral")))</f>
        <v/>
      </c>
      <c r="IA35" s="529" t="str">
        <f>+IF(ISBLANK($B35),"",IF(ISBLANK(M35),"",IF(OR(M35=Cutoff!$T$34,M35=Cutoff!$T$35,M35=Cutoff!$T$36,M35=Cutoff!$T$37,M35=Cutoff!$T$38,M35=Cutoff!$T$39,M35=Cutoff!$T$40,M35=Cutoff!$T$41,M35=Cutoff!$T$42,M35=Cutoff!$T$43,M35=Cutoff!$T$44,M35=Cutoff!$T$45,$Q35&lt;SCL!AG35),"0","oral")))</f>
        <v/>
      </c>
      <c r="IB35" s="529" t="str">
        <f>+IF(ISBLANK($B35),"",IF(ISBLANK(N35),"",IF(OR(N35=Cutoff!$T$34,N35=Cutoff!$T$35,N35=Cutoff!$T$36,N35=Cutoff!$T$37,N35=Cutoff!$T$38,N35=Cutoff!$T$39,N35=Cutoff!$T$40,N35=Cutoff!$T$41,N35=Cutoff!$T$42,N35=Cutoff!$T$43,N35=Cutoff!$T$44,N35=Cutoff!$T$45,$Q35&lt;SCL!AH35),"0","oral")))</f>
        <v/>
      </c>
      <c r="IC35" s="530" t="str">
        <f>+IF(ISBLANK($B35),"",IF(ISBLANK(O35),"",IF(OR(O35=Cutoff!$T$34,O35=Cutoff!$T$35,O35=Cutoff!$T$36,O35=Cutoff!$T$37,O35=Cutoff!$T$38,O35=Cutoff!$T$39,O35=Cutoff!$T$40,O35=Cutoff!$T$41,O35=Cutoff!$T$42,O35=Cutoff!$T$43,O35=Cutoff!$T$44,O35=Cutoff!$T$45,$Q35&lt;SCL!AI35),"0","oral")))</f>
        <v/>
      </c>
      <c r="ID35" s="530" t="str">
        <f t="shared" si="100"/>
        <v/>
      </c>
      <c r="IE35" s="541" t="str">
        <f t="shared" si="101"/>
        <v/>
      </c>
      <c r="IF35" s="678" t="str">
        <f t="shared" si="102"/>
        <v/>
      </c>
      <c r="IG35" s="528" t="str">
        <f>IF(ISBLANK($B35),"",+IF(OR(E35=Cutoff!$W$2,E35=Cutoff!$W$3,E35=Cutoff!$W$4,E35=Cutoff!$W$5,E35=Cutoff!$W$6,E35=Cutoff!$W$7,E35=Cutoff!$W$8,E35=Cutoff!$W$9,E35=Cutoff!$W$10,E35=Cutoff!$W$11,E35=Cutoff!$W$12),1,0))</f>
        <v/>
      </c>
      <c r="IH35" s="529" t="str">
        <f>IF(ISBLANK($B35),"",+IF(OR(F35=Cutoff!$W$2,F35=Cutoff!$W$3,F35=Cutoff!$W$4,F35=Cutoff!$W$5,F35=Cutoff!$W$6,F35=Cutoff!$W$7,F35=Cutoff!$W$8,F35=Cutoff!$W$9,F35=Cutoff!$W$10,F35=Cutoff!$W$11,F35=Cutoff!$W$12),1,0))</f>
        <v/>
      </c>
      <c r="II35" s="529" t="str">
        <f>IF(ISBLANK($B35),"",+IF(OR(G35=Cutoff!$W$2,G35=Cutoff!$W$3,G35=Cutoff!$W$4,G35=Cutoff!$W$5,G35=Cutoff!$W$6,G35=Cutoff!$W$7,G35=Cutoff!$W$8,G35=Cutoff!$W$9,G35=Cutoff!$W$10,G35=Cutoff!$W$11,G35=Cutoff!$W$12),1,0))</f>
        <v/>
      </c>
      <c r="IJ35" s="529" t="str">
        <f>IF(ISBLANK($B35),"",+IF(OR(H35=Cutoff!$W$2,H35=Cutoff!$W$3,H35=Cutoff!$W$4,H35=Cutoff!$W$5,H35=Cutoff!$W$6,H35=Cutoff!$W$7,H35=Cutoff!$W$8,H35=Cutoff!$W$9,H35=Cutoff!$W$10,H35=Cutoff!$W$11,H35=Cutoff!$W$12),1,0))</f>
        <v/>
      </c>
      <c r="IK35" s="529" t="str">
        <f>IF(ISBLANK($B35),"",+IF(OR(I35=Cutoff!$W$2,I35=Cutoff!$W$3,I35=Cutoff!$W$4,I35=Cutoff!$W$5,I35=Cutoff!$W$6,I35=Cutoff!$W$7,I35=Cutoff!$W$8,I35=Cutoff!$W$9,I35=Cutoff!$W$10,I35=Cutoff!$W$11,I35=Cutoff!$W$12),1,0))</f>
        <v/>
      </c>
      <c r="IL35" s="529" t="str">
        <f>IF(ISBLANK($B35),"",+IF(OR(J35=Cutoff!$W$2,J35=Cutoff!$W$3,J35=Cutoff!$W$4,J35=Cutoff!$W$5,J35=Cutoff!$W$6,J35=Cutoff!$W$7,J35=Cutoff!$W$8,J35=Cutoff!$W$9,J35=Cutoff!$W$10,J35=Cutoff!$W$11,J35=Cutoff!$W$12),1,0))</f>
        <v/>
      </c>
      <c r="IM35" s="529" t="str">
        <f>IF(ISBLANK($B35),"",+IF(OR(K35=Cutoff!$W$2,K35=Cutoff!$W$3,K35=Cutoff!$W$4,K35=Cutoff!$W$5,K35=Cutoff!$W$6,K35=Cutoff!$W$7,K35=Cutoff!$W$8,K35=Cutoff!$W$9,K35=Cutoff!$W$10,K35=Cutoff!$W$11,K35=Cutoff!$W$12),1,0))</f>
        <v/>
      </c>
      <c r="IN35" s="529" t="str">
        <f>IF(ISBLANK($B35),"",+IF(OR(L35=Cutoff!$W$2,L35=Cutoff!$W$3,L35=Cutoff!$W$4,L35=Cutoff!$W$5,L35=Cutoff!$W$6,L35=Cutoff!$W$7,L35=Cutoff!$W$8,L35=Cutoff!$W$9,L35=Cutoff!$W$10,L35=Cutoff!$W$11,L35=Cutoff!$W$12),1,0))</f>
        <v/>
      </c>
      <c r="IO35" s="529" t="str">
        <f>IF(ISBLANK($B35),"",+IF(OR(M35=Cutoff!$W$2,M35=Cutoff!$W$3,M35=Cutoff!$W$4,M35=Cutoff!$W$5,M35=Cutoff!$W$6,M35=Cutoff!$W$7,M35=Cutoff!$W$8,M35=Cutoff!$W$9,M35=Cutoff!$W$10,M35=Cutoff!$W$11,M35=Cutoff!$W$12),1,0))</f>
        <v/>
      </c>
      <c r="IP35" s="529" t="str">
        <f>IF(ISBLANK($B35),"",+IF(OR(N35=Cutoff!$W$2,N35=Cutoff!$W$3,N35=Cutoff!$W$4,N35=Cutoff!$W$5,N35=Cutoff!$W$6,N35=Cutoff!$W$7,N35=Cutoff!$W$8,N35=Cutoff!$W$9,N35=Cutoff!$W$10,N35=Cutoff!$W$11,N35=Cutoff!$W$12),1,0))</f>
        <v/>
      </c>
      <c r="IQ35" s="530" t="str">
        <f>IF(ISBLANK($B35),"",+IF(OR(O35=Cutoff!$W$2,O35=Cutoff!$W$3,O35=Cutoff!$W$4,O35=Cutoff!$W$5,O35=Cutoff!$W$6,O35=Cutoff!$W$7,O35=Cutoff!$W$8,O35=Cutoff!$W$9,O35=Cutoff!$W$10,O35=Cutoff!$W$11,O35=Cutoff!$W$12),1,0))</f>
        <v/>
      </c>
      <c r="IR35" s="541" t="str">
        <f t="shared" si="103"/>
        <v/>
      </c>
      <c r="IS35" s="541" t="str">
        <f t="shared" si="104"/>
        <v/>
      </c>
      <c r="IV35" s="720" t="str">
        <f>IF(ISBLANK($B35),"",+IF(AND(OR(E35=Cutoff!$W$8,E35=Cutoff!$W$9,E35=Cutoff!$W$12),OR(E35=$D$19,E35=$E$19,E35=$F$19,E35=$G$19,E35=$H$19,E35=$I$19,E35=$J$19,E35=$K$19,E35=$L$19,E35=$M$19),GQ35="i"),E35,""))</f>
        <v/>
      </c>
      <c r="IW35" s="720" t="str">
        <f>IF(ISBLANK($B35),"",+IF(AND(OR(F35=Cutoff!$W$8,F35=Cutoff!$W$9,F35=Cutoff!$W$12),OR(F35=$D$19,F35=$E$19,F35=$F$19,F35=$G$19,F35=$H$19,F35=$I$19,F35=$J$19,F35=$K$19,F35=$L$19,F35=$M$19),GR35="i"),F35,""))</f>
        <v/>
      </c>
      <c r="IX35" s="720" t="str">
        <f>IF(ISBLANK($B35),"",+IF(AND(OR(G35=Cutoff!$W$8,G35=Cutoff!$W$9,G35=Cutoff!$W$12),OR(G35=$D$19,G35=$E$19,G35=$F$19,G35=$G$19,G35=$H$19,G35=$I$19,G35=$J$19,G35=$K$19,G35=$L$19,G35=$M$19),GS35="i"),G35,""))</f>
        <v/>
      </c>
      <c r="IY35" s="720" t="str">
        <f>IF(ISBLANK($B35),"",+IF(AND(OR(H35=Cutoff!$W$8,H35=Cutoff!$W$9,H35=Cutoff!$W$12),OR(H35=$D$19,H35=$E$19,H35=$F$19,H35=$G$19,H35=$H$19,H35=$I$19,H35=$J$19,H35=$K$19,H35=$L$19,H35=$M$19),GT35="i"),H35,""))</f>
        <v/>
      </c>
      <c r="IZ35" s="720" t="str">
        <f>IF(ISBLANK($B35),"",+IF(AND(OR(I35=Cutoff!$W$8,I35=Cutoff!$W$9,I35=Cutoff!$W$12),OR(I35=$D$19,I35=$E$19,I35=$F$19,I35=$G$19,I35=$H$19,I35=$I$19,I35=$J$19,I35=$K$19,I35=$L$19,I35=$M$19),GU35="i"),I35,""))</f>
        <v/>
      </c>
      <c r="JA35" s="720" t="str">
        <f>IF(ISBLANK($B35),"",+IF(AND(OR(J35=Cutoff!$W$8,J35=Cutoff!$W$9,J35=Cutoff!$W$12),OR(J35=$D$19,J35=$E$19,J35=$F$19,J35=$G$19,J35=$H$19,J35=$I$19,J35=$J$19,J35=$K$19,J35=$L$19,J35=$M$19),GV35="i"),J35,""))</f>
        <v/>
      </c>
      <c r="JB35" s="720" t="str">
        <f>IF(ISBLANK($B35),"",+IF(AND(OR(K35=Cutoff!$W$8,K35=Cutoff!$W$9,K35=Cutoff!$W$12),OR(K35=$D$19,K35=$E$19,K35=$F$19,K35=$G$19,K35=$H$19,K35=$I$19,K35=$J$19,K35=$K$19,K35=$L$19,K35=$M$19),GW35="i"),K35,""))</f>
        <v/>
      </c>
      <c r="JC35" s="720" t="str">
        <f>IF(ISBLANK($B35),"",+IF(AND(OR(L35=Cutoff!$W$8,L35=Cutoff!$W$9,L35=Cutoff!$W$12),OR(L35=$D$19,L35=$E$19,L35=$F$19,L35=$G$19,L35=$H$19,L35=$I$19,L35=$J$19,L35=$K$19,L35=$L$19,L35=$M$19),GX35="i"),L35,""))</f>
        <v/>
      </c>
      <c r="JD35" s="720" t="str">
        <f>IF(ISBLANK($B35),"",+IF(AND(OR(M35=Cutoff!$W$8,M35=Cutoff!$W$9,M35=Cutoff!$W$12),OR(M35=$D$19,M35=$E$19,M35=$F$19,M35=$G$19,M35=$H$19,M35=$I$19,M35=$J$19,M35=$K$19,M35=$L$19,M35=$M$19),GY35="i"),M35,""))</f>
        <v/>
      </c>
      <c r="JE35" s="720" t="str">
        <f>IF(ISBLANK($B35),"",+IF(AND(OR(N35=Cutoff!$W$8,N35=Cutoff!$W$9,N35=Cutoff!$W$12),OR(N35=$D$19,N35=$E$19,N35=$F$19,N35=$G$19,N35=$H$19,N35=$I$19,N35=$J$19,N35=$K$19,N35=$L$19,N35=$M$19),GZ35="i"),N35,""))</f>
        <v/>
      </c>
      <c r="JF35" s="720" t="str">
        <f>IF(ISBLANK($B35),"",+IF(AND(OR(O35=Cutoff!$W$8,O35=Cutoff!$W$9,O35=Cutoff!$W$12),OR(O35=$D$19,O35=$E$19,O35=$F$19,O35=$G$19,O35=$H$19,O35=$I$19,O35=$J$19,O35=$K$19,O35=$L$19,O35=$M$19),HA35="i"),O35,""))</f>
        <v/>
      </c>
      <c r="JG35" s="720">
        <f t="shared" si="105"/>
        <v>0</v>
      </c>
      <c r="JH35" s="720" t="str">
        <f t="shared" si="106"/>
        <v/>
      </c>
      <c r="JK35" s="720" t="str">
        <f>IF(ISBLANK($B35),"",+IF(AND(OR(E35=Cutoff!$W$2,E35=Cutoff!$W$3,E35=Cutoff!$W$4,E35=Cutoff!$W$11),OR(E35=$D$19,E35=$E$19,E35=$F$19,E35=$G$19,E35=$H$19,E35=$I$19,E35=$J$19,E35=$K$19,E35=$L$19,E35=$M$19),HE35="d"),E35,""))</f>
        <v/>
      </c>
      <c r="JL35" s="720" t="str">
        <f>IF(ISBLANK($B35),"",+IF(AND(OR(F35=Cutoff!$W$2,F35=Cutoff!$W$3,F35=Cutoff!$W$4,F35=Cutoff!$W$11),OR(F35=$D$19,F35=$E$19,F35=$F$19,F35=$G$19,F35=$H$19,F35=$I$19,F35=$J$19,F35=$K$19,F35=$L$19,F35=$M$19),HF35="d"),F35,""))</f>
        <v/>
      </c>
      <c r="JM35" s="720" t="str">
        <f>IF(ISBLANK($B35),"",+IF(AND(OR(G35=Cutoff!$W$2,G35=Cutoff!$W$3,G35=Cutoff!$W$4,G35=Cutoff!$W$11),OR(G35=$D$19,G35=$E$19,G35=$F$19,G35=$G$19,G35=$H$19,G35=$I$19,G35=$J$19,G35=$K$19,G35=$L$19,G35=$M$19),HG35="d"),G35,""))</f>
        <v/>
      </c>
      <c r="JN35" s="720" t="str">
        <f>IF(ISBLANK($B35),"",+IF(AND(OR(H35=Cutoff!$W$2,H35=Cutoff!$W$3,H35=Cutoff!$W$4,H35=Cutoff!$W$11),OR(H35=$D$19,H35=$E$19,H35=$F$19,H35=$G$19,H35=$H$19,H35=$I$19,H35=$J$19,H35=$K$19,H35=$L$19,H35=$M$19),HH35="d"),H35,""))</f>
        <v/>
      </c>
      <c r="JO35" s="720" t="str">
        <f>IF(ISBLANK($B35),"",+IF(AND(OR(I35=Cutoff!$W$2,I35=Cutoff!$W$3,I35=Cutoff!$W$4,I35=Cutoff!$W$11),OR(I35=$D$19,I35=$E$19,I35=$F$19,I35=$G$19,I35=$H$19,I35=$I$19,I35=$J$19,I35=$K$19,I35=$L$19,I35=$M$19),HI35="d"),I35,""))</f>
        <v/>
      </c>
      <c r="JP35" s="720" t="str">
        <f>IF(ISBLANK($B35),"",+IF(AND(OR(J35=Cutoff!$W$2,J35=Cutoff!$W$3,J35=Cutoff!$W$4,J35=Cutoff!$W$11),OR(J35=$D$19,J35=$E$19,J35=$F$19,J35=$G$19,J35=$H$19,J35=$I$19,J35=$J$19,J35=$K$19,J35=$L$19,J35=$M$19),HJ35="d"),J35,""))</f>
        <v/>
      </c>
      <c r="JQ35" s="720" t="str">
        <f>IF(ISBLANK($B35),"",+IF(AND(OR(K35=Cutoff!$W$2,K35=Cutoff!$W$3,K35=Cutoff!$W$4,K35=Cutoff!$W$11),OR(K35=$D$19,K35=$E$19,K35=$F$19,K35=$G$19,K35=$H$19,K35=$I$19,K35=$J$19,K35=$K$19,K35=$L$19,K35=$M$19),HK35="d"),K35,""))</f>
        <v/>
      </c>
      <c r="JR35" s="720" t="str">
        <f>IF(ISBLANK($B35),"",+IF(AND(OR(L35=Cutoff!$W$2,L35=Cutoff!$W$3,L35=Cutoff!$W$4,L35=Cutoff!$W$11),OR(L35=$D$19,L35=$E$19,L35=$F$19,L35=$G$19,L35=$H$19,L35=$I$19,L35=$J$19,L35=$K$19,L35=$L$19,L35=$M$19),HL35="d"),L35,""))</f>
        <v/>
      </c>
      <c r="JS35" s="720" t="str">
        <f>IF(ISBLANK($B35),"",+IF(AND(OR(M35=Cutoff!$W$2,M35=Cutoff!$W$3,M35=Cutoff!$W$4,M35=Cutoff!$W$11),OR(M35=$D$19,M35=$E$19,M35=$F$19,M35=$G$19,M35=$H$19,M35=$I$19,M35=$J$19,M35=$K$19,M35=$L$19,M35=$M$19),HM35="d"),M35,""))</f>
        <v/>
      </c>
      <c r="JT35" s="720" t="str">
        <f>IF(ISBLANK($B35),"",+IF(AND(OR(N35=Cutoff!$W$2,N35=Cutoff!$W$3,N35=Cutoff!$W$4,N35=Cutoff!$W$11),OR(N35=$D$19,N35=$E$19,N35=$F$19,N35=$G$19,N35=$H$19,N35=$I$19,N35=$J$19,N35=$K$19,N35=$L$19,N35=$M$19),HN35="d"),N35,""))</f>
        <v/>
      </c>
      <c r="JU35" s="720" t="str">
        <f>IF(ISBLANK($B35),"",+IF(AND(OR(O35=Cutoff!$W$2,O35=Cutoff!$W$3,O35=Cutoff!$W$4,O35=Cutoff!$W$11),OR(O35=$D$19,O35=$E$19,O35=$F$19,O35=$G$19,O35=$H$19,O35=$I$19,O35=$J$19,O35=$K$19,O35=$L$19,O35=$M$19),HO35="d"),O35,""))</f>
        <v/>
      </c>
      <c r="JV35" s="720">
        <f t="shared" si="125"/>
        <v>0</v>
      </c>
      <c r="JW35" s="720" t="str">
        <f t="shared" si="23"/>
        <v/>
      </c>
      <c r="JZ35" s="11"/>
      <c r="KA35" s="11"/>
      <c r="KB35" s="11"/>
      <c r="KC35" s="11"/>
      <c r="KD35" s="11"/>
      <c r="KE35" s="11"/>
      <c r="KF35" s="11"/>
      <c r="KG35" s="11"/>
      <c r="KH35" s="11"/>
      <c r="KI35" s="11"/>
      <c r="KJ35" s="11"/>
      <c r="KK35" s="11"/>
      <c r="KL35" s="11"/>
    </row>
    <row r="36" spans="1:298" ht="20.25" x14ac:dyDescent="0.3">
      <c r="A36" s="501"/>
      <c r="B36" s="585"/>
      <c r="C36" s="502"/>
      <c r="D36" s="500" t="str">
        <f t="shared" si="1"/>
        <v/>
      </c>
      <c r="E36" s="515"/>
      <c r="F36" s="516"/>
      <c r="G36" s="516"/>
      <c r="H36" s="516"/>
      <c r="I36" s="516"/>
      <c r="J36" s="516"/>
      <c r="K36" s="516"/>
      <c r="L36" s="516"/>
      <c r="M36" s="516"/>
      <c r="N36" s="516"/>
      <c r="O36" s="516"/>
      <c r="P36" s="510"/>
      <c r="Q36" s="505"/>
      <c r="R36" s="780"/>
      <c r="S36" s="507"/>
      <c r="T36" s="513"/>
      <c r="U36" s="716"/>
      <c r="V36" s="511"/>
      <c r="W36" s="506"/>
      <c r="X36" s="512"/>
      <c r="Y36" s="511"/>
      <c r="Z36" s="506"/>
      <c r="AA36" s="512"/>
      <c r="AB36" s="517"/>
      <c r="AC36" s="508"/>
      <c r="AD36" s="507"/>
      <c r="AE36" s="508"/>
      <c r="AF36" s="515"/>
      <c r="AG36" s="516"/>
      <c r="AH36" s="509"/>
      <c r="AI36" s="509"/>
      <c r="AJ36" s="510"/>
      <c r="AK36" s="447" t="str">
        <f t="shared" si="140"/>
        <v/>
      </c>
      <c r="AL36" s="63" t="str">
        <f t="shared" si="127"/>
        <v/>
      </c>
      <c r="AM36" s="64" t="str">
        <f t="shared" si="141"/>
        <v/>
      </c>
      <c r="AN36" s="786" t="str">
        <f t="shared" si="24"/>
        <v/>
      </c>
      <c r="AO36" s="786" t="str">
        <f t="shared" si="25"/>
        <v/>
      </c>
      <c r="AP36" s="786" t="str">
        <f t="shared" si="26"/>
        <v/>
      </c>
      <c r="AQ36" s="786" t="str">
        <f t="shared" si="27"/>
        <v/>
      </c>
      <c r="AR36" s="787" t="str">
        <f t="shared" si="28"/>
        <v/>
      </c>
      <c r="AS36" s="788" t="str">
        <f t="shared" si="29"/>
        <v/>
      </c>
      <c r="AT36" s="788" t="str">
        <f t="shared" si="30"/>
        <v/>
      </c>
      <c r="AU36" s="789" t="str">
        <f t="shared" si="31"/>
        <v/>
      </c>
      <c r="AV36" s="786" t="str">
        <f t="shared" si="32"/>
        <v/>
      </c>
      <c r="AW36" s="66" t="str">
        <f t="shared" si="33"/>
        <v/>
      </c>
      <c r="AX36" s="67" t="str">
        <f t="shared" si="4"/>
        <v/>
      </c>
      <c r="AY36" s="787" t="str">
        <f t="shared" si="34"/>
        <v/>
      </c>
      <c r="AZ36" s="790" t="str">
        <f t="shared" si="35"/>
        <v/>
      </c>
      <c r="BA36" s="378" t="str">
        <f t="shared" si="128"/>
        <v/>
      </c>
      <c r="BB36" s="379" t="str">
        <f t="shared" si="129"/>
        <v/>
      </c>
      <c r="BC36" s="376" t="str">
        <f t="shared" si="126"/>
        <v/>
      </c>
      <c r="BD36" s="263" t="str">
        <f t="shared" si="142"/>
        <v/>
      </c>
      <c r="BE36" s="263" t="str">
        <f t="shared" si="8"/>
        <v/>
      </c>
      <c r="BF36" s="258" t="b">
        <f t="shared" si="9"/>
        <v>0</v>
      </c>
      <c r="BG36" s="266" t="str">
        <f t="shared" si="130"/>
        <v/>
      </c>
      <c r="BH36" s="376" t="str">
        <f t="shared" si="131"/>
        <v xml:space="preserve"> </v>
      </c>
      <c r="BI36" s="376" t="str">
        <f t="shared" si="36"/>
        <v/>
      </c>
      <c r="BJ36" s="256" t="b">
        <f>+IF(E36="H340",IF(SCL!Y36&lt;$Q36,"Yes",""),IF(E36="H341",IF(SCL!Y36&lt;$Q36,"Yes",""),IF(E36="H350",IF(SCL!Y36&lt;$Q36,"Yes",""),IF(E36="H350i",IF(SCL!Y36&lt;$Q36,"(I)",""),IF(E36="H351",IF(SCL!Y36&lt;$Q36,"Yes",""))))))</f>
        <v>0</v>
      </c>
      <c r="BK36" s="256" t="b">
        <f>+IF(F36="H340",IF(SCL!Z36&lt;$Q36,"Yes",""),IF(F36="H341",IF(SCL!Z36&lt;$Q36,"Yes",""),IF(F36="H350",IF(SCL!Z36&lt;$Q36,"Yes",""),IF(F36="H350i",IF(SCL!Z36&lt;$Q36,"(I)",""),IF(F36="H351",IF(SCL!Z36&lt;$Q36,"Yes",""))))))</f>
        <v>0</v>
      </c>
      <c r="BL36" s="256" t="b">
        <f>+IF(G36="H340",IF(SCL!AA36&lt;$Q36,"Yes",""),IF(G36="H341",IF(SCL!AA36&lt;$Q36,"Yes",""),IF(G36="H350",IF(SCL!AA36&lt;$Q36,"Yes",""),IF(G36="H350i",IF(SCL!AA36&lt;$Q36,"(I)",""),IF(G36="H351",IF(SCL!AA36&lt;$Q36,"Yes",""))))))</f>
        <v>0</v>
      </c>
      <c r="BM36" s="256" t="b">
        <f>+IF(H36="H340",IF(SCL!AB36&lt;$Q36,"Yes",""),IF(H36="H341",IF(SCL!AB36&lt;$Q36,"Yes",""),IF(H36="H350",IF(SCL!AB36&lt;$Q36,"Yes",""),IF(H36="H350i",IF(SCL!AB36&lt;$Q36,"(I)",""),IF(H36="H351",IF(SCL!AB36&lt;$Q36,"Yes",""))))))</f>
        <v>0</v>
      </c>
      <c r="BN36" s="256" t="b">
        <f>+IF(I36="H340",IF(SCL!AC36&lt;$Q36,"Yes",""),IF(I36="H341",IF(SCL!AC36&lt;$Q36,"Yes",""),IF(I36="H350",IF(SCL!AC36&lt;$Q36,"Yes",""),IF(I36="H350i",IF(SCL!AC36&lt;$Q36,"(I)",""),IF(I36="H351",IF(SCL!AC36&lt;$Q36,"Yes",""))))))</f>
        <v>0</v>
      </c>
      <c r="BO36" s="256" t="b">
        <f>+IF(J36="H340",IF(SCL!AD36&lt;$Q36,"Yes",""),IF(J36="H341",IF(SCL!AD36&lt;$Q36,"Yes",""),IF(J36="H350",IF(SCL!AD36&lt;$Q36,"Yes",""),IF(J36="H350i",IF(SCL!AD36&lt;$Q36,"(I)",""),IF(J36="H351",IF(SCL!AD36&lt;$Q36,"Yes",""))))))</f>
        <v>0</v>
      </c>
      <c r="BP36" s="256" t="b">
        <f>+IF(K36="H340",IF(SCL!AE36&lt;$Q36,"Yes",""),IF(K36="H341",IF(SCL!AE36&lt;$Q36,"Yes",""),IF(K36="H350",IF(SCL!AE36&lt;$Q36,"Yes",""),IF(K36="H350i",IF(SCL!AE36&lt;$Q36,"(I)",""),IF(K36="H351",IF(SCL!AE36&lt;$Q36,"Yes",""))))))</f>
        <v>0</v>
      </c>
      <c r="BQ36" s="256" t="b">
        <f>+IF(L36="H340",IF(SCL!AF36&lt;$Q36,"Yes",""),IF(L36="H341",IF(SCL!AF36&lt;$Q36,"Yes",""),IF(L36="H350",IF(SCL!AF36&lt;$Q36,"Yes",""),IF(L36="H350i",IF(SCL!AF36&lt;$Q36,"(I)",""),IF(L36="H351",IF(SCL!AF36&lt;$Q36,"Yes",""))))))</f>
        <v>0</v>
      </c>
      <c r="BR36" s="256" t="b">
        <f>+IF(M36="H340",IF(SCL!AG36&lt;$Q36,"Yes",""),IF(M36="H341",IF(SCL!AG36&lt;$Q36,"Yes",""),IF(M36="H350",IF(SCL!AG36&lt;$Q36,"Yes",""),IF(M36="H350i",IF(SCL!AG36&lt;$Q36,"(I)",""),IF(M36="H351",IF(SCL!AG36&lt;$Q36,"Yes",""))))))</f>
        <v>0</v>
      </c>
      <c r="BS36" s="256" t="b">
        <f>+IF(N36="H340",IF(SCL!AH36&lt;$Q36,"Yes",""),IF(N36="H341",IF(SCL!AH36&lt;$Q36,"Yes",""),IF(N36="H350",IF(SCL!AH36&lt;$Q36,"Yes",""),IF(N36="H350i",IF(SCL!AH36&lt;$Q36,"(I)",""),IF(N36="H351",IF(SCL!AH36&lt;$Q36,"Yes",""))))))</f>
        <v>0</v>
      </c>
      <c r="BT36" s="492" t="b">
        <f>+IF(O36="H340",IF(SCL!AI36&lt;$Q36,"Yes",""),IF(O36="H341",IF(SCL!AI36&lt;$Q36,"Yes",""),IF(O36="H350",IF(SCL!AI36&lt;$Q36,"Yes",""),IF(O36="H350i",IF(SCL!AI36&lt;$Q36,"(I)",""),IF(O36="H351",IF(SCL!AI36&lt;$Q36,"Yes",""))))))</f>
        <v>0</v>
      </c>
      <c r="BU36" s="420"/>
      <c r="BV36" s="420"/>
      <c r="BW36" s="421"/>
      <c r="BX36" s="255" t="str">
        <f t="shared" si="107"/>
        <v/>
      </c>
      <c r="BY36" s="256" t="str">
        <f t="shared" si="112"/>
        <v/>
      </c>
      <c r="BZ36" s="256" t="str">
        <f t="shared" si="113"/>
        <v/>
      </c>
      <c r="CA36" s="256" t="str">
        <f t="shared" si="114"/>
        <v/>
      </c>
      <c r="CB36" s="256" t="str">
        <f t="shared" si="115"/>
        <v/>
      </c>
      <c r="CC36" s="256" t="str">
        <f t="shared" si="116"/>
        <v/>
      </c>
      <c r="CD36" s="256" t="str">
        <f t="shared" si="117"/>
        <v/>
      </c>
      <c r="CE36" s="256" t="str">
        <f t="shared" si="118"/>
        <v/>
      </c>
      <c r="CF36" s="256" t="str">
        <f t="shared" si="119"/>
        <v/>
      </c>
      <c r="CG36" s="256" t="str">
        <f t="shared" si="120"/>
        <v/>
      </c>
      <c r="CH36" s="256" t="str">
        <f t="shared" si="121"/>
        <v/>
      </c>
      <c r="CI36" s="420" t="str">
        <f t="shared" si="132"/>
        <v/>
      </c>
      <c r="CJ36" s="420" t="str">
        <f t="shared" si="133"/>
        <v/>
      </c>
      <c r="CK36" s="420" t="str">
        <f t="shared" si="134"/>
        <v/>
      </c>
      <c r="CL36" s="593" t="str">
        <f t="shared" si="47"/>
        <v/>
      </c>
      <c r="CM36" s="376" t="str">
        <f t="shared" si="108"/>
        <v/>
      </c>
      <c r="CN36" s="376" t="str">
        <f t="shared" si="48"/>
        <v/>
      </c>
      <c r="CO36" s="545" t="str">
        <f t="shared" si="49"/>
        <v/>
      </c>
      <c r="CP36" s="258" t="str">
        <f t="shared" si="14"/>
        <v/>
      </c>
      <c r="CQ36" s="541">
        <f t="shared" si="50"/>
        <v>0</v>
      </c>
      <c r="CS36" s="671" t="str">
        <f>IF(ISBLANK(E36),"",IF(SCL!Y36&lt;$Q36,1,0))</f>
        <v/>
      </c>
      <c r="CT36" s="672" t="str">
        <f>IF(ISBLANK(F36),"",IF(SCL!Z36&lt;$Q36,1,0))</f>
        <v/>
      </c>
      <c r="CU36" s="672" t="str">
        <f>IF(ISBLANK(G36),"",IF(SCL!AA36&lt;$Q36,1,0))</f>
        <v/>
      </c>
      <c r="CV36" s="672" t="str">
        <f>IF(ISBLANK(H36),"",IF(SCL!AB36&lt;$Q36,1,0))</f>
        <v/>
      </c>
      <c r="CW36" s="672" t="str">
        <f>IF(ISBLANK(I36),"",IF(SCL!AC36&lt;$Q36,1,0))</f>
        <v/>
      </c>
      <c r="CX36" s="672" t="str">
        <f>IF(ISBLANK(J36),"",IF(SCL!AD36&lt;$Q36,1,0))</f>
        <v/>
      </c>
      <c r="CY36" s="672" t="str">
        <f>IF(ISBLANK(K36),"",IF(SCL!AE36&lt;$Q36,1,0))</f>
        <v/>
      </c>
      <c r="CZ36" s="672" t="str">
        <f>IF(ISBLANK(L36),"",IF(SCL!AF36&lt;$Q36,1,0))</f>
        <v/>
      </c>
      <c r="DA36" s="672" t="str">
        <f>IF(ISBLANK(M36),"",IF(SCL!AG36&lt;$Q36,1,0))</f>
        <v/>
      </c>
      <c r="DB36" s="672" t="str">
        <f>IF(ISBLANK(N36),"",IF(SCL!AH36&lt;$Q36,1,0))</f>
        <v/>
      </c>
      <c r="DC36" s="673" t="str">
        <f>IF(ISBLANK(O36),"",IF(SCL!AI36&lt;$Q36,1,0))</f>
        <v/>
      </c>
      <c r="DD36" s="478">
        <f t="shared" si="51"/>
        <v>0</v>
      </c>
      <c r="DE36" s="541" t="str">
        <f t="shared" si="52"/>
        <v/>
      </c>
      <c r="DF36" s="665">
        <f t="shared" si="109"/>
        <v>18</v>
      </c>
      <c r="DG36" s="287">
        <v>3</v>
      </c>
      <c r="DH36" s="287">
        <f t="shared" si="146"/>
        <v>1000</v>
      </c>
      <c r="DI36" s="10">
        <v>99</v>
      </c>
      <c r="DJ36" s="10">
        <f t="shared" si="145"/>
        <v>1000</v>
      </c>
      <c r="DK36" s="10">
        <f>+DI36/DI$33</f>
        <v>1100000</v>
      </c>
      <c r="DL36" s="10">
        <f t="shared" si="147"/>
        <v>2468.1356037124056</v>
      </c>
      <c r="DM36" s="10">
        <f>+DL36/DL$33</f>
        <v>1100000</v>
      </c>
      <c r="DN36" s="10">
        <f t="shared" si="148"/>
        <v>1360.4787836865082</v>
      </c>
      <c r="DO36" s="10">
        <f>+DN36/DN$33</f>
        <v>1100000</v>
      </c>
      <c r="DP36" s="637" t="str">
        <f>+IF(ISBLANK($B$22),"",IF(OR(E36=Cutoff!$A$18,E36=Cutoff!$A$18,F36=Cutoff!$A$18,G36=Cutoff!$A$18,H36=Cutoff!$A$18,I36=Cutoff!$A$18,J36=Cutoff!$A$18,K36=Cutoff!$A$18,L36=Cutoff!$A$18,M36=Cutoff!$A$18,N36=Cutoff!$A$18,O36=Cutoff!$A$18),1,0))</f>
        <v/>
      </c>
      <c r="DQ36" s="622" t="str">
        <f t="shared" si="60"/>
        <v/>
      </c>
      <c r="DR36" s="622" t="str">
        <f t="shared" si="61"/>
        <v/>
      </c>
      <c r="DS36" s="622">
        <f t="shared" si="62"/>
        <v>0</v>
      </c>
      <c r="DT36" s="622" t="str">
        <f t="shared" si="63"/>
        <v/>
      </c>
      <c r="DU36" s="636" t="str">
        <f t="shared" si="64"/>
        <v/>
      </c>
      <c r="DV36" s="381" t="str">
        <f>+IF(OR($E36=Cutoff!A$13,$E36=Cutoff!A$14,$E36=Cutoff!A$15,$F36=Cutoff!A$13,$F36=Cutoff!A$14,$F36=Cutoff!A$15,$G36=Cutoff!A$13,$G36=Cutoff!A$14,$G36=Cutoff!A$15,H36=Cutoff!A$13,$H36=Cutoff!A$14,$H36=Cutoff!A$15,I36=Cutoff!A$13,$I36=Cutoff!A$14,$I36=Cutoff!A$15,$J36=Cutoff!A$13,$J36=Cutoff!A$14,$J36=Cutoff!A$15,$K36=Cutoff!A$13,$K36=Cutoff!A$14,$K36=Cutoff!A$15,$L36=Cutoff!A$13,$L36=Cutoff!A$14,$L36=Cutoff!A$15,$M36=Cutoff!A$13,$M36=Cutoff!A$14,$M36=Cutoff!A$15,$N36=Cutoff!A$13,$N36=Cutoff!A$14,$N36=Cutoff!A$15,$O36=Cutoff!A$13,$O36=Cutoff!A$14,$O36=Cutoff!A$15),"x","")</f>
        <v/>
      </c>
      <c r="DW36" s="275" t="str">
        <f t="shared" si="65"/>
        <v/>
      </c>
      <c r="DX36" s="244" t="str">
        <f t="shared" si="16"/>
        <v/>
      </c>
      <c r="DY36" s="381" t="str">
        <f>+IF(OR($E36=Cutoff!$A$5,$E36=Cutoff!$A$6,$E36=Cutoff!$A$7,$F36=Cutoff!$A$5,$F36=Cutoff!$A$6,$F36=Cutoff!$A$7,$G36=Cutoff!$A$5,$G36=Cutoff!$A$6,$G36=Cutoff!$A$7,$H36=Cutoff!$A$5,$H36=Cutoff!$A$6,$H36=Cutoff!$A$7,$I36=Cutoff!$A$5,$I36=Cutoff!$A$6,$I36=Cutoff!$A$7,$J36=Cutoff!$A$5,$J36=Cutoff!$A$6,$J36=Cutoff!$A$7,$K36=Cutoff!$A$5,$K36=Cutoff!$A$6,$K36=Cutoff!$A$7,$L36=Cutoff!$A$5,$L36=Cutoff!$A$6,$L36=Cutoff!$A$7,$M36=Cutoff!$A$5,$M36=Cutoff!$A$6,$M36=Cutoff!$A$7,$N36=Cutoff!$A$5,$N36=Cutoff!$A$6,$N36=Cutoff!$A$7,$O36=Cutoff!$A$5,$O36=Cutoff!$A$6,$O36=Cutoff!$A$7),"x","")</f>
        <v/>
      </c>
      <c r="DZ36" s="275" t="str">
        <f t="shared" si="66"/>
        <v/>
      </c>
      <c r="EA36" s="244" t="str">
        <f t="shared" si="144"/>
        <v/>
      </c>
      <c r="EB36" s="381" t="str">
        <f>+IF(OR($E36=Cutoff!$A$2,$E36=Cutoff!$A$3,$E36=Cutoff!$A$4,$F36=Cutoff!$A$2,$F36=Cutoff!$A$3,$F36=Cutoff!$A$4,$G36=Cutoff!$A$2,$G36=Cutoff!$A$3,$G36=Cutoff!$A$4,$H36=Cutoff!$A$2,$H36=Cutoff!$A$3,$H36=Cutoff!$A$4,$I36=Cutoff!$A$2,$I36=Cutoff!$A$3,$I36=Cutoff!$A$4,$J36=Cutoff!$A$2,$J36=Cutoff!$A$3,$J36=Cutoff!$A$4,$K36=Cutoff!$A$2,$K36=Cutoff!$A$3,$K36=Cutoff!$A$4,$L36=Cutoff!$A$2,$L36=Cutoff!$A$3,$L36=Cutoff!$A$4,$M36=Cutoff!$A$2,$M36=Cutoff!$A$3,$M36=Cutoff!$A$4,$N36=Cutoff!$A$2,$N36=Cutoff!$A$3,$N36=Cutoff!$A$4,$O36=Cutoff!$A$2,$O36=Cutoff!$A$3,$O36=Cutoff!$A$4),"x","")</f>
        <v/>
      </c>
      <c r="EC36" s="275" t="str">
        <f t="shared" si="67"/>
        <v/>
      </c>
      <c r="ED36" s="244" t="str">
        <f t="shared" si="143"/>
        <v/>
      </c>
      <c r="EE36" s="293" t="str">
        <f t="shared" si="122"/>
        <v/>
      </c>
      <c r="EF36" s="382" t="str">
        <f>+IF(OR($E36=Cutoff!$A$8,$E36=Cutoff!$A$11,$E36=Cutoff!$A$12,$F36=Cutoff!$A$8,$F36=Cutoff!$A$11,$F36=Cutoff!$A$12,$G36=Cutoff!$A$8,$G36=Cutoff!$A$11,$G36=Cutoff!$A$12,$H36=Cutoff!$A$8,$H36=Cutoff!$A$11,$H36=Cutoff!$A$12,$I36=Cutoff!$A$8,$I36=Cutoff!$A$11,$I36=Cutoff!$A$12,$J36=Cutoff!$A$8,$J36=Cutoff!$A$11,$J36=Cutoff!$A$12,$K36=Cutoff!$A$8,$K36=Cutoff!$A$11,$K36=Cutoff!$A$12,$L36=Cutoff!$A$8,$L36=Cutoff!$A$11,$L36=Cutoff!$A$12,$M36=Cutoff!$A$8,$M36=Cutoff!$A$11,$M36=Cutoff!$A$12,$N36=Cutoff!$A$8,$N36=Cutoff!$A$11,$N36=Cutoff!$A$12,$O36=Cutoff!$A$8,$O36=Cutoff!$A$11,$O36=Cutoff!$A$12),"x","")</f>
        <v/>
      </c>
      <c r="EG36" s="293" t="str">
        <f t="shared" si="123"/>
        <v/>
      </c>
      <c r="EH36" s="482" t="str">
        <f t="shared" si="68"/>
        <v/>
      </c>
      <c r="EI36" s="482" t="str">
        <f t="shared" si="69"/>
        <v/>
      </c>
      <c r="EJ36" s="478" t="str">
        <f t="shared" si="70"/>
        <v/>
      </c>
      <c r="EK36" s="244">
        <f t="shared" si="110"/>
        <v>24</v>
      </c>
      <c r="EL36" s="482" t="str">
        <f t="shared" si="71"/>
        <v/>
      </c>
      <c r="EM36" s="482" t="str">
        <f t="shared" si="72"/>
        <v/>
      </c>
      <c r="EN36" s="482" t="str">
        <f t="shared" si="73"/>
        <v/>
      </c>
      <c r="EO36" s="293" t="str">
        <f t="shared" si="19"/>
        <v/>
      </c>
      <c r="EP36" s="539" t="str">
        <f>+IF(ISBLANK(B36),"",IF(OR($E36=Cutoff!$P$2,$E36=Cutoff!$P$3,$E36=Cutoff!$P$4,$E36=Cutoff!$P$5,$E36=Cutoff!$P$6,$E36=Cutoff!$P$7,$E36=Cutoff!$P$8,$F36=Cutoff!$P$2,$F36=Cutoff!$P$3,$F36=Cutoff!$P$4,$F36=Cutoff!$P$5,$F36=Cutoff!$P$6,$F36=Cutoff!$P$7,$F36=Cutoff!$P$8,$G36=Cutoff!$P$2,$G36=Cutoff!$P$3,$G36=Cutoff!$P$4,$G36=Cutoff!$P$5,$G36=Cutoff!$P$6,$G36=Cutoff!$P$7,$G36=Cutoff!$P$8,$H36=Cutoff!$P$2,$H36=Cutoff!$P$3,$H36=Cutoff!$P$4,$H36=Cutoff!$P$5,$H36=Cutoff!$P$6,$H36=Cutoff!$P$7,$H36=Cutoff!$P$8,$I36=Cutoff!$P$2,$I36=Cutoff!$P$3,$I36=Cutoff!$P$4,$I36=Cutoff!$P$5,$I36=Cutoff!$P$6,$I36=Cutoff!$P$7,$I36=Cutoff!$P$8,$J36=Cutoff!$P$2,$J36=Cutoff!$P$3,$J36=Cutoff!$P$4,$J36=Cutoff!$P$5,$J36=Cutoff!$P$6,$J36=Cutoff!$P$7,$J36=Cutoff!$P$8,$K36=Cutoff!$P$2,$K36=Cutoff!$P$3,$K36=Cutoff!$P$4,$K36=Cutoff!$P$5,$K36=Cutoff!$P$6,$K36=Cutoff!$P$7,$K36=Cutoff!$P$8,$L36=Cutoff!$P$2,$L36=Cutoff!$P$3,$L36=Cutoff!$P$4,$L36=Cutoff!$P$5,$L36=Cutoff!$P$6,$L36=Cutoff!$P$7,$L36=Cutoff!$P$8,$M36=Cutoff!$P$2,$M36=Cutoff!$P$3,$M36=Cutoff!$P$4,$M36=Cutoff!$P$5,$M36=Cutoff!$P$6,$M36=Cutoff!$P$7,$M36=Cutoff!$P$8,$N36=Cutoff!$P$2,$N36=Cutoff!$P$3,$N36=Cutoff!$P$4,$N36=Cutoff!$P$5,$N36=Cutoff!$P$6,$N36=Cutoff!$P$7,$N36=Cutoff!$P$8,$O36=Cutoff!$P$2,$O36=Cutoff!$P$3,$O36=Cutoff!$P$4,$O36=Cutoff!$P$5,$O36=Cutoff!$P$6,$O36=Cutoff!$P$7,$O36=Cutoff!$P$8),1,""))</f>
        <v/>
      </c>
      <c r="EQ36" s="490" t="str">
        <f>+IF(ISBLANK(B36),"",IF(OR($E36=Cutoff!$R$2,$E36=Cutoff!$R$3,$E36=Cutoff!$R$4,$E36=Cutoff!$R$6,$E36=Cutoff!$R$7,$E36=Cutoff!$R$8,$E36=Cutoff!$R$10,$F36=Cutoff!$R$2,$F36=Cutoff!$R$3,$F36=Cutoff!$R$4,$F36=Cutoff!$R$6,$F36=Cutoff!$R$7,$F36=Cutoff!$R$8,$F36=Cutoff!$R$10,$G36=Cutoff!$R$2,$G36=Cutoff!$R$3,$G36=Cutoff!$R$4,$G36=Cutoff!$R$6,$G36=Cutoff!$R$7,$G36=Cutoff!$R$8,$G36=Cutoff!$R$10,$H36=Cutoff!$R$2,$H36=Cutoff!$R$3,$H36=Cutoff!$R$4,$H36=Cutoff!$R$6,$H36=Cutoff!$R$7,$H36=Cutoff!$R$8,$H36=Cutoff!$R$10,$I36=Cutoff!$R$2,$I36=Cutoff!$R$3,$I36=Cutoff!$R$4,$I36=Cutoff!$R$6,$I36=Cutoff!$R$7,$I36=Cutoff!$R$8,$I36=Cutoff!$R$10,$J36=Cutoff!$R$2,$J36=Cutoff!$R$3,$J36=Cutoff!$R$4,$J36=Cutoff!$R$6,$J36=Cutoff!$R$7,$J36=Cutoff!$R$8,$J36=Cutoff!$R$10,$K36=Cutoff!$R$2,$K36=Cutoff!$R$3,$K36=Cutoff!$R$4,$K36=Cutoff!$R$6,$K36=Cutoff!$R$7,$K36=Cutoff!$R$8,$K36=Cutoff!$R$10,$L36=Cutoff!$R$2,$L36=Cutoff!$R$3,$L36=Cutoff!$R$4,$L36=Cutoff!$R$6,$L36=Cutoff!$R$7,$L36=Cutoff!$R$8,$L36=Cutoff!$R$10,$M36=Cutoff!$R$2,$M36=Cutoff!$R$3,$M36=Cutoff!$R$4,$M36=Cutoff!$R$6,$M36=Cutoff!$R$7,$M36=Cutoff!$R$8,$M36=Cutoff!$R$10,$N36=Cutoff!$R$2,$N36=Cutoff!$R$3,$N36=Cutoff!$R$4,$N36=Cutoff!$R$6,$N36=Cutoff!$R$7,$N36=Cutoff!$R$8,$N36=Cutoff!$R$10,$O36=Cutoff!$R$2,$O36=Cutoff!$R$3,$O36=Cutoff!$R$4,$O36=Cutoff!$R$6,$O36=Cutoff!$R$7,$O36=Cutoff!$R$8,$O36=Cutoff!$R$10),1,""))</f>
        <v/>
      </c>
      <c r="ER36" s="490" t="str">
        <f>+IF(ISBLANK(B36),"",IF(OR($E36=Cutoff!$T$2,$E36=Cutoff!$T$3,$E36=Cutoff!$T$4,$E36=Cutoff!$T$5,$E36=Cutoff!$T$6,$E36=Cutoff!$T$7,$E36=Cutoff!$T$8,$F36=Cutoff!$T$2,$F36=Cutoff!$T$3,$F36=Cutoff!$T$4,$F36=Cutoff!$T$5,$F36=Cutoff!$T$6,$F36=Cutoff!$T$7,$F36=Cutoff!$T$8,$G36=Cutoff!$T$2,$G36=Cutoff!$T$3,$G36=Cutoff!$T$4,$G36=Cutoff!$T$5,$G36=Cutoff!$T$6,$G36=Cutoff!$T$7,$G36=Cutoff!$T$8,$H36=Cutoff!$T$2,$H36=Cutoff!$T$3,$H36=Cutoff!$T$4,$H36=Cutoff!$T$5,$H36=Cutoff!$T$6,$H36=Cutoff!$T$7,$H36=Cutoff!$T$8,$I36=Cutoff!$T$2,$I36=Cutoff!$T$3,$I36=Cutoff!$T$4,$I36=Cutoff!$T$5,$I36=Cutoff!$T$6,$I36=Cutoff!$T$7,$I36=Cutoff!$T$8,$J36=Cutoff!$T$2,$J36=Cutoff!$T$3,$J36=Cutoff!$T$4,$J36=Cutoff!$T$5,$J36=Cutoff!$T$6,$J36=Cutoff!$T$7,$J36=Cutoff!$T$8,$K36=Cutoff!$T$2,$K36=Cutoff!$T$3,$K36=Cutoff!$T$4,$K36=Cutoff!$T$5,$K36=Cutoff!$T$6,$K36=Cutoff!$T$7,$K36=Cutoff!$T$8,$L36=Cutoff!$T$2,$L36=Cutoff!$T$3,$L36=Cutoff!$T$4,$L36=Cutoff!$T$5,$L36=Cutoff!$T$6,$L36=Cutoff!$T$7,$L36=Cutoff!$T$8,$M36=Cutoff!$T$2,$M36=Cutoff!$T$3,$M36=Cutoff!$T$4,$M36=Cutoff!$T$5,$M36=Cutoff!$T$6,$M36=Cutoff!$T$7,$M36=Cutoff!$T$8,$N36=Cutoff!$T$2,$N36=Cutoff!$T$3,$N36=Cutoff!$T$4,$N36=Cutoff!$T$5,$N36=Cutoff!$T$6,$N36=Cutoff!$T$7,$N36=Cutoff!$T$8,$O36=Cutoff!$T$2,$O36=Cutoff!$T$3,$O36=Cutoff!$T$4,$O36=Cutoff!$T$5,$O36=Cutoff!$T$6,$O36=Cutoff!$T$7,$O36=Cutoff!$T$8),1,""))</f>
        <v/>
      </c>
      <c r="ET36" s="480">
        <f t="shared" si="135"/>
        <v>0</v>
      </c>
      <c r="EU36" s="545">
        <f t="shared" si="75"/>
        <v>0</v>
      </c>
      <c r="EV36" s="545">
        <f t="shared" si="76"/>
        <v>0</v>
      </c>
      <c r="EW36" s="545">
        <f t="shared" si="77"/>
        <v>0</v>
      </c>
      <c r="EY36" s="689" t="str">
        <f>IF(ISBLANK(E36),"0",+IF(OR(AND(E36=Cutoff!$AC$2,$Q36&gt;VLOOKUP(E36,Cutoff!$A$2:$D$56,4,FALSE)&gt;LCID!$Q36),AND(E36=Cutoff!$AC$3,$Q36&gt;VLOOKUP(E36,Cutoff!$A$2:$D$56,4,FALSE)&gt;LCID!$Q36),AND(E36=Cutoff!$AC$4,$RC36&gt;VLOOKUP(E36,Cutoff!$A$2:$D$56,4,FALSE)&gt;LCID!$Q36),AND(E36=Cutoff!$AC$5,$Q36&gt;VLOOKUP(E36,Cutoff!$A$2:$D$56,4,FALSE)&gt;LCID!$Q36),AND(E36=Cutoff!$AC$6,$Q36&gt;VLOOKUP(E36,Cutoff!$A$2:$D$56,4,FALSE)&gt;LCID!$Q36),AND(E36=Cutoff!$AC$7,$Q36&gt;VLOOKUP(E36,Cutoff!$A$2:$D$56,4,FALSE)&gt;LCID!$Q36),AND(E36=Cutoff!$AC$8,$Q36&gt;VLOOKUP(E36,Cutoff!$A$2:$D$56,4,FALSE)&gt;LCID!$Q36),AND(E36=Cutoff!$AC$9,$Q36&gt;VLOOKUP(E36,Cutoff!$A$2:$D$56,4,FALSE)&gt;LCID!$Q36)),"1","0"))</f>
        <v>0</v>
      </c>
      <c r="EZ36" s="690" t="str">
        <f>IF(ISBLANK(F36),"0",+IF(OR(AND(F36=Cutoff!$AC$2,$Q36&gt;VLOOKUP(F36,Cutoff!$A$2:$D$56,4,FALSE)&gt;LCID!$Q36),AND(F36=Cutoff!$AC$3,$Q36&gt;VLOOKUP(F36,Cutoff!$A$2:$D$56,4,FALSE)&gt;LCID!$Q36),AND(F36=Cutoff!$AC$4,$RC36&gt;VLOOKUP(F36,Cutoff!$A$2:$D$56,4,FALSE)&gt;LCID!$Q36),AND(F36=Cutoff!$AC$5,$Q36&gt;VLOOKUP(F36,Cutoff!$A$2:$D$56,4,FALSE)&gt;LCID!$Q36),AND(F36=Cutoff!$AC$6,$Q36&gt;VLOOKUP(F36,Cutoff!$A$2:$D$56,4,FALSE)&gt;LCID!$Q36),AND(F36=Cutoff!$AC$7,$Q36&gt;VLOOKUP(F36,Cutoff!$A$2:$D$56,4,FALSE)&gt;LCID!$Q36),AND(F36=Cutoff!$AC$8,$Q36&gt;VLOOKUP(F36,Cutoff!$A$2:$D$56,4,FALSE)&gt;LCID!$Q36),AND(F36=Cutoff!$AC$9,$Q36&gt;VLOOKUP(F36,Cutoff!$A$2:$D$56,4,FALSE)&gt;LCID!$Q36)),"1","0"))</f>
        <v>0</v>
      </c>
      <c r="FA36" s="690" t="str">
        <f>IF(ISBLANK(G36),"0",+IF(OR(AND(G36=Cutoff!$AC$2,$Q36&gt;VLOOKUP(G36,Cutoff!$A$2:$D$56,4,FALSE)&gt;LCID!$Q36),AND(G36=Cutoff!$AC$3,$Q36&gt;VLOOKUP(G36,Cutoff!$A$2:$D$56,4,FALSE)&gt;LCID!$Q36),AND(G36=Cutoff!$AC$4,$RC36&gt;VLOOKUP(G36,Cutoff!$A$2:$D$56,4,FALSE)&gt;LCID!$Q36),AND(G36=Cutoff!$AC$5,$Q36&gt;VLOOKUP(G36,Cutoff!$A$2:$D$56,4,FALSE)&gt;LCID!$Q36),AND(G36=Cutoff!$AC$6,$Q36&gt;VLOOKUP(G36,Cutoff!$A$2:$D$56,4,FALSE)&gt;LCID!$Q36),AND(G36=Cutoff!$AC$7,$Q36&gt;VLOOKUP(G36,Cutoff!$A$2:$D$56,4,FALSE)&gt;LCID!$Q36),AND(G36=Cutoff!$AC$8,$Q36&gt;VLOOKUP(G36,Cutoff!$A$2:$D$56,4,FALSE)&gt;LCID!$Q36),AND(G36=Cutoff!$AC$9,$Q36&gt;VLOOKUP(G36,Cutoff!$A$2:$D$56,4,FALSE)&gt;LCID!$Q36)),"1","0"))</f>
        <v>0</v>
      </c>
      <c r="FB36" s="690" t="str">
        <f>IF(ISBLANK(H36),"0",+IF(OR(AND(H36=Cutoff!$AC$2,$Q36&gt;VLOOKUP(H36,Cutoff!$A$2:$D$56,4,FALSE)&gt;LCID!$Q36),AND(H36=Cutoff!$AC$3,$Q36&gt;VLOOKUP(H36,Cutoff!$A$2:$D$56,4,FALSE)&gt;LCID!$Q36),AND(H36=Cutoff!$AC$4,$RC36&gt;VLOOKUP(H36,Cutoff!$A$2:$D$56,4,FALSE)&gt;LCID!$Q36),AND(H36=Cutoff!$AC$5,$Q36&gt;VLOOKUP(H36,Cutoff!$A$2:$D$56,4,FALSE)&gt;LCID!$Q36),AND(H36=Cutoff!$AC$6,$Q36&gt;VLOOKUP(H36,Cutoff!$A$2:$D$56,4,FALSE)&gt;LCID!$Q36),AND(H36=Cutoff!$AC$7,$Q36&gt;VLOOKUP(H36,Cutoff!$A$2:$D$56,4,FALSE)&gt;LCID!$Q36),AND(H36=Cutoff!$AC$8,$Q36&gt;VLOOKUP(H36,Cutoff!$A$2:$D$56,4,FALSE)&gt;LCID!$Q36),AND(H36=Cutoff!$AC$9,$Q36&gt;VLOOKUP(H36,Cutoff!$A$2:$D$56,4,FALSE)&gt;LCID!$Q36)),"1","0"))</f>
        <v>0</v>
      </c>
      <c r="FC36" s="690" t="str">
        <f>IF(ISBLANK(I36),"0",+IF(OR(AND(I36=Cutoff!$AC$2,$Q36&gt;VLOOKUP(I36,Cutoff!$A$2:$D$56,4,FALSE)&gt;LCID!$Q36),AND(I36=Cutoff!$AC$3,$Q36&gt;VLOOKUP(I36,Cutoff!$A$2:$D$56,4,FALSE)&gt;LCID!$Q36),AND(I36=Cutoff!$AC$4,$RC36&gt;VLOOKUP(I36,Cutoff!$A$2:$D$56,4,FALSE)&gt;LCID!$Q36),AND(I36=Cutoff!$AC$5,$Q36&gt;VLOOKUP(I36,Cutoff!$A$2:$D$56,4,FALSE)&gt;LCID!$Q36),AND(I36=Cutoff!$AC$6,$Q36&gt;VLOOKUP(I36,Cutoff!$A$2:$D$56,4,FALSE)&gt;LCID!$Q36),AND(I36=Cutoff!$AC$7,$Q36&gt;VLOOKUP(I36,Cutoff!$A$2:$D$56,4,FALSE)&gt;LCID!$Q36),AND(I36=Cutoff!$AC$8,$Q36&gt;VLOOKUP(I36,Cutoff!$A$2:$D$56,4,FALSE)&gt;LCID!$Q36),AND(I36=Cutoff!$AC$9,$Q36&gt;VLOOKUP(I36,Cutoff!$A$2:$D$56,4,FALSE)&gt;LCID!$Q36)),"1","0"))</f>
        <v>0</v>
      </c>
      <c r="FD36" s="690" t="str">
        <f>IF(ISBLANK(J36),"0",+IF(OR(AND(J36=Cutoff!$AC$2,$Q36&gt;VLOOKUP(J36,Cutoff!$A$2:$D$56,4,FALSE)&gt;LCID!$Q36),AND(J36=Cutoff!$AC$3,$Q36&gt;VLOOKUP(J36,Cutoff!$A$2:$D$56,4,FALSE)&gt;LCID!$Q36),AND(J36=Cutoff!$AC$4,$RC36&gt;VLOOKUP(J36,Cutoff!$A$2:$D$56,4,FALSE)&gt;LCID!$Q36),AND(J36=Cutoff!$AC$5,$Q36&gt;VLOOKUP(J36,Cutoff!$A$2:$D$56,4,FALSE)&gt;LCID!$Q36),AND(J36=Cutoff!$AC$6,$Q36&gt;VLOOKUP(J36,Cutoff!$A$2:$D$56,4,FALSE)&gt;LCID!$Q36),AND(J36=Cutoff!$AC$7,$Q36&gt;VLOOKUP(J36,Cutoff!$A$2:$D$56,4,FALSE)&gt;LCID!$Q36),AND(J36=Cutoff!$AC$8,$Q36&gt;VLOOKUP(J36,Cutoff!$A$2:$D$56,4,FALSE)&gt;LCID!$Q36),AND(J36=Cutoff!$AC$9,$Q36&gt;VLOOKUP(J36,Cutoff!$A$2:$D$56,4,FALSE)&gt;LCID!$Q36)),"1","0"))</f>
        <v>0</v>
      </c>
      <c r="FE36" s="690" t="str">
        <f>IF(ISBLANK(K36),"0",+IF(OR(AND(K36=Cutoff!$AC$2,$Q36&gt;VLOOKUP(K36,Cutoff!$A$2:$D$56,4,FALSE)&gt;LCID!$Q36),AND(K36=Cutoff!$AC$3,$Q36&gt;VLOOKUP(K36,Cutoff!$A$2:$D$56,4,FALSE)&gt;LCID!$Q36),AND(K36=Cutoff!$AC$4,$RC36&gt;VLOOKUP(K36,Cutoff!$A$2:$D$56,4,FALSE)&gt;LCID!$Q36),AND(K36=Cutoff!$AC$5,$Q36&gt;VLOOKUP(K36,Cutoff!$A$2:$D$56,4,FALSE)&gt;LCID!$Q36),AND(K36=Cutoff!$AC$6,$Q36&gt;VLOOKUP(K36,Cutoff!$A$2:$D$56,4,FALSE)&gt;LCID!$Q36),AND(K36=Cutoff!$AC$7,$Q36&gt;VLOOKUP(K36,Cutoff!$A$2:$D$56,4,FALSE)&gt;LCID!$Q36),AND(K36=Cutoff!$AC$8,$Q36&gt;VLOOKUP(K36,Cutoff!$A$2:$D$56,4,FALSE)&gt;LCID!$Q36),AND(K36=Cutoff!$AC$9,$Q36&gt;VLOOKUP(K36,Cutoff!$A$2:$D$56,4,FALSE)&gt;LCID!$Q36)),"1","0"))</f>
        <v>0</v>
      </c>
      <c r="FF36" s="690" t="str">
        <f>IF(ISBLANK(L36),"0",+IF(OR(AND(L36=Cutoff!$AC$2,$Q36&gt;VLOOKUP(L36,Cutoff!$A$2:$D$56,4,FALSE)&gt;LCID!$Q36),AND(L36=Cutoff!$AC$3,$Q36&gt;VLOOKUP(L36,Cutoff!$A$2:$D$56,4,FALSE)&gt;LCID!$Q36),AND(L36=Cutoff!$AC$4,$RC36&gt;VLOOKUP(L36,Cutoff!$A$2:$D$56,4,FALSE)&gt;LCID!$Q36),AND(L36=Cutoff!$AC$5,$Q36&gt;VLOOKUP(L36,Cutoff!$A$2:$D$56,4,FALSE)&gt;LCID!$Q36),AND(L36=Cutoff!$AC$6,$Q36&gt;VLOOKUP(L36,Cutoff!$A$2:$D$56,4,FALSE)&gt;LCID!$Q36),AND(L36=Cutoff!$AC$7,$Q36&gt;VLOOKUP(L36,Cutoff!$A$2:$D$56,4,FALSE)&gt;LCID!$Q36),AND(L36=Cutoff!$AC$8,$Q36&gt;VLOOKUP(L36,Cutoff!$A$2:$D$56,4,FALSE)&gt;LCID!$Q36),AND(L36=Cutoff!$AC$9,$Q36&gt;VLOOKUP(L36,Cutoff!$A$2:$D$56,4,FALSE)&gt;LCID!$Q36)),"1","0"))</f>
        <v>0</v>
      </c>
      <c r="FG36" s="690" t="str">
        <f>IF(ISBLANK(M36),"0",+IF(OR(AND(M36=Cutoff!$AC$2,$Q36&gt;VLOOKUP(M36,Cutoff!$A$2:$D$56,4,FALSE)&gt;LCID!$Q36),AND(M36=Cutoff!$AC$3,$Q36&gt;VLOOKUP(M36,Cutoff!$A$2:$D$56,4,FALSE)&gt;LCID!$Q36),AND(M36=Cutoff!$AC$4,$RC36&gt;VLOOKUP(M36,Cutoff!$A$2:$D$56,4,FALSE)&gt;LCID!$Q36),AND(M36=Cutoff!$AC$5,$Q36&gt;VLOOKUP(M36,Cutoff!$A$2:$D$56,4,FALSE)&gt;LCID!$Q36),AND(M36=Cutoff!$AC$6,$Q36&gt;VLOOKUP(M36,Cutoff!$A$2:$D$56,4,FALSE)&gt;LCID!$Q36),AND(M36=Cutoff!$AC$7,$Q36&gt;VLOOKUP(M36,Cutoff!$A$2:$D$56,4,FALSE)&gt;LCID!$Q36),AND(M36=Cutoff!$AC$8,$Q36&gt;VLOOKUP(M36,Cutoff!$A$2:$D$56,4,FALSE)&gt;LCID!$Q36),AND(M36=Cutoff!$AC$9,$Q36&gt;VLOOKUP(M36,Cutoff!$A$2:$D$56,4,FALSE)&gt;LCID!$Q36)),"1","0"))</f>
        <v>0</v>
      </c>
      <c r="FH36" s="690" t="str">
        <f>IF(ISBLANK(N36),"0",+IF(OR(AND(N36=Cutoff!$AC$2,$Q36&gt;VLOOKUP(N36,Cutoff!$A$2:$D$56,4,FALSE)&gt;LCID!$Q36),AND(N36=Cutoff!$AC$3,$Q36&gt;VLOOKUP(N36,Cutoff!$A$2:$D$56,4,FALSE)&gt;LCID!$Q36),AND(N36=Cutoff!$AC$4,$RC36&gt;VLOOKUP(N36,Cutoff!$A$2:$D$56,4,FALSE)&gt;LCID!$Q36),AND(N36=Cutoff!$AC$5,$Q36&gt;VLOOKUP(N36,Cutoff!$A$2:$D$56,4,FALSE)&gt;LCID!$Q36),AND(N36=Cutoff!$AC$6,$Q36&gt;VLOOKUP(N36,Cutoff!$A$2:$D$56,4,FALSE)&gt;LCID!$Q36),AND(N36=Cutoff!$AC$7,$Q36&gt;VLOOKUP(N36,Cutoff!$A$2:$D$56,4,FALSE)&gt;LCID!$Q36),AND(N36=Cutoff!$AC$8,$Q36&gt;VLOOKUP(N36,Cutoff!$A$2:$D$56,4,FALSE)&gt;LCID!$Q36),AND(N36=Cutoff!$AC$9,$Q36&gt;VLOOKUP(N36,Cutoff!$A$2:$D$56,4,FALSE)&gt;LCID!$Q36)),"1","0"))</f>
        <v>0</v>
      </c>
      <c r="FI36" s="691" t="str">
        <f>IF(ISBLANK(O36),"0",+IF(OR(AND(O36=Cutoff!$AC$2,$Q36&gt;VLOOKUP(O36,Cutoff!$A$2:$D$56,4,FALSE)&gt;LCID!$Q36),AND(O36=Cutoff!$AC$3,$Q36&gt;VLOOKUP(O36,Cutoff!$A$2:$D$56,4,FALSE)&gt;LCID!$Q36),AND(O36=Cutoff!$AC$4,$RC36&gt;VLOOKUP(O36,Cutoff!$A$2:$D$56,4,FALSE)&gt;LCID!$Q36),AND(O36=Cutoff!$AC$5,$Q36&gt;VLOOKUP(O36,Cutoff!$A$2:$D$56,4,FALSE)&gt;LCID!$Q36),AND(O36=Cutoff!$AC$6,$Q36&gt;VLOOKUP(O36,Cutoff!$A$2:$D$56,4,FALSE)&gt;LCID!$Q36),AND(O36=Cutoff!$AC$7,$Q36&gt;VLOOKUP(O36,Cutoff!$A$2:$D$56,4,FALSE)&gt;LCID!$Q36),AND(O36=Cutoff!$AC$8,$Q36&gt;VLOOKUP(O36,Cutoff!$A$2:$D$56,4,FALSE)&gt;LCID!$Q36),AND(O36=Cutoff!$AC$9,$Q36&gt;VLOOKUP(O36,Cutoff!$A$2:$D$56,4,FALSE)&gt;LCID!$Q36)),"1","0"))</f>
        <v>0</v>
      </c>
      <c r="FJ36" s="688">
        <f t="shared" si="136"/>
        <v>0</v>
      </c>
      <c r="FK36" s="11"/>
      <c r="FM36" s="480">
        <f t="shared" si="137"/>
        <v>0</v>
      </c>
      <c r="FN36" s="480">
        <f t="shared" si="138"/>
        <v>0</v>
      </c>
      <c r="FO36" s="480">
        <f t="shared" si="139"/>
        <v>0</v>
      </c>
      <c r="FQ36" s="239" t="str">
        <f>IF(ISBLANK(B36),"",+IF(OR($E36=Cutoff!$W$2,$E36=Cutoff!$W$3,$E36=Cutoff!$W$4,$E36=Cutoff!$W$5,$E36=Cutoff!$W$6,$E36=Cutoff!$W$7,$E36=Cutoff!$W$8,$E36=Cutoff!$W$9,$E36=Cutoff!$W$10,$E36=Cutoff!$W$11,$E36=Cutoff!$W$12,$F36=Cutoff!$W$2,$F36=Cutoff!$W$3,$F36=Cutoff!$W$4,$F36=Cutoff!$W$5,$F36=Cutoff!$W$6,$F36=Cutoff!$W$7,$F36=Cutoff!$W$8,$F36=Cutoff!$W$9,$F36=Cutoff!$W$10,$F36=Cutoff!$W$11,$F36=Cutoff!$W$12,$G36=Cutoff!$W$2,$G36=Cutoff!$W$3,$G36=Cutoff!$W$4,$G36=Cutoff!$W$5,$G36=Cutoff!$W$6,$G36=Cutoff!$W$7,$G36=Cutoff!$W$8,$G36=Cutoff!$W$9,$G36=Cutoff!$W$10,$G36=Cutoff!$W$11,$G36=Cutoff!$W$12,$H36=Cutoff!$W$2,$H36=Cutoff!$W$3,$H36=Cutoff!$W$4,$H36=Cutoff!$W$5,$H36=Cutoff!$W$6,$H36=Cutoff!$W$7,$H36=Cutoff!$W$8,$H36=Cutoff!$W$9,$H36=Cutoff!$W$10,$H36=Cutoff!$W$11,$H36=Cutoff!$W$12,$I36=Cutoff!$W$2,$I36=Cutoff!$W$3,$I36=Cutoff!$W$4,$I36=Cutoff!$W$5,$I36=Cutoff!$W$6,$I36=Cutoff!$W$7,$I36=Cutoff!$W$8,$I36=Cutoff!$W$9,$I36=Cutoff!$W$10,$I36=Cutoff!$W$11,$I36=Cutoff!$W$12,$J36=Cutoff!$W$2,$J36=Cutoff!$W$3,$J36=Cutoff!$W$4,$J36=Cutoff!$W$5,$J36=Cutoff!$W$6,$J36=Cutoff!$W$7,$J36=Cutoff!$W$8,$J36=Cutoff!$W$9,$J36=Cutoff!$W$10,$J36=Cutoff!$W$11,$J36=Cutoff!$W$12,$K36=Cutoff!$W$2,$K36=Cutoff!$W$3,$K36=Cutoff!$W$4,$K36=Cutoff!$W$5,$K36=Cutoff!$W$6,$K36=Cutoff!$W$7,$K36=Cutoff!$W$8,$K36=Cutoff!$W$9,$K36=Cutoff!$W$10,$K36=Cutoff!$W$11,$K36=Cutoff!$W$12,$L36=Cutoff!$W$2,$L36=Cutoff!$W$3,$L36=Cutoff!$W$4,$L36=Cutoff!$W$5,$L36=Cutoff!$W$6,$L36=Cutoff!$W$7,$L36=Cutoff!$W$8,$L36=Cutoff!$W$9,$L36=Cutoff!$W$10,$L36=Cutoff!$W$11,$L36=Cutoff!$W$12,$M36=Cutoff!$W$2,$M36=Cutoff!$W$3,$M36=Cutoff!$W$4,$M36=Cutoff!$W$5,$M36=Cutoff!$W$6,$M36=Cutoff!$W$7,$M36=Cutoff!$W$8,$M36=Cutoff!$W$9,$M36=Cutoff!$W$10,$N36=Cutoff!$W$2,$N36=Cutoff!$W$3,$N36=Cutoff!$W$4,$M36=Cutoff!$W$11,$M36=Cutoff!$W$12,$N36=Cutoff!$W$5,$N36=Cutoff!$W$6,$N36=Cutoff!$W$7,$N36=Cutoff!$W$8,$N36=Cutoff!$W$9,$N36=Cutoff!$W$10,$N36=Cutoff!$W$11,$N36=Cutoff!$W$12,$O36=Cutoff!$W$2,$O36=Cutoff!$W$3,$O36=Cutoff!$W$4,$O36=Cutoff!$W$5,$O36=Cutoff!$W$6,$O36=Cutoff!$W$7,$O36=Cutoff!$W$8,$O36=Cutoff!$W$9,$O36=Cutoff!$W$10,$O36=Cutoff!$W$11,$O36=Cutoff!$W$12),1,""))</f>
        <v/>
      </c>
      <c r="FR36" s="239">
        <f t="shared" si="80"/>
        <v>0</v>
      </c>
      <c r="FU36" s="480" t="str">
        <f t="shared" si="124"/>
        <v/>
      </c>
      <c r="GB36" s="528" t="str">
        <f t="shared" si="81"/>
        <v/>
      </c>
      <c r="GC36" s="529" t="str">
        <f t="shared" si="82"/>
        <v/>
      </c>
      <c r="GD36" s="529" t="str">
        <f t="shared" si="83"/>
        <v/>
      </c>
      <c r="GE36" s="529" t="str">
        <f t="shared" si="84"/>
        <v/>
      </c>
      <c r="GF36" s="529" t="str">
        <f t="shared" si="85"/>
        <v/>
      </c>
      <c r="GG36" s="529" t="str">
        <f t="shared" si="86"/>
        <v/>
      </c>
      <c r="GH36" s="529" t="str">
        <f t="shared" si="87"/>
        <v/>
      </c>
      <c r="GI36" s="529" t="str">
        <f t="shared" si="88"/>
        <v/>
      </c>
      <c r="GJ36" s="529" t="str">
        <f t="shared" si="89"/>
        <v/>
      </c>
      <c r="GK36" s="529" t="str">
        <f t="shared" si="90"/>
        <v/>
      </c>
      <c r="GL36" s="530" t="str">
        <f t="shared" si="91"/>
        <v/>
      </c>
      <c r="GM36" s="530">
        <f t="shared" si="92"/>
        <v>0</v>
      </c>
      <c r="GN36" s="574">
        <f t="shared" si="93"/>
        <v>0</v>
      </c>
      <c r="GQ36" s="528" t="str">
        <f>+IF(ISBLANK($B36),"",IF(ISBLANK(E36),"",IF(OR(E36=Cutoff!$P$34,E36=Cutoff!$P$35,E36=Cutoff!$P$36,E36=Cutoff!$P$37,E36=Cutoff!$P$38,E36=Cutoff!$P$39,E36=Cutoff!$P$40,E36=Cutoff!$P$41,E36=Cutoff!$P$42,E36=Cutoff!$P$43,E36=Cutoff!$P$44,E36=Cutoff!$P$45,$Q36&lt;SCL!Y36),"0","i")))</f>
        <v/>
      </c>
      <c r="GR36" s="529" t="str">
        <f>+IF(ISBLANK($B36),"",IF(ISBLANK(F36),"",IF(OR(F36=Cutoff!$P$34,F36=Cutoff!$P$35,F36=Cutoff!$P$36,F36=Cutoff!$P$37,F36=Cutoff!$P$38,F36=Cutoff!$P$39,F36=Cutoff!$P$40,F36=Cutoff!$P$41,F36=Cutoff!$P$42,F36=Cutoff!$P$43,F36=Cutoff!$P$44,F36=Cutoff!$P$45,$Q36&lt;SCL!Z36),"0","i")))</f>
        <v/>
      </c>
      <c r="GS36" s="529" t="str">
        <f>+IF(ISBLANK($B36),"",IF(ISBLANK(G36),"",IF(OR(G36=Cutoff!$P$34,G36=Cutoff!$P$35,G36=Cutoff!$P$36,G36=Cutoff!$P$37,G36=Cutoff!$P$38,G36=Cutoff!$P$39,G36=Cutoff!$P$40,G36=Cutoff!$P$41,G36=Cutoff!$P$42,G36=Cutoff!$P$43,G36=Cutoff!$P$44,G36=Cutoff!$P$45,$Q36&lt;SCL!AA36),"0","i")))</f>
        <v/>
      </c>
      <c r="GT36" s="529" t="str">
        <f>+IF(ISBLANK($B36),"",IF(ISBLANK(H36),"",IF(OR(H36=Cutoff!$P$34,H36=Cutoff!$P$35,H36=Cutoff!$P$36,H36=Cutoff!$P$37,H36=Cutoff!$P$38,H36=Cutoff!$P$39,H36=Cutoff!$P$40,H36=Cutoff!$P$41,H36=Cutoff!$P$42,H36=Cutoff!$P$43,H36=Cutoff!$P$44,H36=Cutoff!$P$45,$Q36&lt;SCL!AB36),"0","i")))</f>
        <v/>
      </c>
      <c r="GU36" s="529" t="str">
        <f>+IF(ISBLANK($B36),"",IF(ISBLANK(I36),"",IF(OR(I36=Cutoff!$P$34,I36=Cutoff!$P$35,I36=Cutoff!$P$36,I36=Cutoff!$P$37,I36=Cutoff!$P$38,I36=Cutoff!$P$39,I36=Cutoff!$P$40,I36=Cutoff!$P$41,I36=Cutoff!$P$42,I36=Cutoff!$P$43,I36=Cutoff!$P$44,I36=Cutoff!$P$45,$Q36&lt;SCL!AC36),"0","i")))</f>
        <v/>
      </c>
      <c r="GV36" s="529" t="str">
        <f>+IF(ISBLANK($B36),"",IF(ISBLANK(J36),"",IF(OR(J36=Cutoff!$P$34,J36=Cutoff!$P$35,J36=Cutoff!$P$36,J36=Cutoff!$P$37,J36=Cutoff!$P$38,J36=Cutoff!$P$39,J36=Cutoff!$P$40,J36=Cutoff!$P$41,J36=Cutoff!$P$42,J36=Cutoff!$P$43,J36=Cutoff!$P$44,J36=Cutoff!$P$45,$Q36&lt;SCL!AD36),"0","i")))</f>
        <v/>
      </c>
      <c r="GW36" s="529" t="str">
        <f>+IF(ISBLANK($B36),"",IF(ISBLANK(K36),"",IF(OR(K36=Cutoff!$P$34,K36=Cutoff!$P$35,K36=Cutoff!$P$36,K36=Cutoff!$P$37,K36=Cutoff!$P$38,K36=Cutoff!$P$39,K36=Cutoff!$P$40,K36=Cutoff!$P$41,K36=Cutoff!$P$42,K36=Cutoff!$P$43,K36=Cutoff!$P$44,K36=Cutoff!$P$45,$Q36&lt;SCL!AE36),"0","i")))</f>
        <v/>
      </c>
      <c r="GX36" s="529" t="str">
        <f>+IF(ISBLANK($B36),"",IF(ISBLANK(L36),"",IF(OR(L36=Cutoff!$P$34,L36=Cutoff!$P$35,L36=Cutoff!$P$36,L36=Cutoff!$P$37,L36=Cutoff!$P$38,L36=Cutoff!$P$39,L36=Cutoff!$P$40,L36=Cutoff!$P$41,L36=Cutoff!$P$42,L36=Cutoff!$P$43,L36=Cutoff!$P$44,L36=Cutoff!$P$45,$Q36&lt;SCL!AF36),"0","i")))</f>
        <v/>
      </c>
      <c r="GY36" s="529" t="str">
        <f>+IF(ISBLANK($B36),"",IF(ISBLANK(M36),"",IF(OR(M36=Cutoff!$P$34,M36=Cutoff!$P$35,M36=Cutoff!$P$36,M36=Cutoff!$P$37,M36=Cutoff!$P$38,M36=Cutoff!$P$39,M36=Cutoff!$P$40,M36=Cutoff!$P$41,M36=Cutoff!$P$42,M36=Cutoff!$P$43,M36=Cutoff!$P$44,M36=Cutoff!$P$45,$Q36&lt;SCL!AG36),"0","i")))</f>
        <v/>
      </c>
      <c r="GZ36" s="529" t="str">
        <f>+IF(ISBLANK($B36),"",IF(ISBLANK(N36),"",IF(OR(N36=Cutoff!$P$34,N36=Cutoff!$P$35,N36=Cutoff!$P$36,N36=Cutoff!$P$37,N36=Cutoff!$P$38,N36=Cutoff!$P$39,N36=Cutoff!$P$40,N36=Cutoff!$P$41,N36=Cutoff!$P$42,N36=Cutoff!$P$43,N36=Cutoff!$P$44,N36=Cutoff!$P$45,$Q36&lt;SCL!AH36),"0","i")))</f>
        <v/>
      </c>
      <c r="HA36" s="530" t="str">
        <f>+IF(ISBLANK($B36),"",IF(ISBLANK(O36),"",IF(OR(O36=Cutoff!$P$34,O36=Cutoff!$P$35,O36=Cutoff!$P$36,O36=Cutoff!$P$37,O36=Cutoff!$P$38,O36=Cutoff!$P$39,O36=Cutoff!$P$40,O36=Cutoff!$P$41,O36=Cutoff!$P$42,O36=Cutoff!$P$43,O36=Cutoff!$P$44,O36=Cutoff!$P$45,$Q36&lt;SCL!AI36),"0","i")))</f>
        <v/>
      </c>
      <c r="HB36" s="530" t="str">
        <f t="shared" si="94"/>
        <v/>
      </c>
      <c r="HC36" s="541" t="str">
        <f t="shared" si="95"/>
        <v/>
      </c>
      <c r="HD36" s="678" t="str">
        <f t="shared" si="96"/>
        <v/>
      </c>
      <c r="HE36" s="528" t="str">
        <f>+IF(ISBLANK($B36),"",IF(ISBLANK(E36),"",IF(OR(E36=Cutoff!$R$34,E36=Cutoff!$R$35,E36=Cutoff!$R$36,E36=Cutoff!$R$37,E36=Cutoff!$R$38,E36=Cutoff!$R$39,E36=Cutoff!$R$40,E36=Cutoff!$R$41,E36=Cutoff!$R$42,E36=Cutoff!$R$43,E36=Cutoff!$R$44,E36=Cutoff!$R$45,$Q36&lt;SCL!Y36),"0","d")))</f>
        <v/>
      </c>
      <c r="HF36" s="529" t="str">
        <f>+IF(ISBLANK($B36),"",IF(ISBLANK(F36),"",IF(OR(F36=Cutoff!$R$34,F36=Cutoff!$R$35,F36=Cutoff!$R$36,F36=Cutoff!$R$37,F36=Cutoff!$R$38,F36=Cutoff!$R$39,F36=Cutoff!$R$40,F36=Cutoff!$R$41,F36=Cutoff!$R$42,F36=Cutoff!$R$43,F36=Cutoff!$R$44,F36=Cutoff!$R$45,$Q36&lt;SCL!Z36),"0","d")))</f>
        <v/>
      </c>
      <c r="HG36" s="529" t="str">
        <f>+IF(ISBLANK($B36),"",IF(ISBLANK(G36),"",IF(OR(G36=Cutoff!$R$34,G36=Cutoff!$R$35,G36=Cutoff!$R$36,G36=Cutoff!$R$37,G36=Cutoff!$R$38,G36=Cutoff!$R$39,G36=Cutoff!$R$40,G36=Cutoff!$R$41,G36=Cutoff!$R$42,G36=Cutoff!$R$43,G36=Cutoff!$R$44,G36=Cutoff!$R$45,$Q36&lt;SCL!AA36),"0","d")))</f>
        <v/>
      </c>
      <c r="HH36" s="529" t="str">
        <f>+IF(ISBLANK($B36),"",IF(ISBLANK(H36),"",IF(OR(H36=Cutoff!$R$34,H36=Cutoff!$R$35,H36=Cutoff!$R$36,H36=Cutoff!$R$37,H36=Cutoff!$R$38,H36=Cutoff!$R$39,H36=Cutoff!$R$40,H36=Cutoff!$R$41,H36=Cutoff!$R$42,H36=Cutoff!$R$43,H36=Cutoff!$R$44,H36=Cutoff!$R$45,$Q36&lt;SCL!AB36),"0","d")))</f>
        <v/>
      </c>
      <c r="HI36" s="529" t="str">
        <f>+IF(ISBLANK($B36),"",IF(ISBLANK(I36),"",IF(OR(I36=Cutoff!$R$34,I36=Cutoff!$R$35,I36=Cutoff!$R$36,I36=Cutoff!$R$37,I36=Cutoff!$R$38,I36=Cutoff!$R$39,I36=Cutoff!$R$40,I36=Cutoff!$R$41,I36=Cutoff!$R$42,I36=Cutoff!$R$43,I36=Cutoff!$R$44,I36=Cutoff!$R$45,$Q36&lt;SCL!AC36),"0","d")))</f>
        <v/>
      </c>
      <c r="HJ36" s="529" t="str">
        <f>+IF(ISBLANK($B36),"",IF(ISBLANK(J36),"",IF(OR(J36=Cutoff!$R$34,J36=Cutoff!$R$35,J36=Cutoff!$R$36,J36=Cutoff!$R$37,J36=Cutoff!$R$38,J36=Cutoff!$R$39,J36=Cutoff!$R$40,J36=Cutoff!$R$41,J36=Cutoff!$R$42,J36=Cutoff!$R$43,J36=Cutoff!$R$44,J36=Cutoff!$R$45,$Q36&lt;SCL!AD36),"0","d")))</f>
        <v/>
      </c>
      <c r="HK36" s="529" t="str">
        <f>+IF(ISBLANK($B36),"",IF(ISBLANK(K36),"",IF(OR(K36=Cutoff!$R$34,K36=Cutoff!$R$35,K36=Cutoff!$R$36,K36=Cutoff!$R$37,K36=Cutoff!$R$38,K36=Cutoff!$R$39,K36=Cutoff!$R$40,K36=Cutoff!$R$41,K36=Cutoff!$R$42,K36=Cutoff!$R$43,K36=Cutoff!$R$44,K36=Cutoff!$R$45,$Q36&lt;SCL!AE36),"0","d")))</f>
        <v/>
      </c>
      <c r="HL36" s="529" t="str">
        <f>+IF(ISBLANK($B36),"",IF(ISBLANK(L36),"",IF(OR(L36=Cutoff!$R$34,L36=Cutoff!$R$35,L36=Cutoff!$R$36,L36=Cutoff!$R$37,L36=Cutoff!$R$38,L36=Cutoff!$R$39,L36=Cutoff!$R$40,L36=Cutoff!$R$41,L36=Cutoff!$R$42,L36=Cutoff!$R$43,L36=Cutoff!$R$44,L36=Cutoff!$R$45,$Q36&lt;SCL!AF36),"0","d")))</f>
        <v/>
      </c>
      <c r="HM36" s="529" t="str">
        <f>+IF(ISBLANK($B36),"",IF(ISBLANK(M36),"",IF(OR(M36=Cutoff!$R$34,M36=Cutoff!$R$35,M36=Cutoff!$R$36,M36=Cutoff!$R$37,M36=Cutoff!$R$38,M36=Cutoff!$R$39,M36=Cutoff!$R$40,M36=Cutoff!$R$41,M36=Cutoff!$R$42,M36=Cutoff!$R$43,M36=Cutoff!$R$44,M36=Cutoff!$R$45,$Q36&lt;SCL!AG36),"0","d")))</f>
        <v/>
      </c>
      <c r="HN36" s="529" t="str">
        <f>+IF(ISBLANK($B36),"",IF(ISBLANK(N36),"",IF(OR(N36=Cutoff!$R$34,N36=Cutoff!$R$35,N36=Cutoff!$R$36,N36=Cutoff!$R$37,N36=Cutoff!$R$38,N36=Cutoff!$R$39,N36=Cutoff!$R$40,N36=Cutoff!$R$41,N36=Cutoff!$R$42,N36=Cutoff!$R$43,N36=Cutoff!$R$44,N36=Cutoff!$R$45,$Q36&lt;SCL!AH36),"0","d")))</f>
        <v/>
      </c>
      <c r="HO36" s="530" t="str">
        <f>+IF(ISBLANK($B36),"",IF(ISBLANK(O36),"",IF(OR(O36=Cutoff!$R$34,O36=Cutoff!$R$35,O36=Cutoff!$R$36,O36=Cutoff!$R$37,O36=Cutoff!$R$38,O36=Cutoff!$R$39,O36=Cutoff!$R$40,O36=Cutoff!$R$41,O36=Cutoff!$R$42,O36=Cutoff!$R$43,O36=Cutoff!$R$44,O36=Cutoff!$R$45,$Q36&lt;SCL!AI36),"0","d")))</f>
        <v/>
      </c>
      <c r="HP36" s="530" t="str">
        <f t="shared" si="97"/>
        <v/>
      </c>
      <c r="HQ36" s="541" t="str">
        <f t="shared" si="98"/>
        <v/>
      </c>
      <c r="HR36" s="678" t="str">
        <f t="shared" si="99"/>
        <v/>
      </c>
      <c r="HS36" s="528" t="str">
        <f>+IF(ISBLANK($B36),"",IF(ISBLANK(E36),"",IF(OR(E36=Cutoff!$T$34,E36=Cutoff!$T$35,E36=Cutoff!$T$36,E36=Cutoff!$T$37,E36=Cutoff!$T$38,E36=Cutoff!$T$39,E36=Cutoff!$T$40,E36=Cutoff!$T$41,E36=Cutoff!$T$42,E36=Cutoff!$T$43,E36=Cutoff!$T$44,E36=Cutoff!$T$45,$Q36&lt;SCL!Y36),"0","oral")))</f>
        <v/>
      </c>
      <c r="HT36" s="529" t="str">
        <f>+IF(ISBLANK($B36),"",IF(ISBLANK(F36),"",IF(OR(F36=Cutoff!$T$34,F36=Cutoff!$T$35,F36=Cutoff!$T$36,F36=Cutoff!$T$37,F36=Cutoff!$T$38,F36=Cutoff!$T$39,F36=Cutoff!$T$40,F36=Cutoff!$T$41,F36=Cutoff!$T$42,F36=Cutoff!$T$43,F36=Cutoff!$T$44,F36=Cutoff!$T$45,$Q36&lt;SCL!Z36),"0","oral")))</f>
        <v/>
      </c>
      <c r="HU36" s="529" t="str">
        <f>+IF(ISBLANK($B36),"",IF(ISBLANK(G36),"",IF(OR(G36=Cutoff!$T$34,G36=Cutoff!$T$35,G36=Cutoff!$T$36,G36=Cutoff!$T$37,G36=Cutoff!$T$38,G36=Cutoff!$T$39,G36=Cutoff!$T$40,G36=Cutoff!$T$41,G36=Cutoff!$T$42,G36=Cutoff!$T$43,G36=Cutoff!$T$44,G36=Cutoff!$T$45,$Q36&lt;SCL!AA36),"0","oral")))</f>
        <v/>
      </c>
      <c r="HV36" s="529" t="str">
        <f>+IF(ISBLANK($B36),"",IF(ISBLANK(H36),"",IF(OR(H36=Cutoff!$T$34,H36=Cutoff!$T$35,H36=Cutoff!$T$36,H36=Cutoff!$T$37,H36=Cutoff!$T$38,H36=Cutoff!$T$39,H36=Cutoff!$T$40,H36=Cutoff!$T$41,H36=Cutoff!$T$42,H36=Cutoff!$T$43,H36=Cutoff!$T$44,H36=Cutoff!$T$45,$Q36&lt;SCL!AB36),"0","oral")))</f>
        <v/>
      </c>
      <c r="HW36" s="529" t="str">
        <f>+IF(ISBLANK($B36),"",IF(ISBLANK(I36),"",IF(OR(I36=Cutoff!$T$34,I36=Cutoff!$T$35,I36=Cutoff!$T$36,I36=Cutoff!$T$37,I36=Cutoff!$T$38,I36=Cutoff!$T$39,I36=Cutoff!$T$40,I36=Cutoff!$T$41,I36=Cutoff!$T$42,I36=Cutoff!$T$43,I36=Cutoff!$T$44,I36=Cutoff!$T$45,$Q36&lt;SCL!AC36),"0","oral")))</f>
        <v/>
      </c>
      <c r="HX36" s="529" t="str">
        <f>+IF(ISBLANK($B36),"",IF(ISBLANK(J36),"",IF(OR(J36=Cutoff!$T$34,J36=Cutoff!$T$35,J36=Cutoff!$T$36,J36=Cutoff!$T$37,J36=Cutoff!$T$38,J36=Cutoff!$T$39,J36=Cutoff!$T$40,J36=Cutoff!$T$41,J36=Cutoff!$T$42,J36=Cutoff!$T$43,J36=Cutoff!$T$44,J36=Cutoff!$T$45,$Q36&lt;SCL!AD36),"0","oral")))</f>
        <v/>
      </c>
      <c r="HY36" s="529" t="str">
        <f>+IF(ISBLANK($B36),"",IF(ISBLANK(K36),"",IF(OR(K36=Cutoff!$T$34,K36=Cutoff!$T$35,K36=Cutoff!$T$36,K36=Cutoff!$T$37,K36=Cutoff!$T$38,K36=Cutoff!$T$39,K36=Cutoff!$T$40,K36=Cutoff!$T$41,K36=Cutoff!$T$42,K36=Cutoff!$T$43,K36=Cutoff!$T$44,K36=Cutoff!$T$45,$Q36&lt;SCL!AE36),"0","oral")))</f>
        <v/>
      </c>
      <c r="HZ36" s="529" t="str">
        <f>+IF(ISBLANK($B36),"",IF(ISBLANK(L36),"",IF(OR(L36=Cutoff!$T$34,L36=Cutoff!$T$35,L36=Cutoff!$T$36,L36=Cutoff!$T$37,L36=Cutoff!$T$38,L36=Cutoff!$T$39,L36=Cutoff!$T$40,L36=Cutoff!$T$41,L36=Cutoff!$T$42,L36=Cutoff!$T$43,L36=Cutoff!$T$44,L36=Cutoff!$T$45,$Q36&lt;SCL!AF36),"0","oral")))</f>
        <v/>
      </c>
      <c r="IA36" s="529" t="str">
        <f>+IF(ISBLANK($B36),"",IF(ISBLANK(M36),"",IF(OR(M36=Cutoff!$T$34,M36=Cutoff!$T$35,M36=Cutoff!$T$36,M36=Cutoff!$T$37,M36=Cutoff!$T$38,M36=Cutoff!$T$39,M36=Cutoff!$T$40,M36=Cutoff!$T$41,M36=Cutoff!$T$42,M36=Cutoff!$T$43,M36=Cutoff!$T$44,M36=Cutoff!$T$45,$Q36&lt;SCL!AG36),"0","oral")))</f>
        <v/>
      </c>
      <c r="IB36" s="529" t="str">
        <f>+IF(ISBLANK($B36),"",IF(ISBLANK(N36),"",IF(OR(N36=Cutoff!$T$34,N36=Cutoff!$T$35,N36=Cutoff!$T$36,N36=Cutoff!$T$37,N36=Cutoff!$T$38,N36=Cutoff!$T$39,N36=Cutoff!$T$40,N36=Cutoff!$T$41,N36=Cutoff!$T$42,N36=Cutoff!$T$43,N36=Cutoff!$T$44,N36=Cutoff!$T$45,$Q36&lt;SCL!AH36),"0","oral")))</f>
        <v/>
      </c>
      <c r="IC36" s="530" t="str">
        <f>+IF(ISBLANK($B36),"",IF(ISBLANK(O36),"",IF(OR(O36=Cutoff!$T$34,O36=Cutoff!$T$35,O36=Cutoff!$T$36,O36=Cutoff!$T$37,O36=Cutoff!$T$38,O36=Cutoff!$T$39,O36=Cutoff!$T$40,O36=Cutoff!$T$41,O36=Cutoff!$T$42,O36=Cutoff!$T$43,O36=Cutoff!$T$44,O36=Cutoff!$T$45,$Q36&lt;SCL!AI36),"0","oral")))</f>
        <v/>
      </c>
      <c r="ID36" s="530" t="str">
        <f t="shared" si="100"/>
        <v/>
      </c>
      <c r="IE36" s="541" t="str">
        <f t="shared" si="101"/>
        <v/>
      </c>
      <c r="IF36" s="678" t="str">
        <f t="shared" si="102"/>
        <v/>
      </c>
      <c r="IG36" s="528" t="str">
        <f>IF(ISBLANK($B36),"",+IF(OR(E36=Cutoff!$W$2,E36=Cutoff!$W$3,E36=Cutoff!$W$4,E36=Cutoff!$W$5,E36=Cutoff!$W$6,E36=Cutoff!$W$7,E36=Cutoff!$W$8,E36=Cutoff!$W$9,E36=Cutoff!$W$10,E36=Cutoff!$W$11,E36=Cutoff!$W$12),1,0))</f>
        <v/>
      </c>
      <c r="IH36" s="529" t="str">
        <f>IF(ISBLANK($B36),"",+IF(OR(F36=Cutoff!$W$2,F36=Cutoff!$W$3,F36=Cutoff!$W$4,F36=Cutoff!$W$5,F36=Cutoff!$W$6,F36=Cutoff!$W$7,F36=Cutoff!$W$8,F36=Cutoff!$W$9,F36=Cutoff!$W$10,F36=Cutoff!$W$11,F36=Cutoff!$W$12),1,0))</f>
        <v/>
      </c>
      <c r="II36" s="529" t="str">
        <f>IF(ISBLANK($B36),"",+IF(OR(G36=Cutoff!$W$2,G36=Cutoff!$W$3,G36=Cutoff!$W$4,G36=Cutoff!$W$5,G36=Cutoff!$W$6,G36=Cutoff!$W$7,G36=Cutoff!$W$8,G36=Cutoff!$W$9,G36=Cutoff!$W$10,G36=Cutoff!$W$11,G36=Cutoff!$W$12),1,0))</f>
        <v/>
      </c>
      <c r="IJ36" s="529" t="str">
        <f>IF(ISBLANK($B36),"",+IF(OR(H36=Cutoff!$W$2,H36=Cutoff!$W$3,H36=Cutoff!$W$4,H36=Cutoff!$W$5,H36=Cutoff!$W$6,H36=Cutoff!$W$7,H36=Cutoff!$W$8,H36=Cutoff!$W$9,H36=Cutoff!$W$10,H36=Cutoff!$W$11,H36=Cutoff!$W$12),1,0))</f>
        <v/>
      </c>
      <c r="IK36" s="529" t="str">
        <f>IF(ISBLANK($B36),"",+IF(OR(I36=Cutoff!$W$2,I36=Cutoff!$W$3,I36=Cutoff!$W$4,I36=Cutoff!$W$5,I36=Cutoff!$W$6,I36=Cutoff!$W$7,I36=Cutoff!$W$8,I36=Cutoff!$W$9,I36=Cutoff!$W$10,I36=Cutoff!$W$11,I36=Cutoff!$W$12),1,0))</f>
        <v/>
      </c>
      <c r="IL36" s="529" t="str">
        <f>IF(ISBLANK($B36),"",+IF(OR(J36=Cutoff!$W$2,J36=Cutoff!$W$3,J36=Cutoff!$W$4,J36=Cutoff!$W$5,J36=Cutoff!$W$6,J36=Cutoff!$W$7,J36=Cutoff!$W$8,J36=Cutoff!$W$9,J36=Cutoff!$W$10,J36=Cutoff!$W$11,J36=Cutoff!$W$12),1,0))</f>
        <v/>
      </c>
      <c r="IM36" s="529" t="str">
        <f>IF(ISBLANK($B36),"",+IF(OR(K36=Cutoff!$W$2,K36=Cutoff!$W$3,K36=Cutoff!$W$4,K36=Cutoff!$W$5,K36=Cutoff!$W$6,K36=Cutoff!$W$7,K36=Cutoff!$W$8,K36=Cutoff!$W$9,K36=Cutoff!$W$10,K36=Cutoff!$W$11,K36=Cutoff!$W$12),1,0))</f>
        <v/>
      </c>
      <c r="IN36" s="529" t="str">
        <f>IF(ISBLANK($B36),"",+IF(OR(L36=Cutoff!$W$2,L36=Cutoff!$W$3,L36=Cutoff!$W$4,L36=Cutoff!$W$5,L36=Cutoff!$W$6,L36=Cutoff!$W$7,L36=Cutoff!$W$8,L36=Cutoff!$W$9,L36=Cutoff!$W$10,L36=Cutoff!$W$11,L36=Cutoff!$W$12),1,0))</f>
        <v/>
      </c>
      <c r="IO36" s="529" t="str">
        <f>IF(ISBLANK($B36),"",+IF(OR(M36=Cutoff!$W$2,M36=Cutoff!$W$3,M36=Cutoff!$W$4,M36=Cutoff!$W$5,M36=Cutoff!$W$6,M36=Cutoff!$W$7,M36=Cutoff!$W$8,M36=Cutoff!$W$9,M36=Cutoff!$W$10,M36=Cutoff!$W$11,M36=Cutoff!$W$12),1,0))</f>
        <v/>
      </c>
      <c r="IP36" s="529" t="str">
        <f>IF(ISBLANK($B36),"",+IF(OR(N36=Cutoff!$W$2,N36=Cutoff!$W$3,N36=Cutoff!$W$4,N36=Cutoff!$W$5,N36=Cutoff!$W$6,N36=Cutoff!$W$7,N36=Cutoff!$W$8,N36=Cutoff!$W$9,N36=Cutoff!$W$10,N36=Cutoff!$W$11,N36=Cutoff!$W$12),1,0))</f>
        <v/>
      </c>
      <c r="IQ36" s="530" t="str">
        <f>IF(ISBLANK($B36),"",+IF(OR(O36=Cutoff!$W$2,O36=Cutoff!$W$3,O36=Cutoff!$W$4,O36=Cutoff!$W$5,O36=Cutoff!$W$6,O36=Cutoff!$W$7,O36=Cutoff!$W$8,O36=Cutoff!$W$9,O36=Cutoff!$W$10,O36=Cutoff!$W$11,O36=Cutoff!$W$12),1,0))</f>
        <v/>
      </c>
      <c r="IR36" s="541" t="str">
        <f t="shared" si="103"/>
        <v/>
      </c>
      <c r="IS36" s="541" t="str">
        <f t="shared" si="104"/>
        <v/>
      </c>
      <c r="IV36" s="720" t="str">
        <f>IF(ISBLANK($B36),"",+IF(AND(OR(E36=Cutoff!$W$8,E36=Cutoff!$W$9,E36=Cutoff!$W$12),OR(E36=$D$19,E36=$E$19,E36=$F$19,E36=$G$19,E36=$H$19,E36=$I$19,E36=$J$19,E36=$K$19,E36=$L$19,E36=$M$19),GQ36="i"),E36,""))</f>
        <v/>
      </c>
      <c r="IW36" s="720" t="str">
        <f>IF(ISBLANK($B36),"",+IF(AND(OR(F36=Cutoff!$W$8,F36=Cutoff!$W$9,F36=Cutoff!$W$12),OR(F36=$D$19,F36=$E$19,F36=$F$19,F36=$G$19,F36=$H$19,F36=$I$19,F36=$J$19,F36=$K$19,F36=$L$19,F36=$M$19),GR36="i"),F36,""))</f>
        <v/>
      </c>
      <c r="IX36" s="720" t="str">
        <f>IF(ISBLANK($B36),"",+IF(AND(OR(G36=Cutoff!$W$8,G36=Cutoff!$W$9,G36=Cutoff!$W$12),OR(G36=$D$19,G36=$E$19,G36=$F$19,G36=$G$19,G36=$H$19,G36=$I$19,G36=$J$19,G36=$K$19,G36=$L$19,G36=$M$19),GS36="i"),G36,""))</f>
        <v/>
      </c>
      <c r="IY36" s="720" t="str">
        <f>IF(ISBLANK($B36),"",+IF(AND(OR(H36=Cutoff!$W$8,H36=Cutoff!$W$9,H36=Cutoff!$W$12),OR(H36=$D$19,H36=$E$19,H36=$F$19,H36=$G$19,H36=$H$19,H36=$I$19,H36=$J$19,H36=$K$19,H36=$L$19,H36=$M$19),GT36="i"),H36,""))</f>
        <v/>
      </c>
      <c r="IZ36" s="720" t="str">
        <f>IF(ISBLANK($B36),"",+IF(AND(OR(I36=Cutoff!$W$8,I36=Cutoff!$W$9,I36=Cutoff!$W$12),OR(I36=$D$19,I36=$E$19,I36=$F$19,I36=$G$19,I36=$H$19,I36=$I$19,I36=$J$19,I36=$K$19,I36=$L$19,I36=$M$19),GU36="i"),I36,""))</f>
        <v/>
      </c>
      <c r="JA36" s="720" t="str">
        <f>IF(ISBLANK($B36),"",+IF(AND(OR(J36=Cutoff!$W$8,J36=Cutoff!$W$9,J36=Cutoff!$W$12),OR(J36=$D$19,J36=$E$19,J36=$F$19,J36=$G$19,J36=$H$19,J36=$I$19,J36=$J$19,J36=$K$19,J36=$L$19,J36=$M$19),GV36="i"),J36,""))</f>
        <v/>
      </c>
      <c r="JB36" s="720" t="str">
        <f>IF(ISBLANK($B36),"",+IF(AND(OR(K36=Cutoff!$W$8,K36=Cutoff!$W$9,K36=Cutoff!$W$12),OR(K36=$D$19,K36=$E$19,K36=$F$19,K36=$G$19,K36=$H$19,K36=$I$19,K36=$J$19,K36=$K$19,K36=$L$19,K36=$M$19),GW36="i"),K36,""))</f>
        <v/>
      </c>
      <c r="JC36" s="720" t="str">
        <f>IF(ISBLANK($B36),"",+IF(AND(OR(L36=Cutoff!$W$8,L36=Cutoff!$W$9,L36=Cutoff!$W$12),OR(L36=$D$19,L36=$E$19,L36=$F$19,L36=$G$19,L36=$H$19,L36=$I$19,L36=$J$19,L36=$K$19,L36=$L$19,L36=$M$19),GX36="i"),L36,""))</f>
        <v/>
      </c>
      <c r="JD36" s="720" t="str">
        <f>IF(ISBLANK($B36),"",+IF(AND(OR(M36=Cutoff!$W$8,M36=Cutoff!$W$9,M36=Cutoff!$W$12),OR(M36=$D$19,M36=$E$19,M36=$F$19,M36=$G$19,M36=$H$19,M36=$I$19,M36=$J$19,M36=$K$19,M36=$L$19,M36=$M$19),GY36="i"),M36,""))</f>
        <v/>
      </c>
      <c r="JE36" s="720" t="str">
        <f>IF(ISBLANK($B36),"",+IF(AND(OR(N36=Cutoff!$W$8,N36=Cutoff!$W$9,N36=Cutoff!$W$12),OR(N36=$D$19,N36=$E$19,N36=$F$19,N36=$G$19,N36=$H$19,N36=$I$19,N36=$J$19,N36=$K$19,N36=$L$19,N36=$M$19),GZ36="i"),N36,""))</f>
        <v/>
      </c>
      <c r="JF36" s="720" t="str">
        <f>IF(ISBLANK($B36),"",+IF(AND(OR(O36=Cutoff!$W$8,O36=Cutoff!$W$9,O36=Cutoff!$W$12),OR(O36=$D$19,O36=$E$19,O36=$F$19,O36=$G$19,O36=$H$19,O36=$I$19,O36=$J$19,O36=$K$19,O36=$L$19,O36=$M$19),HA36="i"),O36,""))</f>
        <v/>
      </c>
      <c r="JG36" s="720">
        <f t="shared" si="105"/>
        <v>0</v>
      </c>
      <c r="JH36" s="720" t="str">
        <f t="shared" si="106"/>
        <v/>
      </c>
      <c r="JK36" s="720" t="str">
        <f>IF(ISBLANK($B36),"",+IF(AND(OR(E36=Cutoff!$W$2,E36=Cutoff!$W$3,E36=Cutoff!$W$4,E36=Cutoff!$W$11),OR(E36=$D$19,E36=$E$19,E36=$F$19,E36=$G$19,E36=$H$19,E36=$I$19,E36=$J$19,E36=$K$19,E36=$L$19,E36=$M$19),HE36="d"),E36,""))</f>
        <v/>
      </c>
      <c r="JL36" s="720" t="str">
        <f>IF(ISBLANK($B36),"",+IF(AND(OR(F36=Cutoff!$W$2,F36=Cutoff!$W$3,F36=Cutoff!$W$4,F36=Cutoff!$W$11),OR(F36=$D$19,F36=$E$19,F36=$F$19,F36=$G$19,F36=$H$19,F36=$I$19,F36=$J$19,F36=$K$19,F36=$L$19,F36=$M$19),HF36="d"),F36,""))</f>
        <v/>
      </c>
      <c r="JM36" s="720" t="str">
        <f>IF(ISBLANK($B36),"",+IF(AND(OR(G36=Cutoff!$W$2,G36=Cutoff!$W$3,G36=Cutoff!$W$4,G36=Cutoff!$W$11),OR(G36=$D$19,G36=$E$19,G36=$F$19,G36=$G$19,G36=$H$19,G36=$I$19,G36=$J$19,G36=$K$19,G36=$L$19,G36=$M$19),HG36="d"),G36,""))</f>
        <v/>
      </c>
      <c r="JN36" s="720" t="str">
        <f>IF(ISBLANK($B36),"",+IF(AND(OR(H36=Cutoff!$W$2,H36=Cutoff!$W$3,H36=Cutoff!$W$4,H36=Cutoff!$W$11),OR(H36=$D$19,H36=$E$19,H36=$F$19,H36=$G$19,H36=$H$19,H36=$I$19,H36=$J$19,H36=$K$19,H36=$L$19,H36=$M$19),HH36="d"),H36,""))</f>
        <v/>
      </c>
      <c r="JO36" s="720" t="str">
        <f>IF(ISBLANK($B36),"",+IF(AND(OR(I36=Cutoff!$W$2,I36=Cutoff!$W$3,I36=Cutoff!$W$4,I36=Cutoff!$W$11),OR(I36=$D$19,I36=$E$19,I36=$F$19,I36=$G$19,I36=$H$19,I36=$I$19,I36=$J$19,I36=$K$19,I36=$L$19,I36=$M$19),HI36="d"),I36,""))</f>
        <v/>
      </c>
      <c r="JP36" s="720" t="str">
        <f>IF(ISBLANK($B36),"",+IF(AND(OR(J36=Cutoff!$W$2,J36=Cutoff!$W$3,J36=Cutoff!$W$4,J36=Cutoff!$W$11),OR(J36=$D$19,J36=$E$19,J36=$F$19,J36=$G$19,J36=$H$19,J36=$I$19,J36=$J$19,J36=$K$19,J36=$L$19,J36=$M$19),HJ36="d"),J36,""))</f>
        <v/>
      </c>
      <c r="JQ36" s="720" t="str">
        <f>IF(ISBLANK($B36),"",+IF(AND(OR(K36=Cutoff!$W$2,K36=Cutoff!$W$3,K36=Cutoff!$W$4,K36=Cutoff!$W$11),OR(K36=$D$19,K36=$E$19,K36=$F$19,K36=$G$19,K36=$H$19,K36=$I$19,K36=$J$19,K36=$K$19,K36=$L$19,K36=$M$19),HK36="d"),K36,""))</f>
        <v/>
      </c>
      <c r="JR36" s="720" t="str">
        <f>IF(ISBLANK($B36),"",+IF(AND(OR(L36=Cutoff!$W$2,L36=Cutoff!$W$3,L36=Cutoff!$W$4,L36=Cutoff!$W$11),OR(L36=$D$19,L36=$E$19,L36=$F$19,L36=$G$19,L36=$H$19,L36=$I$19,L36=$J$19,L36=$K$19,L36=$L$19,L36=$M$19),HL36="d"),L36,""))</f>
        <v/>
      </c>
      <c r="JS36" s="720" t="str">
        <f>IF(ISBLANK($B36),"",+IF(AND(OR(M36=Cutoff!$W$2,M36=Cutoff!$W$3,M36=Cutoff!$W$4,M36=Cutoff!$W$11),OR(M36=$D$19,M36=$E$19,M36=$F$19,M36=$G$19,M36=$H$19,M36=$I$19,M36=$J$19,M36=$K$19,M36=$L$19,M36=$M$19),HM36="d"),M36,""))</f>
        <v/>
      </c>
      <c r="JT36" s="720" t="str">
        <f>IF(ISBLANK($B36),"",+IF(AND(OR(N36=Cutoff!$W$2,N36=Cutoff!$W$3,N36=Cutoff!$W$4,N36=Cutoff!$W$11),OR(N36=$D$19,N36=$E$19,N36=$F$19,N36=$G$19,N36=$H$19,N36=$I$19,N36=$J$19,N36=$K$19,N36=$L$19,N36=$M$19),HN36="d"),N36,""))</f>
        <v/>
      </c>
      <c r="JU36" s="720" t="str">
        <f>IF(ISBLANK($B36),"",+IF(AND(OR(O36=Cutoff!$W$2,O36=Cutoff!$W$3,O36=Cutoff!$W$4,O36=Cutoff!$W$11),OR(O36=$D$19,O36=$E$19,O36=$F$19,O36=$G$19,O36=$H$19,O36=$I$19,O36=$J$19,O36=$K$19,O36=$L$19,O36=$M$19),HO36="d"),O36,""))</f>
        <v/>
      </c>
      <c r="JV36" s="720">
        <f t="shared" si="125"/>
        <v>0</v>
      </c>
      <c r="JW36" s="720" t="str">
        <f t="shared" si="23"/>
        <v/>
      </c>
      <c r="JZ36" s="11"/>
      <c r="KA36" s="11"/>
      <c r="KB36" s="11"/>
      <c r="KC36" s="11"/>
      <c r="KD36" s="11"/>
      <c r="KE36" s="11"/>
      <c r="KF36" s="11"/>
      <c r="KG36" s="11"/>
      <c r="KH36" s="11"/>
      <c r="KI36" s="11"/>
      <c r="KJ36" s="11"/>
      <c r="KK36" s="11"/>
      <c r="KL36" s="11"/>
    </row>
    <row r="37" spans="1:298" ht="20.25" x14ac:dyDescent="0.3">
      <c r="A37" s="501"/>
      <c r="B37" s="585"/>
      <c r="C37" s="502"/>
      <c r="D37" s="500" t="str">
        <f t="shared" si="1"/>
        <v/>
      </c>
      <c r="E37" s="515"/>
      <c r="F37" s="516"/>
      <c r="G37" s="516"/>
      <c r="H37" s="516"/>
      <c r="I37" s="516"/>
      <c r="J37" s="516"/>
      <c r="K37" s="516"/>
      <c r="L37" s="516"/>
      <c r="M37" s="516"/>
      <c r="N37" s="516"/>
      <c r="O37" s="516"/>
      <c r="P37" s="510"/>
      <c r="Q37" s="505"/>
      <c r="R37" s="780"/>
      <c r="S37" s="507"/>
      <c r="T37" s="513"/>
      <c r="U37" s="716"/>
      <c r="V37" s="511"/>
      <c r="W37" s="506"/>
      <c r="X37" s="512"/>
      <c r="Y37" s="511"/>
      <c r="Z37" s="506"/>
      <c r="AA37" s="512"/>
      <c r="AB37" s="517"/>
      <c r="AC37" s="508"/>
      <c r="AD37" s="507"/>
      <c r="AE37" s="508"/>
      <c r="AF37" s="515"/>
      <c r="AG37" s="516"/>
      <c r="AH37" s="509"/>
      <c r="AI37" s="509"/>
      <c r="AJ37" s="510"/>
      <c r="AK37" s="447" t="str">
        <f t="shared" si="140"/>
        <v/>
      </c>
      <c r="AL37" s="63" t="str">
        <f t="shared" si="127"/>
        <v/>
      </c>
      <c r="AM37" s="64" t="str">
        <f t="shared" si="141"/>
        <v/>
      </c>
      <c r="AN37" s="786" t="str">
        <f t="shared" si="24"/>
        <v/>
      </c>
      <c r="AO37" s="786" t="str">
        <f t="shared" si="25"/>
        <v/>
      </c>
      <c r="AP37" s="786" t="str">
        <f t="shared" si="26"/>
        <v/>
      </c>
      <c r="AQ37" s="786" t="str">
        <f t="shared" si="27"/>
        <v/>
      </c>
      <c r="AR37" s="787" t="str">
        <f t="shared" si="28"/>
        <v/>
      </c>
      <c r="AS37" s="788" t="str">
        <f t="shared" si="29"/>
        <v/>
      </c>
      <c r="AT37" s="788" t="str">
        <f t="shared" si="30"/>
        <v/>
      </c>
      <c r="AU37" s="789" t="str">
        <f t="shared" si="31"/>
        <v/>
      </c>
      <c r="AV37" s="786" t="str">
        <f t="shared" si="32"/>
        <v/>
      </c>
      <c r="AW37" s="66" t="str">
        <f t="shared" si="33"/>
        <v/>
      </c>
      <c r="AX37" s="67" t="str">
        <f t="shared" si="4"/>
        <v/>
      </c>
      <c r="AY37" s="787" t="str">
        <f t="shared" si="34"/>
        <v/>
      </c>
      <c r="AZ37" s="790" t="str">
        <f t="shared" si="35"/>
        <v/>
      </c>
      <c r="BA37" s="378" t="str">
        <f t="shared" si="128"/>
        <v/>
      </c>
      <c r="BB37" s="379" t="str">
        <f t="shared" si="129"/>
        <v/>
      </c>
      <c r="BC37" s="376" t="str">
        <f t="shared" si="126"/>
        <v/>
      </c>
      <c r="BD37" s="263" t="str">
        <f t="shared" si="142"/>
        <v/>
      </c>
      <c r="BE37" s="263" t="str">
        <f t="shared" si="8"/>
        <v/>
      </c>
      <c r="BF37" s="258" t="b">
        <f t="shared" si="9"/>
        <v>0</v>
      </c>
      <c r="BG37" s="266" t="str">
        <f t="shared" si="130"/>
        <v/>
      </c>
      <c r="BH37" s="376" t="str">
        <f t="shared" si="131"/>
        <v xml:space="preserve"> </v>
      </c>
      <c r="BI37" s="376" t="str">
        <f t="shared" si="36"/>
        <v/>
      </c>
      <c r="BJ37" s="256" t="b">
        <f>+IF(E37="H340",IF(SCL!Y37&lt;$Q37,"Yes",""),IF(E37="H341",IF(SCL!Y37&lt;$Q37,"Yes",""),IF(E37="H350",IF(SCL!Y37&lt;$Q37,"Yes",""),IF(E37="H350i",IF(SCL!Y37&lt;$Q37,"(I)",""),IF(E37="H351",IF(SCL!Y37&lt;$Q37,"Yes",""))))))</f>
        <v>0</v>
      </c>
      <c r="BK37" s="256" t="b">
        <f>+IF(F37="H340",IF(SCL!Z37&lt;$Q37,"Yes",""),IF(F37="H341",IF(SCL!Z37&lt;$Q37,"Yes",""),IF(F37="H350",IF(SCL!Z37&lt;$Q37,"Yes",""),IF(F37="H350i",IF(SCL!Z37&lt;$Q37,"(I)",""),IF(F37="H351",IF(SCL!Z37&lt;$Q37,"Yes",""))))))</f>
        <v>0</v>
      </c>
      <c r="BL37" s="256" t="b">
        <f>+IF(G37="H340",IF(SCL!AA37&lt;$Q37,"Yes",""),IF(G37="H341",IF(SCL!AA37&lt;$Q37,"Yes",""),IF(G37="H350",IF(SCL!AA37&lt;$Q37,"Yes",""),IF(G37="H350i",IF(SCL!AA37&lt;$Q37,"(I)",""),IF(G37="H351",IF(SCL!AA37&lt;$Q37,"Yes",""))))))</f>
        <v>0</v>
      </c>
      <c r="BM37" s="256" t="b">
        <f>+IF(H37="H340",IF(SCL!AB37&lt;$Q37,"Yes",""),IF(H37="H341",IF(SCL!AB37&lt;$Q37,"Yes",""),IF(H37="H350",IF(SCL!AB37&lt;$Q37,"Yes",""),IF(H37="H350i",IF(SCL!AB37&lt;$Q37,"(I)",""),IF(H37="H351",IF(SCL!AB37&lt;$Q37,"Yes",""))))))</f>
        <v>0</v>
      </c>
      <c r="BN37" s="256" t="b">
        <f>+IF(I37="H340",IF(SCL!AC37&lt;$Q37,"Yes",""),IF(I37="H341",IF(SCL!AC37&lt;$Q37,"Yes",""),IF(I37="H350",IF(SCL!AC37&lt;$Q37,"Yes",""),IF(I37="H350i",IF(SCL!AC37&lt;$Q37,"(I)",""),IF(I37="H351",IF(SCL!AC37&lt;$Q37,"Yes",""))))))</f>
        <v>0</v>
      </c>
      <c r="BO37" s="256" t="b">
        <f>+IF(J37="H340",IF(SCL!AD37&lt;$Q37,"Yes",""),IF(J37="H341",IF(SCL!AD37&lt;$Q37,"Yes",""),IF(J37="H350",IF(SCL!AD37&lt;$Q37,"Yes",""),IF(J37="H350i",IF(SCL!AD37&lt;$Q37,"(I)",""),IF(J37="H351",IF(SCL!AD37&lt;$Q37,"Yes",""))))))</f>
        <v>0</v>
      </c>
      <c r="BP37" s="256" t="b">
        <f>+IF(K37="H340",IF(SCL!AE37&lt;$Q37,"Yes",""),IF(K37="H341",IF(SCL!AE37&lt;$Q37,"Yes",""),IF(K37="H350",IF(SCL!AE37&lt;$Q37,"Yes",""),IF(K37="H350i",IF(SCL!AE37&lt;$Q37,"(I)",""),IF(K37="H351",IF(SCL!AE37&lt;$Q37,"Yes",""))))))</f>
        <v>0</v>
      </c>
      <c r="BQ37" s="256" t="b">
        <f>+IF(L37="H340",IF(SCL!AF37&lt;$Q37,"Yes",""),IF(L37="H341",IF(SCL!AF37&lt;$Q37,"Yes",""),IF(L37="H350",IF(SCL!AF37&lt;$Q37,"Yes",""),IF(L37="H350i",IF(SCL!AF37&lt;$Q37,"(I)",""),IF(L37="H351",IF(SCL!AF37&lt;$Q37,"Yes",""))))))</f>
        <v>0</v>
      </c>
      <c r="BR37" s="256" t="b">
        <f>+IF(M37="H340",IF(SCL!AG37&lt;$Q37,"Yes",""),IF(M37="H341",IF(SCL!AG37&lt;$Q37,"Yes",""),IF(M37="H350",IF(SCL!AG37&lt;$Q37,"Yes",""),IF(M37="H350i",IF(SCL!AG37&lt;$Q37,"(I)",""),IF(M37="H351",IF(SCL!AG37&lt;$Q37,"Yes",""))))))</f>
        <v>0</v>
      </c>
      <c r="BS37" s="256" t="b">
        <f>+IF(N37="H340",IF(SCL!AH37&lt;$Q37,"Yes",""),IF(N37="H341",IF(SCL!AH37&lt;$Q37,"Yes",""),IF(N37="H350",IF(SCL!AH37&lt;$Q37,"Yes",""),IF(N37="H350i",IF(SCL!AH37&lt;$Q37,"(I)",""),IF(N37="H351",IF(SCL!AH37&lt;$Q37,"Yes",""))))))</f>
        <v>0</v>
      </c>
      <c r="BT37" s="492" t="b">
        <f>+IF(O37="H340",IF(SCL!AI37&lt;$Q37,"Yes",""),IF(O37="H341",IF(SCL!AI37&lt;$Q37,"Yes",""),IF(O37="H350",IF(SCL!AI37&lt;$Q37,"Yes",""),IF(O37="H350i",IF(SCL!AI37&lt;$Q37,"(I)",""),IF(O37="H351",IF(SCL!AI37&lt;$Q37,"Yes",""))))))</f>
        <v>0</v>
      </c>
      <c r="BU37" s="420"/>
      <c r="BV37" s="420"/>
      <c r="BW37" s="421"/>
      <c r="BX37" s="255" t="str">
        <f t="shared" si="107"/>
        <v/>
      </c>
      <c r="BY37" s="256" t="str">
        <f t="shared" si="112"/>
        <v/>
      </c>
      <c r="BZ37" s="256" t="str">
        <f t="shared" si="113"/>
        <v/>
      </c>
      <c r="CA37" s="256" t="str">
        <f t="shared" si="114"/>
        <v/>
      </c>
      <c r="CB37" s="256" t="str">
        <f t="shared" si="115"/>
        <v/>
      </c>
      <c r="CC37" s="256" t="str">
        <f t="shared" si="116"/>
        <v/>
      </c>
      <c r="CD37" s="256" t="str">
        <f t="shared" si="117"/>
        <v/>
      </c>
      <c r="CE37" s="256" t="str">
        <f t="shared" si="118"/>
        <v/>
      </c>
      <c r="CF37" s="256" t="str">
        <f t="shared" si="119"/>
        <v/>
      </c>
      <c r="CG37" s="256" t="str">
        <f t="shared" si="120"/>
        <v/>
      </c>
      <c r="CH37" s="256" t="str">
        <f t="shared" si="121"/>
        <v/>
      </c>
      <c r="CI37" s="420" t="str">
        <f t="shared" si="132"/>
        <v/>
      </c>
      <c r="CJ37" s="420" t="str">
        <f t="shared" si="133"/>
        <v/>
      </c>
      <c r="CK37" s="420" t="str">
        <f t="shared" si="134"/>
        <v/>
      </c>
      <c r="CL37" s="593" t="str">
        <f t="shared" si="47"/>
        <v/>
      </c>
      <c r="CM37" s="376" t="str">
        <f t="shared" si="108"/>
        <v/>
      </c>
      <c r="CN37" s="376" t="str">
        <f t="shared" si="48"/>
        <v/>
      </c>
      <c r="CO37" s="545" t="str">
        <f t="shared" si="49"/>
        <v/>
      </c>
      <c r="CP37" s="258" t="str">
        <f t="shared" si="14"/>
        <v/>
      </c>
      <c r="CQ37" s="541">
        <f t="shared" si="50"/>
        <v>0</v>
      </c>
      <c r="CS37" s="671" t="str">
        <f>IF(ISBLANK(E37),"",IF(SCL!Y37&lt;$Q37,1,0))</f>
        <v/>
      </c>
      <c r="CT37" s="672" t="str">
        <f>IF(ISBLANK(F37),"",IF(SCL!Z37&lt;$Q37,1,0))</f>
        <v/>
      </c>
      <c r="CU37" s="672" t="str">
        <f>IF(ISBLANK(G37),"",IF(SCL!AA37&lt;$Q37,1,0))</f>
        <v/>
      </c>
      <c r="CV37" s="672" t="str">
        <f>IF(ISBLANK(H37),"",IF(SCL!AB37&lt;$Q37,1,0))</f>
        <v/>
      </c>
      <c r="CW37" s="672" t="str">
        <f>IF(ISBLANK(I37),"",IF(SCL!AC37&lt;$Q37,1,0))</f>
        <v/>
      </c>
      <c r="CX37" s="672" t="str">
        <f>IF(ISBLANK(J37),"",IF(SCL!AD37&lt;$Q37,1,0))</f>
        <v/>
      </c>
      <c r="CY37" s="672" t="str">
        <f>IF(ISBLANK(K37),"",IF(SCL!AE37&lt;$Q37,1,0))</f>
        <v/>
      </c>
      <c r="CZ37" s="672" t="str">
        <f>IF(ISBLANK(L37),"",IF(SCL!AF37&lt;$Q37,1,0))</f>
        <v/>
      </c>
      <c r="DA37" s="672" t="str">
        <f>IF(ISBLANK(M37),"",IF(SCL!AG37&lt;$Q37,1,0))</f>
        <v/>
      </c>
      <c r="DB37" s="672" t="str">
        <f>IF(ISBLANK(N37),"",IF(SCL!AH37&lt;$Q37,1,0))</f>
        <v/>
      </c>
      <c r="DC37" s="673" t="str">
        <f>IF(ISBLANK(O37),"",IF(SCL!AI37&lt;$Q37,1,0))</f>
        <v/>
      </c>
      <c r="DD37" s="478">
        <f t="shared" si="51"/>
        <v>0</v>
      </c>
      <c r="DE37" s="541" t="str">
        <f t="shared" si="52"/>
        <v/>
      </c>
      <c r="DF37" s="665">
        <f t="shared" si="109"/>
        <v>19</v>
      </c>
      <c r="DG37" s="287">
        <v>4</v>
      </c>
      <c r="DH37" s="287">
        <f t="shared" si="146"/>
        <v>0</v>
      </c>
      <c r="DI37" s="10">
        <v>101</v>
      </c>
      <c r="DJ37" s="10">
        <f t="shared" si="145"/>
        <v>0</v>
      </c>
      <c r="DK37" s="10">
        <f>+DI37/DI$33</f>
        <v>1122222.2222222222</v>
      </c>
      <c r="DL37" s="10">
        <f t="shared" si="147"/>
        <v>2517.996929039929</v>
      </c>
      <c r="DM37" s="10">
        <f>+DL37/DL$33</f>
        <v>1122222.2222222222</v>
      </c>
      <c r="DN37" s="10">
        <f t="shared" si="148"/>
        <v>1387.9632035589627</v>
      </c>
      <c r="DO37" s="10">
        <f>+DN37/DN$33</f>
        <v>1122222.222222222</v>
      </c>
      <c r="DP37" s="637" t="str">
        <f>+IF(ISBLANK($B$22),"",IF(OR(E37=Cutoff!$A$18,E37=Cutoff!$A$18,F37=Cutoff!$A$18,G37=Cutoff!$A$18,H37=Cutoff!$A$18,I37=Cutoff!$A$18,J37=Cutoff!$A$18,K37=Cutoff!$A$18,L37=Cutoff!$A$18,M37=Cutoff!$A$18,N37=Cutoff!$A$18,O37=Cutoff!$A$18),1,0))</f>
        <v/>
      </c>
      <c r="DQ37" s="622" t="str">
        <f t="shared" si="60"/>
        <v/>
      </c>
      <c r="DR37" s="622" t="str">
        <f t="shared" si="61"/>
        <v/>
      </c>
      <c r="DS37" s="622">
        <f t="shared" si="62"/>
        <v>0</v>
      </c>
      <c r="DT37" s="622" t="str">
        <f t="shared" si="63"/>
        <v/>
      </c>
      <c r="DU37" s="636" t="str">
        <f t="shared" si="64"/>
        <v/>
      </c>
      <c r="DV37" s="381" t="str">
        <f>+IF(OR($E37=Cutoff!A$13,$E37=Cutoff!A$14,$E37=Cutoff!A$15,$F37=Cutoff!A$13,$F37=Cutoff!A$14,$F37=Cutoff!A$15,$G37=Cutoff!A$13,$G37=Cutoff!A$14,$G37=Cutoff!A$15,H37=Cutoff!A$13,$H37=Cutoff!A$14,$H37=Cutoff!A$15,I37=Cutoff!A$13,$I37=Cutoff!A$14,$I37=Cutoff!A$15,$J37=Cutoff!A$13,$J37=Cutoff!A$14,$J37=Cutoff!A$15,$K37=Cutoff!A$13,$K37=Cutoff!A$14,$K37=Cutoff!A$15,$L37=Cutoff!A$13,$L37=Cutoff!A$14,$L37=Cutoff!A$15,$M37=Cutoff!A$13,$M37=Cutoff!A$14,$M37=Cutoff!A$15,$N37=Cutoff!A$13,$N37=Cutoff!A$14,$N37=Cutoff!A$15,$O37=Cutoff!A$13,$O37=Cutoff!A$14,$O37=Cutoff!A$15),"x","")</f>
        <v/>
      </c>
      <c r="DW37" s="275" t="str">
        <f t="shared" si="65"/>
        <v/>
      </c>
      <c r="DX37" s="244" t="str">
        <f t="shared" si="16"/>
        <v/>
      </c>
      <c r="DY37" s="381" t="str">
        <f>+IF(OR($E37=Cutoff!$A$5,$E37=Cutoff!$A$6,$E37=Cutoff!$A$7,$F37=Cutoff!$A$5,$F37=Cutoff!$A$6,$F37=Cutoff!$A$7,$G37=Cutoff!$A$5,$G37=Cutoff!$A$6,$G37=Cutoff!$A$7,$H37=Cutoff!$A$5,$H37=Cutoff!$A$6,$H37=Cutoff!$A$7,$I37=Cutoff!$A$5,$I37=Cutoff!$A$6,$I37=Cutoff!$A$7,$J37=Cutoff!$A$5,$J37=Cutoff!$A$6,$J37=Cutoff!$A$7,$K37=Cutoff!$A$5,$K37=Cutoff!$A$6,$K37=Cutoff!$A$7,$L37=Cutoff!$A$5,$L37=Cutoff!$A$6,$L37=Cutoff!$A$7,$M37=Cutoff!$A$5,$M37=Cutoff!$A$6,$M37=Cutoff!$A$7,$N37=Cutoff!$A$5,$N37=Cutoff!$A$6,$N37=Cutoff!$A$7,$O37=Cutoff!$A$5,$O37=Cutoff!$A$6,$O37=Cutoff!$A$7),"x","")</f>
        <v/>
      </c>
      <c r="DZ37" s="275" t="str">
        <f t="shared" si="66"/>
        <v/>
      </c>
      <c r="EA37" s="244" t="str">
        <f t="shared" si="144"/>
        <v/>
      </c>
      <c r="EB37" s="381" t="str">
        <f>+IF(OR($E37=Cutoff!$A$2,$E37=Cutoff!$A$3,$E37=Cutoff!$A$4,$F37=Cutoff!$A$2,$F37=Cutoff!$A$3,$F37=Cutoff!$A$4,$G37=Cutoff!$A$2,$G37=Cutoff!$A$3,$G37=Cutoff!$A$4,$H37=Cutoff!$A$2,$H37=Cutoff!$A$3,$H37=Cutoff!$A$4,$I37=Cutoff!$A$2,$I37=Cutoff!$A$3,$I37=Cutoff!$A$4,$J37=Cutoff!$A$2,$J37=Cutoff!$A$3,$J37=Cutoff!$A$4,$K37=Cutoff!$A$2,$K37=Cutoff!$A$3,$K37=Cutoff!$A$4,$L37=Cutoff!$A$2,$L37=Cutoff!$A$3,$L37=Cutoff!$A$4,$M37=Cutoff!$A$2,$M37=Cutoff!$A$3,$M37=Cutoff!$A$4,$N37=Cutoff!$A$2,$N37=Cutoff!$A$3,$N37=Cutoff!$A$4,$O37=Cutoff!$A$2,$O37=Cutoff!$A$3,$O37=Cutoff!$A$4),"x","")</f>
        <v/>
      </c>
      <c r="EC37" s="275" t="str">
        <f t="shared" si="67"/>
        <v/>
      </c>
      <c r="ED37" s="244" t="str">
        <f t="shared" si="143"/>
        <v/>
      </c>
      <c r="EE37" s="293" t="str">
        <f t="shared" si="122"/>
        <v/>
      </c>
      <c r="EF37" s="382" t="str">
        <f>+IF(OR($E37=Cutoff!$A$8,$E37=Cutoff!$A$11,$E37=Cutoff!$A$12,$F37=Cutoff!$A$8,$F37=Cutoff!$A$11,$F37=Cutoff!$A$12,$G37=Cutoff!$A$8,$G37=Cutoff!$A$11,$G37=Cutoff!$A$12,$H37=Cutoff!$A$8,$H37=Cutoff!$A$11,$H37=Cutoff!$A$12,$I37=Cutoff!$A$8,$I37=Cutoff!$A$11,$I37=Cutoff!$A$12,$J37=Cutoff!$A$8,$J37=Cutoff!$A$11,$J37=Cutoff!$A$12,$K37=Cutoff!$A$8,$K37=Cutoff!$A$11,$K37=Cutoff!$A$12,$L37=Cutoff!$A$8,$L37=Cutoff!$A$11,$L37=Cutoff!$A$12,$M37=Cutoff!$A$8,$M37=Cutoff!$A$11,$M37=Cutoff!$A$12,$N37=Cutoff!$A$8,$N37=Cutoff!$A$11,$N37=Cutoff!$A$12,$O37=Cutoff!$A$8,$O37=Cutoff!$A$11,$O37=Cutoff!$A$12),"x","")</f>
        <v/>
      </c>
      <c r="EG37" s="293" t="str">
        <f t="shared" si="123"/>
        <v/>
      </c>
      <c r="EH37" s="482" t="str">
        <f t="shared" si="68"/>
        <v/>
      </c>
      <c r="EI37" s="482" t="str">
        <f t="shared" si="69"/>
        <v/>
      </c>
      <c r="EJ37" s="478" t="str">
        <f t="shared" si="70"/>
        <v/>
      </c>
      <c r="EK37" s="244">
        <f t="shared" si="110"/>
        <v>23</v>
      </c>
      <c r="EL37" s="482" t="str">
        <f t="shared" si="71"/>
        <v/>
      </c>
      <c r="EM37" s="482" t="str">
        <f t="shared" si="72"/>
        <v/>
      </c>
      <c r="EN37" s="482" t="str">
        <f t="shared" si="73"/>
        <v/>
      </c>
      <c r="EO37" s="293" t="str">
        <f t="shared" si="19"/>
        <v/>
      </c>
      <c r="EP37" s="539" t="str">
        <f>+IF(ISBLANK(B37),"",IF(OR($E37=Cutoff!$P$2,$E37=Cutoff!$P$3,$E37=Cutoff!$P$4,$E37=Cutoff!$P$5,$E37=Cutoff!$P$6,$E37=Cutoff!$P$7,$E37=Cutoff!$P$8,$F37=Cutoff!$P$2,$F37=Cutoff!$P$3,$F37=Cutoff!$P$4,$F37=Cutoff!$P$5,$F37=Cutoff!$P$6,$F37=Cutoff!$P$7,$F37=Cutoff!$P$8,$G37=Cutoff!$P$2,$G37=Cutoff!$P$3,$G37=Cutoff!$P$4,$G37=Cutoff!$P$5,$G37=Cutoff!$P$6,$G37=Cutoff!$P$7,$G37=Cutoff!$P$8,$H37=Cutoff!$P$2,$H37=Cutoff!$P$3,$H37=Cutoff!$P$4,$H37=Cutoff!$P$5,$H37=Cutoff!$P$6,$H37=Cutoff!$P$7,$H37=Cutoff!$P$8,$I37=Cutoff!$P$2,$I37=Cutoff!$P$3,$I37=Cutoff!$P$4,$I37=Cutoff!$P$5,$I37=Cutoff!$P$6,$I37=Cutoff!$P$7,$I37=Cutoff!$P$8,$J37=Cutoff!$P$2,$J37=Cutoff!$P$3,$J37=Cutoff!$P$4,$J37=Cutoff!$P$5,$J37=Cutoff!$P$6,$J37=Cutoff!$P$7,$J37=Cutoff!$P$8,$K37=Cutoff!$P$2,$K37=Cutoff!$P$3,$K37=Cutoff!$P$4,$K37=Cutoff!$P$5,$K37=Cutoff!$P$6,$K37=Cutoff!$P$7,$K37=Cutoff!$P$8,$L37=Cutoff!$P$2,$L37=Cutoff!$P$3,$L37=Cutoff!$P$4,$L37=Cutoff!$P$5,$L37=Cutoff!$P$6,$L37=Cutoff!$P$7,$L37=Cutoff!$P$8,$M37=Cutoff!$P$2,$M37=Cutoff!$P$3,$M37=Cutoff!$P$4,$M37=Cutoff!$P$5,$M37=Cutoff!$P$6,$M37=Cutoff!$P$7,$M37=Cutoff!$P$8,$N37=Cutoff!$P$2,$N37=Cutoff!$P$3,$N37=Cutoff!$P$4,$N37=Cutoff!$P$5,$N37=Cutoff!$P$6,$N37=Cutoff!$P$7,$N37=Cutoff!$P$8,$O37=Cutoff!$P$2,$O37=Cutoff!$P$3,$O37=Cutoff!$P$4,$O37=Cutoff!$P$5,$O37=Cutoff!$P$6,$O37=Cutoff!$P$7,$O37=Cutoff!$P$8),1,""))</f>
        <v/>
      </c>
      <c r="EQ37" s="490" t="str">
        <f>+IF(ISBLANK(B37),"",IF(OR($E37=Cutoff!$R$2,$E37=Cutoff!$R$3,$E37=Cutoff!$R$4,$E37=Cutoff!$R$6,$E37=Cutoff!$R$7,$E37=Cutoff!$R$8,$E37=Cutoff!$R$10,$F37=Cutoff!$R$2,$F37=Cutoff!$R$3,$F37=Cutoff!$R$4,$F37=Cutoff!$R$6,$F37=Cutoff!$R$7,$F37=Cutoff!$R$8,$F37=Cutoff!$R$10,$G37=Cutoff!$R$2,$G37=Cutoff!$R$3,$G37=Cutoff!$R$4,$G37=Cutoff!$R$6,$G37=Cutoff!$R$7,$G37=Cutoff!$R$8,$G37=Cutoff!$R$10,$H37=Cutoff!$R$2,$H37=Cutoff!$R$3,$H37=Cutoff!$R$4,$H37=Cutoff!$R$6,$H37=Cutoff!$R$7,$H37=Cutoff!$R$8,$H37=Cutoff!$R$10,$I37=Cutoff!$R$2,$I37=Cutoff!$R$3,$I37=Cutoff!$R$4,$I37=Cutoff!$R$6,$I37=Cutoff!$R$7,$I37=Cutoff!$R$8,$I37=Cutoff!$R$10,$J37=Cutoff!$R$2,$J37=Cutoff!$R$3,$J37=Cutoff!$R$4,$J37=Cutoff!$R$6,$J37=Cutoff!$R$7,$J37=Cutoff!$R$8,$J37=Cutoff!$R$10,$K37=Cutoff!$R$2,$K37=Cutoff!$R$3,$K37=Cutoff!$R$4,$K37=Cutoff!$R$6,$K37=Cutoff!$R$7,$K37=Cutoff!$R$8,$K37=Cutoff!$R$10,$L37=Cutoff!$R$2,$L37=Cutoff!$R$3,$L37=Cutoff!$R$4,$L37=Cutoff!$R$6,$L37=Cutoff!$R$7,$L37=Cutoff!$R$8,$L37=Cutoff!$R$10,$M37=Cutoff!$R$2,$M37=Cutoff!$R$3,$M37=Cutoff!$R$4,$M37=Cutoff!$R$6,$M37=Cutoff!$R$7,$M37=Cutoff!$R$8,$M37=Cutoff!$R$10,$N37=Cutoff!$R$2,$N37=Cutoff!$R$3,$N37=Cutoff!$R$4,$N37=Cutoff!$R$6,$N37=Cutoff!$R$7,$N37=Cutoff!$R$8,$N37=Cutoff!$R$10,$O37=Cutoff!$R$2,$O37=Cutoff!$R$3,$O37=Cutoff!$R$4,$O37=Cutoff!$R$6,$O37=Cutoff!$R$7,$O37=Cutoff!$R$8,$O37=Cutoff!$R$10),1,""))</f>
        <v/>
      </c>
      <c r="ER37" s="490" t="str">
        <f>+IF(ISBLANK(B37),"",IF(OR($E37=Cutoff!$T$2,$E37=Cutoff!$T$3,$E37=Cutoff!$T$4,$E37=Cutoff!$T$5,$E37=Cutoff!$T$6,$E37=Cutoff!$T$7,$E37=Cutoff!$T$8,$F37=Cutoff!$T$2,$F37=Cutoff!$T$3,$F37=Cutoff!$T$4,$F37=Cutoff!$T$5,$F37=Cutoff!$T$6,$F37=Cutoff!$T$7,$F37=Cutoff!$T$8,$G37=Cutoff!$T$2,$G37=Cutoff!$T$3,$G37=Cutoff!$T$4,$G37=Cutoff!$T$5,$G37=Cutoff!$T$6,$G37=Cutoff!$T$7,$G37=Cutoff!$T$8,$H37=Cutoff!$T$2,$H37=Cutoff!$T$3,$H37=Cutoff!$T$4,$H37=Cutoff!$T$5,$H37=Cutoff!$T$6,$H37=Cutoff!$T$7,$H37=Cutoff!$T$8,$I37=Cutoff!$T$2,$I37=Cutoff!$T$3,$I37=Cutoff!$T$4,$I37=Cutoff!$T$5,$I37=Cutoff!$T$6,$I37=Cutoff!$T$7,$I37=Cutoff!$T$8,$J37=Cutoff!$T$2,$J37=Cutoff!$T$3,$J37=Cutoff!$T$4,$J37=Cutoff!$T$5,$J37=Cutoff!$T$6,$J37=Cutoff!$T$7,$J37=Cutoff!$T$8,$K37=Cutoff!$T$2,$K37=Cutoff!$T$3,$K37=Cutoff!$T$4,$K37=Cutoff!$T$5,$K37=Cutoff!$T$6,$K37=Cutoff!$T$7,$K37=Cutoff!$T$8,$L37=Cutoff!$T$2,$L37=Cutoff!$T$3,$L37=Cutoff!$T$4,$L37=Cutoff!$T$5,$L37=Cutoff!$T$6,$L37=Cutoff!$T$7,$L37=Cutoff!$T$8,$M37=Cutoff!$T$2,$M37=Cutoff!$T$3,$M37=Cutoff!$T$4,$M37=Cutoff!$T$5,$M37=Cutoff!$T$6,$M37=Cutoff!$T$7,$M37=Cutoff!$T$8,$N37=Cutoff!$T$2,$N37=Cutoff!$T$3,$N37=Cutoff!$T$4,$N37=Cutoff!$T$5,$N37=Cutoff!$T$6,$N37=Cutoff!$T$7,$N37=Cutoff!$T$8,$O37=Cutoff!$T$2,$O37=Cutoff!$T$3,$O37=Cutoff!$T$4,$O37=Cutoff!$T$5,$O37=Cutoff!$T$6,$O37=Cutoff!$T$7,$O37=Cutoff!$T$8),1,""))</f>
        <v/>
      </c>
      <c r="ET37" s="480">
        <f t="shared" si="135"/>
        <v>0</v>
      </c>
      <c r="EU37" s="545">
        <f t="shared" si="75"/>
        <v>0</v>
      </c>
      <c r="EV37" s="545">
        <f t="shared" si="76"/>
        <v>0</v>
      </c>
      <c r="EW37" s="545">
        <f t="shared" si="77"/>
        <v>0</v>
      </c>
      <c r="EY37" s="689" t="str">
        <f>IF(ISBLANK(E37),"0",+IF(OR(AND(E37=Cutoff!$AC$2,$Q37&gt;VLOOKUP(E37,Cutoff!$A$2:$D$56,4,FALSE)&gt;LCID!$Q37),AND(E37=Cutoff!$AC$3,$Q37&gt;VLOOKUP(E37,Cutoff!$A$2:$D$56,4,FALSE)&gt;LCID!$Q37),AND(E37=Cutoff!$AC$4,$RC37&gt;VLOOKUP(E37,Cutoff!$A$2:$D$56,4,FALSE)&gt;LCID!$Q37),AND(E37=Cutoff!$AC$5,$Q37&gt;VLOOKUP(E37,Cutoff!$A$2:$D$56,4,FALSE)&gt;LCID!$Q37),AND(E37=Cutoff!$AC$6,$Q37&gt;VLOOKUP(E37,Cutoff!$A$2:$D$56,4,FALSE)&gt;LCID!$Q37),AND(E37=Cutoff!$AC$7,$Q37&gt;VLOOKUP(E37,Cutoff!$A$2:$D$56,4,FALSE)&gt;LCID!$Q37),AND(E37=Cutoff!$AC$8,$Q37&gt;VLOOKUP(E37,Cutoff!$A$2:$D$56,4,FALSE)&gt;LCID!$Q37),AND(E37=Cutoff!$AC$9,$Q37&gt;VLOOKUP(E37,Cutoff!$A$2:$D$56,4,FALSE)&gt;LCID!$Q37)),"1","0"))</f>
        <v>0</v>
      </c>
      <c r="EZ37" s="690" t="str">
        <f>IF(ISBLANK(F37),"0",+IF(OR(AND(F37=Cutoff!$AC$2,$Q37&gt;VLOOKUP(F37,Cutoff!$A$2:$D$56,4,FALSE)&gt;LCID!$Q37),AND(F37=Cutoff!$AC$3,$Q37&gt;VLOOKUP(F37,Cutoff!$A$2:$D$56,4,FALSE)&gt;LCID!$Q37),AND(F37=Cutoff!$AC$4,$RC37&gt;VLOOKUP(F37,Cutoff!$A$2:$D$56,4,FALSE)&gt;LCID!$Q37),AND(F37=Cutoff!$AC$5,$Q37&gt;VLOOKUP(F37,Cutoff!$A$2:$D$56,4,FALSE)&gt;LCID!$Q37),AND(F37=Cutoff!$AC$6,$Q37&gt;VLOOKUP(F37,Cutoff!$A$2:$D$56,4,FALSE)&gt;LCID!$Q37),AND(F37=Cutoff!$AC$7,$Q37&gt;VLOOKUP(F37,Cutoff!$A$2:$D$56,4,FALSE)&gt;LCID!$Q37),AND(F37=Cutoff!$AC$8,$Q37&gt;VLOOKUP(F37,Cutoff!$A$2:$D$56,4,FALSE)&gt;LCID!$Q37),AND(F37=Cutoff!$AC$9,$Q37&gt;VLOOKUP(F37,Cutoff!$A$2:$D$56,4,FALSE)&gt;LCID!$Q37)),"1","0"))</f>
        <v>0</v>
      </c>
      <c r="FA37" s="690" t="str">
        <f>IF(ISBLANK(G37),"0",+IF(OR(AND(G37=Cutoff!$AC$2,$Q37&gt;VLOOKUP(G37,Cutoff!$A$2:$D$56,4,FALSE)&gt;LCID!$Q37),AND(G37=Cutoff!$AC$3,$Q37&gt;VLOOKUP(G37,Cutoff!$A$2:$D$56,4,FALSE)&gt;LCID!$Q37),AND(G37=Cutoff!$AC$4,$RC37&gt;VLOOKUP(G37,Cutoff!$A$2:$D$56,4,FALSE)&gt;LCID!$Q37),AND(G37=Cutoff!$AC$5,$Q37&gt;VLOOKUP(G37,Cutoff!$A$2:$D$56,4,FALSE)&gt;LCID!$Q37),AND(G37=Cutoff!$AC$6,$Q37&gt;VLOOKUP(G37,Cutoff!$A$2:$D$56,4,FALSE)&gt;LCID!$Q37),AND(G37=Cutoff!$AC$7,$Q37&gt;VLOOKUP(G37,Cutoff!$A$2:$D$56,4,FALSE)&gt;LCID!$Q37),AND(G37=Cutoff!$AC$8,$Q37&gt;VLOOKUP(G37,Cutoff!$A$2:$D$56,4,FALSE)&gt;LCID!$Q37),AND(G37=Cutoff!$AC$9,$Q37&gt;VLOOKUP(G37,Cutoff!$A$2:$D$56,4,FALSE)&gt;LCID!$Q37)),"1","0"))</f>
        <v>0</v>
      </c>
      <c r="FB37" s="690" t="str">
        <f>IF(ISBLANK(H37),"0",+IF(OR(AND(H37=Cutoff!$AC$2,$Q37&gt;VLOOKUP(H37,Cutoff!$A$2:$D$56,4,FALSE)&gt;LCID!$Q37),AND(H37=Cutoff!$AC$3,$Q37&gt;VLOOKUP(H37,Cutoff!$A$2:$D$56,4,FALSE)&gt;LCID!$Q37),AND(H37=Cutoff!$AC$4,$RC37&gt;VLOOKUP(H37,Cutoff!$A$2:$D$56,4,FALSE)&gt;LCID!$Q37),AND(H37=Cutoff!$AC$5,$Q37&gt;VLOOKUP(H37,Cutoff!$A$2:$D$56,4,FALSE)&gt;LCID!$Q37),AND(H37=Cutoff!$AC$6,$Q37&gt;VLOOKUP(H37,Cutoff!$A$2:$D$56,4,FALSE)&gt;LCID!$Q37),AND(H37=Cutoff!$AC$7,$Q37&gt;VLOOKUP(H37,Cutoff!$A$2:$D$56,4,FALSE)&gt;LCID!$Q37),AND(H37=Cutoff!$AC$8,$Q37&gt;VLOOKUP(H37,Cutoff!$A$2:$D$56,4,FALSE)&gt;LCID!$Q37),AND(H37=Cutoff!$AC$9,$Q37&gt;VLOOKUP(H37,Cutoff!$A$2:$D$56,4,FALSE)&gt;LCID!$Q37)),"1","0"))</f>
        <v>0</v>
      </c>
      <c r="FC37" s="690" t="str">
        <f>IF(ISBLANK(I37),"0",+IF(OR(AND(I37=Cutoff!$AC$2,$Q37&gt;VLOOKUP(I37,Cutoff!$A$2:$D$56,4,FALSE)&gt;LCID!$Q37),AND(I37=Cutoff!$AC$3,$Q37&gt;VLOOKUP(I37,Cutoff!$A$2:$D$56,4,FALSE)&gt;LCID!$Q37),AND(I37=Cutoff!$AC$4,$RC37&gt;VLOOKUP(I37,Cutoff!$A$2:$D$56,4,FALSE)&gt;LCID!$Q37),AND(I37=Cutoff!$AC$5,$Q37&gt;VLOOKUP(I37,Cutoff!$A$2:$D$56,4,FALSE)&gt;LCID!$Q37),AND(I37=Cutoff!$AC$6,$Q37&gt;VLOOKUP(I37,Cutoff!$A$2:$D$56,4,FALSE)&gt;LCID!$Q37),AND(I37=Cutoff!$AC$7,$Q37&gt;VLOOKUP(I37,Cutoff!$A$2:$D$56,4,FALSE)&gt;LCID!$Q37),AND(I37=Cutoff!$AC$8,$Q37&gt;VLOOKUP(I37,Cutoff!$A$2:$D$56,4,FALSE)&gt;LCID!$Q37),AND(I37=Cutoff!$AC$9,$Q37&gt;VLOOKUP(I37,Cutoff!$A$2:$D$56,4,FALSE)&gt;LCID!$Q37)),"1","0"))</f>
        <v>0</v>
      </c>
      <c r="FD37" s="690" t="str">
        <f>IF(ISBLANK(J37),"0",+IF(OR(AND(J37=Cutoff!$AC$2,$Q37&gt;VLOOKUP(J37,Cutoff!$A$2:$D$56,4,FALSE)&gt;LCID!$Q37),AND(J37=Cutoff!$AC$3,$Q37&gt;VLOOKUP(J37,Cutoff!$A$2:$D$56,4,FALSE)&gt;LCID!$Q37),AND(J37=Cutoff!$AC$4,$RC37&gt;VLOOKUP(J37,Cutoff!$A$2:$D$56,4,FALSE)&gt;LCID!$Q37),AND(J37=Cutoff!$AC$5,$Q37&gt;VLOOKUP(J37,Cutoff!$A$2:$D$56,4,FALSE)&gt;LCID!$Q37),AND(J37=Cutoff!$AC$6,$Q37&gt;VLOOKUP(J37,Cutoff!$A$2:$D$56,4,FALSE)&gt;LCID!$Q37),AND(J37=Cutoff!$AC$7,$Q37&gt;VLOOKUP(J37,Cutoff!$A$2:$D$56,4,FALSE)&gt;LCID!$Q37),AND(J37=Cutoff!$AC$8,$Q37&gt;VLOOKUP(J37,Cutoff!$A$2:$D$56,4,FALSE)&gt;LCID!$Q37),AND(J37=Cutoff!$AC$9,$Q37&gt;VLOOKUP(J37,Cutoff!$A$2:$D$56,4,FALSE)&gt;LCID!$Q37)),"1","0"))</f>
        <v>0</v>
      </c>
      <c r="FE37" s="690" t="str">
        <f>IF(ISBLANK(K37),"0",+IF(OR(AND(K37=Cutoff!$AC$2,$Q37&gt;VLOOKUP(K37,Cutoff!$A$2:$D$56,4,FALSE)&gt;LCID!$Q37),AND(K37=Cutoff!$AC$3,$Q37&gt;VLOOKUP(K37,Cutoff!$A$2:$D$56,4,FALSE)&gt;LCID!$Q37),AND(K37=Cutoff!$AC$4,$RC37&gt;VLOOKUP(K37,Cutoff!$A$2:$D$56,4,FALSE)&gt;LCID!$Q37),AND(K37=Cutoff!$AC$5,$Q37&gt;VLOOKUP(K37,Cutoff!$A$2:$D$56,4,FALSE)&gt;LCID!$Q37),AND(K37=Cutoff!$AC$6,$Q37&gt;VLOOKUP(K37,Cutoff!$A$2:$D$56,4,FALSE)&gt;LCID!$Q37),AND(K37=Cutoff!$AC$7,$Q37&gt;VLOOKUP(K37,Cutoff!$A$2:$D$56,4,FALSE)&gt;LCID!$Q37),AND(K37=Cutoff!$AC$8,$Q37&gt;VLOOKUP(K37,Cutoff!$A$2:$D$56,4,FALSE)&gt;LCID!$Q37),AND(K37=Cutoff!$AC$9,$Q37&gt;VLOOKUP(K37,Cutoff!$A$2:$D$56,4,FALSE)&gt;LCID!$Q37)),"1","0"))</f>
        <v>0</v>
      </c>
      <c r="FF37" s="690" t="str">
        <f>IF(ISBLANK(L37),"0",+IF(OR(AND(L37=Cutoff!$AC$2,$Q37&gt;VLOOKUP(L37,Cutoff!$A$2:$D$56,4,FALSE)&gt;LCID!$Q37),AND(L37=Cutoff!$AC$3,$Q37&gt;VLOOKUP(L37,Cutoff!$A$2:$D$56,4,FALSE)&gt;LCID!$Q37),AND(L37=Cutoff!$AC$4,$RC37&gt;VLOOKUP(L37,Cutoff!$A$2:$D$56,4,FALSE)&gt;LCID!$Q37),AND(L37=Cutoff!$AC$5,$Q37&gt;VLOOKUP(L37,Cutoff!$A$2:$D$56,4,FALSE)&gt;LCID!$Q37),AND(L37=Cutoff!$AC$6,$Q37&gt;VLOOKUP(L37,Cutoff!$A$2:$D$56,4,FALSE)&gt;LCID!$Q37),AND(L37=Cutoff!$AC$7,$Q37&gt;VLOOKUP(L37,Cutoff!$A$2:$D$56,4,FALSE)&gt;LCID!$Q37),AND(L37=Cutoff!$AC$8,$Q37&gt;VLOOKUP(L37,Cutoff!$A$2:$D$56,4,FALSE)&gt;LCID!$Q37),AND(L37=Cutoff!$AC$9,$Q37&gt;VLOOKUP(L37,Cutoff!$A$2:$D$56,4,FALSE)&gt;LCID!$Q37)),"1","0"))</f>
        <v>0</v>
      </c>
      <c r="FG37" s="690" t="str">
        <f>IF(ISBLANK(M37),"0",+IF(OR(AND(M37=Cutoff!$AC$2,$Q37&gt;VLOOKUP(M37,Cutoff!$A$2:$D$56,4,FALSE)&gt;LCID!$Q37),AND(M37=Cutoff!$AC$3,$Q37&gt;VLOOKUP(M37,Cutoff!$A$2:$D$56,4,FALSE)&gt;LCID!$Q37),AND(M37=Cutoff!$AC$4,$RC37&gt;VLOOKUP(M37,Cutoff!$A$2:$D$56,4,FALSE)&gt;LCID!$Q37),AND(M37=Cutoff!$AC$5,$Q37&gt;VLOOKUP(M37,Cutoff!$A$2:$D$56,4,FALSE)&gt;LCID!$Q37),AND(M37=Cutoff!$AC$6,$Q37&gt;VLOOKUP(M37,Cutoff!$A$2:$D$56,4,FALSE)&gt;LCID!$Q37),AND(M37=Cutoff!$AC$7,$Q37&gt;VLOOKUP(M37,Cutoff!$A$2:$D$56,4,FALSE)&gt;LCID!$Q37),AND(M37=Cutoff!$AC$8,$Q37&gt;VLOOKUP(M37,Cutoff!$A$2:$D$56,4,FALSE)&gt;LCID!$Q37),AND(M37=Cutoff!$AC$9,$Q37&gt;VLOOKUP(M37,Cutoff!$A$2:$D$56,4,FALSE)&gt;LCID!$Q37)),"1","0"))</f>
        <v>0</v>
      </c>
      <c r="FH37" s="690" t="str">
        <f>IF(ISBLANK(N37),"0",+IF(OR(AND(N37=Cutoff!$AC$2,$Q37&gt;VLOOKUP(N37,Cutoff!$A$2:$D$56,4,FALSE)&gt;LCID!$Q37),AND(N37=Cutoff!$AC$3,$Q37&gt;VLOOKUP(N37,Cutoff!$A$2:$D$56,4,FALSE)&gt;LCID!$Q37),AND(N37=Cutoff!$AC$4,$RC37&gt;VLOOKUP(N37,Cutoff!$A$2:$D$56,4,FALSE)&gt;LCID!$Q37),AND(N37=Cutoff!$AC$5,$Q37&gt;VLOOKUP(N37,Cutoff!$A$2:$D$56,4,FALSE)&gt;LCID!$Q37),AND(N37=Cutoff!$AC$6,$Q37&gt;VLOOKUP(N37,Cutoff!$A$2:$D$56,4,FALSE)&gt;LCID!$Q37),AND(N37=Cutoff!$AC$7,$Q37&gt;VLOOKUP(N37,Cutoff!$A$2:$D$56,4,FALSE)&gt;LCID!$Q37),AND(N37=Cutoff!$AC$8,$Q37&gt;VLOOKUP(N37,Cutoff!$A$2:$D$56,4,FALSE)&gt;LCID!$Q37),AND(N37=Cutoff!$AC$9,$Q37&gt;VLOOKUP(N37,Cutoff!$A$2:$D$56,4,FALSE)&gt;LCID!$Q37)),"1","0"))</f>
        <v>0</v>
      </c>
      <c r="FI37" s="691" t="str">
        <f>IF(ISBLANK(O37),"0",+IF(OR(AND(O37=Cutoff!$AC$2,$Q37&gt;VLOOKUP(O37,Cutoff!$A$2:$D$56,4,FALSE)&gt;LCID!$Q37),AND(O37=Cutoff!$AC$3,$Q37&gt;VLOOKUP(O37,Cutoff!$A$2:$D$56,4,FALSE)&gt;LCID!$Q37),AND(O37=Cutoff!$AC$4,$RC37&gt;VLOOKUP(O37,Cutoff!$A$2:$D$56,4,FALSE)&gt;LCID!$Q37),AND(O37=Cutoff!$AC$5,$Q37&gt;VLOOKUP(O37,Cutoff!$A$2:$D$56,4,FALSE)&gt;LCID!$Q37),AND(O37=Cutoff!$AC$6,$Q37&gt;VLOOKUP(O37,Cutoff!$A$2:$D$56,4,FALSE)&gt;LCID!$Q37),AND(O37=Cutoff!$AC$7,$Q37&gt;VLOOKUP(O37,Cutoff!$A$2:$D$56,4,FALSE)&gt;LCID!$Q37),AND(O37=Cutoff!$AC$8,$Q37&gt;VLOOKUP(O37,Cutoff!$A$2:$D$56,4,FALSE)&gt;LCID!$Q37),AND(O37=Cutoff!$AC$9,$Q37&gt;VLOOKUP(O37,Cutoff!$A$2:$D$56,4,FALSE)&gt;LCID!$Q37)),"1","0"))</f>
        <v>0</v>
      </c>
      <c r="FJ37" s="688">
        <f t="shared" si="136"/>
        <v>0</v>
      </c>
      <c r="FK37" s="11"/>
      <c r="FM37" s="480">
        <f t="shared" si="137"/>
        <v>0</v>
      </c>
      <c r="FN37" s="480">
        <f t="shared" si="138"/>
        <v>0</v>
      </c>
      <c r="FO37" s="480">
        <f t="shared" si="139"/>
        <v>0</v>
      </c>
      <c r="FQ37" s="239" t="str">
        <f>IF(ISBLANK(B37),"",+IF(OR($E37=Cutoff!$W$2,$E37=Cutoff!$W$3,$E37=Cutoff!$W$4,$E37=Cutoff!$W$5,$E37=Cutoff!$W$6,$E37=Cutoff!$W$7,$E37=Cutoff!$W$8,$E37=Cutoff!$W$9,$E37=Cutoff!$W$10,$E37=Cutoff!$W$11,$E37=Cutoff!$W$12,$F37=Cutoff!$W$2,$F37=Cutoff!$W$3,$F37=Cutoff!$W$4,$F37=Cutoff!$W$5,$F37=Cutoff!$W$6,$F37=Cutoff!$W$7,$F37=Cutoff!$W$8,$F37=Cutoff!$W$9,$F37=Cutoff!$W$10,$F37=Cutoff!$W$11,$F37=Cutoff!$W$12,$G37=Cutoff!$W$2,$G37=Cutoff!$W$3,$G37=Cutoff!$W$4,$G37=Cutoff!$W$5,$G37=Cutoff!$W$6,$G37=Cutoff!$W$7,$G37=Cutoff!$W$8,$G37=Cutoff!$W$9,$G37=Cutoff!$W$10,$G37=Cutoff!$W$11,$G37=Cutoff!$W$12,$H37=Cutoff!$W$2,$H37=Cutoff!$W$3,$H37=Cutoff!$W$4,$H37=Cutoff!$W$5,$H37=Cutoff!$W$6,$H37=Cutoff!$W$7,$H37=Cutoff!$W$8,$H37=Cutoff!$W$9,$H37=Cutoff!$W$10,$H37=Cutoff!$W$11,$H37=Cutoff!$W$12,$I37=Cutoff!$W$2,$I37=Cutoff!$W$3,$I37=Cutoff!$W$4,$I37=Cutoff!$W$5,$I37=Cutoff!$W$6,$I37=Cutoff!$W$7,$I37=Cutoff!$W$8,$I37=Cutoff!$W$9,$I37=Cutoff!$W$10,$I37=Cutoff!$W$11,$I37=Cutoff!$W$12,$J37=Cutoff!$W$2,$J37=Cutoff!$W$3,$J37=Cutoff!$W$4,$J37=Cutoff!$W$5,$J37=Cutoff!$W$6,$J37=Cutoff!$W$7,$J37=Cutoff!$W$8,$J37=Cutoff!$W$9,$J37=Cutoff!$W$10,$J37=Cutoff!$W$11,$J37=Cutoff!$W$12,$K37=Cutoff!$W$2,$K37=Cutoff!$W$3,$K37=Cutoff!$W$4,$K37=Cutoff!$W$5,$K37=Cutoff!$W$6,$K37=Cutoff!$W$7,$K37=Cutoff!$W$8,$K37=Cutoff!$W$9,$K37=Cutoff!$W$10,$K37=Cutoff!$W$11,$K37=Cutoff!$W$12,$L37=Cutoff!$W$2,$L37=Cutoff!$W$3,$L37=Cutoff!$W$4,$L37=Cutoff!$W$5,$L37=Cutoff!$W$6,$L37=Cutoff!$W$7,$L37=Cutoff!$W$8,$L37=Cutoff!$W$9,$L37=Cutoff!$W$10,$L37=Cutoff!$W$11,$L37=Cutoff!$W$12,$M37=Cutoff!$W$2,$M37=Cutoff!$W$3,$M37=Cutoff!$W$4,$M37=Cutoff!$W$5,$M37=Cutoff!$W$6,$M37=Cutoff!$W$7,$M37=Cutoff!$W$8,$M37=Cutoff!$W$9,$M37=Cutoff!$W$10,$N37=Cutoff!$W$2,$N37=Cutoff!$W$3,$N37=Cutoff!$W$4,$M37=Cutoff!$W$11,$M37=Cutoff!$W$12,$N37=Cutoff!$W$5,$N37=Cutoff!$W$6,$N37=Cutoff!$W$7,$N37=Cutoff!$W$8,$N37=Cutoff!$W$9,$N37=Cutoff!$W$10,$N37=Cutoff!$W$11,$N37=Cutoff!$W$12,$O37=Cutoff!$W$2,$O37=Cutoff!$W$3,$O37=Cutoff!$W$4,$O37=Cutoff!$W$5,$O37=Cutoff!$W$6,$O37=Cutoff!$W$7,$O37=Cutoff!$W$8,$O37=Cutoff!$W$9,$O37=Cutoff!$W$10,$O37=Cutoff!$W$11,$O37=Cutoff!$W$12),1,""))</f>
        <v/>
      </c>
      <c r="FR37" s="239">
        <f t="shared" si="80"/>
        <v>0</v>
      </c>
      <c r="FU37" s="480" t="str">
        <f t="shared" si="124"/>
        <v/>
      </c>
      <c r="GB37" s="528" t="str">
        <f t="shared" si="81"/>
        <v/>
      </c>
      <c r="GC37" s="529" t="str">
        <f t="shared" si="82"/>
        <v/>
      </c>
      <c r="GD37" s="529" t="str">
        <f t="shared" si="83"/>
        <v/>
      </c>
      <c r="GE37" s="529" t="str">
        <f t="shared" si="84"/>
        <v/>
      </c>
      <c r="GF37" s="529" t="str">
        <f t="shared" si="85"/>
        <v/>
      </c>
      <c r="GG37" s="529" t="str">
        <f t="shared" si="86"/>
        <v/>
      </c>
      <c r="GH37" s="529" t="str">
        <f t="shared" si="87"/>
        <v/>
      </c>
      <c r="GI37" s="529" t="str">
        <f t="shared" si="88"/>
        <v/>
      </c>
      <c r="GJ37" s="529" t="str">
        <f t="shared" si="89"/>
        <v/>
      </c>
      <c r="GK37" s="529" t="str">
        <f t="shared" si="90"/>
        <v/>
      </c>
      <c r="GL37" s="530" t="str">
        <f t="shared" si="91"/>
        <v/>
      </c>
      <c r="GM37" s="530">
        <f t="shared" si="92"/>
        <v>0</v>
      </c>
      <c r="GN37" s="574">
        <f t="shared" si="93"/>
        <v>0</v>
      </c>
      <c r="GQ37" s="528" t="str">
        <f>+IF(ISBLANK($B37),"",IF(ISBLANK(E37),"",IF(OR(E37=Cutoff!$P$34,E37=Cutoff!$P$35,E37=Cutoff!$P$36,E37=Cutoff!$P$37,E37=Cutoff!$P$38,E37=Cutoff!$P$39,E37=Cutoff!$P$40,E37=Cutoff!$P$41,E37=Cutoff!$P$42,E37=Cutoff!$P$43,E37=Cutoff!$P$44,E37=Cutoff!$P$45,$Q37&lt;SCL!Y37),"0","i")))</f>
        <v/>
      </c>
      <c r="GR37" s="529" t="str">
        <f>+IF(ISBLANK($B37),"",IF(ISBLANK(F37),"",IF(OR(F37=Cutoff!$P$34,F37=Cutoff!$P$35,F37=Cutoff!$P$36,F37=Cutoff!$P$37,F37=Cutoff!$P$38,F37=Cutoff!$P$39,F37=Cutoff!$P$40,F37=Cutoff!$P$41,F37=Cutoff!$P$42,F37=Cutoff!$P$43,F37=Cutoff!$P$44,F37=Cutoff!$P$45,$Q37&lt;SCL!Z37),"0","i")))</f>
        <v/>
      </c>
      <c r="GS37" s="529" t="str">
        <f>+IF(ISBLANK($B37),"",IF(ISBLANK(G37),"",IF(OR(G37=Cutoff!$P$34,G37=Cutoff!$P$35,G37=Cutoff!$P$36,G37=Cutoff!$P$37,G37=Cutoff!$P$38,G37=Cutoff!$P$39,G37=Cutoff!$P$40,G37=Cutoff!$P$41,G37=Cutoff!$P$42,G37=Cutoff!$P$43,G37=Cutoff!$P$44,G37=Cutoff!$P$45,$Q37&lt;SCL!AA37),"0","i")))</f>
        <v/>
      </c>
      <c r="GT37" s="529" t="str">
        <f>+IF(ISBLANK($B37),"",IF(ISBLANK(H37),"",IF(OR(H37=Cutoff!$P$34,H37=Cutoff!$P$35,H37=Cutoff!$P$36,H37=Cutoff!$P$37,H37=Cutoff!$P$38,H37=Cutoff!$P$39,H37=Cutoff!$P$40,H37=Cutoff!$P$41,H37=Cutoff!$P$42,H37=Cutoff!$P$43,H37=Cutoff!$P$44,H37=Cutoff!$P$45,$Q37&lt;SCL!AB37),"0","i")))</f>
        <v/>
      </c>
      <c r="GU37" s="529" t="str">
        <f>+IF(ISBLANK($B37),"",IF(ISBLANK(I37),"",IF(OR(I37=Cutoff!$P$34,I37=Cutoff!$P$35,I37=Cutoff!$P$36,I37=Cutoff!$P$37,I37=Cutoff!$P$38,I37=Cutoff!$P$39,I37=Cutoff!$P$40,I37=Cutoff!$P$41,I37=Cutoff!$P$42,I37=Cutoff!$P$43,I37=Cutoff!$P$44,I37=Cutoff!$P$45,$Q37&lt;SCL!AC37),"0","i")))</f>
        <v/>
      </c>
      <c r="GV37" s="529" t="str">
        <f>+IF(ISBLANK($B37),"",IF(ISBLANK(J37),"",IF(OR(J37=Cutoff!$P$34,J37=Cutoff!$P$35,J37=Cutoff!$P$36,J37=Cutoff!$P$37,J37=Cutoff!$P$38,J37=Cutoff!$P$39,J37=Cutoff!$P$40,J37=Cutoff!$P$41,J37=Cutoff!$P$42,J37=Cutoff!$P$43,J37=Cutoff!$P$44,J37=Cutoff!$P$45,$Q37&lt;SCL!AD37),"0","i")))</f>
        <v/>
      </c>
      <c r="GW37" s="529" t="str">
        <f>+IF(ISBLANK($B37),"",IF(ISBLANK(K37),"",IF(OR(K37=Cutoff!$P$34,K37=Cutoff!$P$35,K37=Cutoff!$P$36,K37=Cutoff!$P$37,K37=Cutoff!$P$38,K37=Cutoff!$P$39,K37=Cutoff!$P$40,K37=Cutoff!$P$41,K37=Cutoff!$P$42,K37=Cutoff!$P$43,K37=Cutoff!$P$44,K37=Cutoff!$P$45,$Q37&lt;SCL!AE37),"0","i")))</f>
        <v/>
      </c>
      <c r="GX37" s="529" t="str">
        <f>+IF(ISBLANK($B37),"",IF(ISBLANK(L37),"",IF(OR(L37=Cutoff!$P$34,L37=Cutoff!$P$35,L37=Cutoff!$P$36,L37=Cutoff!$P$37,L37=Cutoff!$P$38,L37=Cutoff!$P$39,L37=Cutoff!$P$40,L37=Cutoff!$P$41,L37=Cutoff!$P$42,L37=Cutoff!$P$43,L37=Cutoff!$P$44,L37=Cutoff!$P$45,$Q37&lt;SCL!AF37),"0","i")))</f>
        <v/>
      </c>
      <c r="GY37" s="529" t="str">
        <f>+IF(ISBLANK($B37),"",IF(ISBLANK(M37),"",IF(OR(M37=Cutoff!$P$34,M37=Cutoff!$P$35,M37=Cutoff!$P$36,M37=Cutoff!$P$37,M37=Cutoff!$P$38,M37=Cutoff!$P$39,M37=Cutoff!$P$40,M37=Cutoff!$P$41,M37=Cutoff!$P$42,M37=Cutoff!$P$43,M37=Cutoff!$P$44,M37=Cutoff!$P$45,$Q37&lt;SCL!AG37),"0","i")))</f>
        <v/>
      </c>
      <c r="GZ37" s="529" t="str">
        <f>+IF(ISBLANK($B37),"",IF(ISBLANK(N37),"",IF(OR(N37=Cutoff!$P$34,N37=Cutoff!$P$35,N37=Cutoff!$P$36,N37=Cutoff!$P$37,N37=Cutoff!$P$38,N37=Cutoff!$P$39,N37=Cutoff!$P$40,N37=Cutoff!$P$41,N37=Cutoff!$P$42,N37=Cutoff!$P$43,N37=Cutoff!$P$44,N37=Cutoff!$P$45,$Q37&lt;SCL!AH37),"0","i")))</f>
        <v/>
      </c>
      <c r="HA37" s="530" t="str">
        <f>+IF(ISBLANK($B37),"",IF(ISBLANK(O37),"",IF(OR(O37=Cutoff!$P$34,O37=Cutoff!$P$35,O37=Cutoff!$P$36,O37=Cutoff!$P$37,O37=Cutoff!$P$38,O37=Cutoff!$P$39,O37=Cutoff!$P$40,O37=Cutoff!$P$41,O37=Cutoff!$P$42,O37=Cutoff!$P$43,O37=Cutoff!$P$44,O37=Cutoff!$P$45,$Q37&lt;SCL!AI37),"0","i")))</f>
        <v/>
      </c>
      <c r="HB37" s="530" t="str">
        <f t="shared" si="94"/>
        <v/>
      </c>
      <c r="HC37" s="541" t="str">
        <f t="shared" si="95"/>
        <v/>
      </c>
      <c r="HD37" s="678" t="str">
        <f t="shared" si="96"/>
        <v/>
      </c>
      <c r="HE37" s="528" t="str">
        <f>+IF(ISBLANK($B37),"",IF(ISBLANK(E37),"",IF(OR(E37=Cutoff!$R$34,E37=Cutoff!$R$35,E37=Cutoff!$R$36,E37=Cutoff!$R$37,E37=Cutoff!$R$38,E37=Cutoff!$R$39,E37=Cutoff!$R$40,E37=Cutoff!$R$41,E37=Cutoff!$R$42,E37=Cutoff!$R$43,E37=Cutoff!$R$44,E37=Cutoff!$R$45,$Q37&lt;SCL!Y37),"0","d")))</f>
        <v/>
      </c>
      <c r="HF37" s="529" t="str">
        <f>+IF(ISBLANK($B37),"",IF(ISBLANK(F37),"",IF(OR(F37=Cutoff!$R$34,F37=Cutoff!$R$35,F37=Cutoff!$R$36,F37=Cutoff!$R$37,F37=Cutoff!$R$38,F37=Cutoff!$R$39,F37=Cutoff!$R$40,F37=Cutoff!$R$41,F37=Cutoff!$R$42,F37=Cutoff!$R$43,F37=Cutoff!$R$44,F37=Cutoff!$R$45,$Q37&lt;SCL!Z37),"0","d")))</f>
        <v/>
      </c>
      <c r="HG37" s="529" t="str">
        <f>+IF(ISBLANK($B37),"",IF(ISBLANK(G37),"",IF(OR(G37=Cutoff!$R$34,G37=Cutoff!$R$35,G37=Cutoff!$R$36,G37=Cutoff!$R$37,G37=Cutoff!$R$38,G37=Cutoff!$R$39,G37=Cutoff!$R$40,G37=Cutoff!$R$41,G37=Cutoff!$R$42,G37=Cutoff!$R$43,G37=Cutoff!$R$44,G37=Cutoff!$R$45,$Q37&lt;SCL!AA37),"0","d")))</f>
        <v/>
      </c>
      <c r="HH37" s="529" t="str">
        <f>+IF(ISBLANK($B37),"",IF(ISBLANK(H37),"",IF(OR(H37=Cutoff!$R$34,H37=Cutoff!$R$35,H37=Cutoff!$R$36,H37=Cutoff!$R$37,H37=Cutoff!$R$38,H37=Cutoff!$R$39,H37=Cutoff!$R$40,H37=Cutoff!$R$41,H37=Cutoff!$R$42,H37=Cutoff!$R$43,H37=Cutoff!$R$44,H37=Cutoff!$R$45,$Q37&lt;SCL!AB37),"0","d")))</f>
        <v/>
      </c>
      <c r="HI37" s="529" t="str">
        <f>+IF(ISBLANK($B37),"",IF(ISBLANK(I37),"",IF(OR(I37=Cutoff!$R$34,I37=Cutoff!$R$35,I37=Cutoff!$R$36,I37=Cutoff!$R$37,I37=Cutoff!$R$38,I37=Cutoff!$R$39,I37=Cutoff!$R$40,I37=Cutoff!$R$41,I37=Cutoff!$R$42,I37=Cutoff!$R$43,I37=Cutoff!$R$44,I37=Cutoff!$R$45,$Q37&lt;SCL!AC37),"0","d")))</f>
        <v/>
      </c>
      <c r="HJ37" s="529" t="str">
        <f>+IF(ISBLANK($B37),"",IF(ISBLANK(J37),"",IF(OR(J37=Cutoff!$R$34,J37=Cutoff!$R$35,J37=Cutoff!$R$36,J37=Cutoff!$R$37,J37=Cutoff!$R$38,J37=Cutoff!$R$39,J37=Cutoff!$R$40,J37=Cutoff!$R$41,J37=Cutoff!$R$42,J37=Cutoff!$R$43,J37=Cutoff!$R$44,J37=Cutoff!$R$45,$Q37&lt;SCL!AD37),"0","d")))</f>
        <v/>
      </c>
      <c r="HK37" s="529" t="str">
        <f>+IF(ISBLANK($B37),"",IF(ISBLANK(K37),"",IF(OR(K37=Cutoff!$R$34,K37=Cutoff!$R$35,K37=Cutoff!$R$36,K37=Cutoff!$R$37,K37=Cutoff!$R$38,K37=Cutoff!$R$39,K37=Cutoff!$R$40,K37=Cutoff!$R$41,K37=Cutoff!$R$42,K37=Cutoff!$R$43,K37=Cutoff!$R$44,K37=Cutoff!$R$45,$Q37&lt;SCL!AE37),"0","d")))</f>
        <v/>
      </c>
      <c r="HL37" s="529" t="str">
        <f>+IF(ISBLANK($B37),"",IF(ISBLANK(L37),"",IF(OR(L37=Cutoff!$R$34,L37=Cutoff!$R$35,L37=Cutoff!$R$36,L37=Cutoff!$R$37,L37=Cutoff!$R$38,L37=Cutoff!$R$39,L37=Cutoff!$R$40,L37=Cutoff!$R$41,L37=Cutoff!$R$42,L37=Cutoff!$R$43,L37=Cutoff!$R$44,L37=Cutoff!$R$45,$Q37&lt;SCL!AF37),"0","d")))</f>
        <v/>
      </c>
      <c r="HM37" s="529" t="str">
        <f>+IF(ISBLANK($B37),"",IF(ISBLANK(M37),"",IF(OR(M37=Cutoff!$R$34,M37=Cutoff!$R$35,M37=Cutoff!$R$36,M37=Cutoff!$R$37,M37=Cutoff!$R$38,M37=Cutoff!$R$39,M37=Cutoff!$R$40,M37=Cutoff!$R$41,M37=Cutoff!$R$42,M37=Cutoff!$R$43,M37=Cutoff!$R$44,M37=Cutoff!$R$45,$Q37&lt;SCL!AG37),"0","d")))</f>
        <v/>
      </c>
      <c r="HN37" s="529" t="str">
        <f>+IF(ISBLANK($B37),"",IF(ISBLANK(N37),"",IF(OR(N37=Cutoff!$R$34,N37=Cutoff!$R$35,N37=Cutoff!$R$36,N37=Cutoff!$R$37,N37=Cutoff!$R$38,N37=Cutoff!$R$39,N37=Cutoff!$R$40,N37=Cutoff!$R$41,N37=Cutoff!$R$42,N37=Cutoff!$R$43,N37=Cutoff!$R$44,N37=Cutoff!$R$45,$Q37&lt;SCL!AH37),"0","d")))</f>
        <v/>
      </c>
      <c r="HO37" s="530" t="str">
        <f>+IF(ISBLANK($B37),"",IF(ISBLANK(O37),"",IF(OR(O37=Cutoff!$R$34,O37=Cutoff!$R$35,O37=Cutoff!$R$36,O37=Cutoff!$R$37,O37=Cutoff!$R$38,O37=Cutoff!$R$39,O37=Cutoff!$R$40,O37=Cutoff!$R$41,O37=Cutoff!$R$42,O37=Cutoff!$R$43,O37=Cutoff!$R$44,O37=Cutoff!$R$45,$Q37&lt;SCL!AI37),"0","d")))</f>
        <v/>
      </c>
      <c r="HP37" s="530" t="str">
        <f t="shared" si="97"/>
        <v/>
      </c>
      <c r="HQ37" s="541" t="str">
        <f t="shared" si="98"/>
        <v/>
      </c>
      <c r="HR37" s="678" t="str">
        <f t="shared" si="99"/>
        <v/>
      </c>
      <c r="HS37" s="528" t="str">
        <f>+IF(ISBLANK($B37),"",IF(ISBLANK(E37),"",IF(OR(E37=Cutoff!$T$34,E37=Cutoff!$T$35,E37=Cutoff!$T$36,E37=Cutoff!$T$37,E37=Cutoff!$T$38,E37=Cutoff!$T$39,E37=Cutoff!$T$40,E37=Cutoff!$T$41,E37=Cutoff!$T$42,E37=Cutoff!$T$43,E37=Cutoff!$T$44,E37=Cutoff!$T$45,$Q37&lt;SCL!Y37),"0","oral")))</f>
        <v/>
      </c>
      <c r="HT37" s="529" t="str">
        <f>+IF(ISBLANK($B37),"",IF(ISBLANK(F37),"",IF(OR(F37=Cutoff!$T$34,F37=Cutoff!$T$35,F37=Cutoff!$T$36,F37=Cutoff!$T$37,F37=Cutoff!$T$38,F37=Cutoff!$T$39,F37=Cutoff!$T$40,F37=Cutoff!$T$41,F37=Cutoff!$T$42,F37=Cutoff!$T$43,F37=Cutoff!$T$44,F37=Cutoff!$T$45,$Q37&lt;SCL!Z37),"0","oral")))</f>
        <v/>
      </c>
      <c r="HU37" s="529" t="str">
        <f>+IF(ISBLANK($B37),"",IF(ISBLANK(G37),"",IF(OR(G37=Cutoff!$T$34,G37=Cutoff!$T$35,G37=Cutoff!$T$36,G37=Cutoff!$T$37,G37=Cutoff!$T$38,G37=Cutoff!$T$39,G37=Cutoff!$T$40,G37=Cutoff!$T$41,G37=Cutoff!$T$42,G37=Cutoff!$T$43,G37=Cutoff!$T$44,G37=Cutoff!$T$45,$Q37&lt;SCL!AA37),"0","oral")))</f>
        <v/>
      </c>
      <c r="HV37" s="529" t="str">
        <f>+IF(ISBLANK($B37),"",IF(ISBLANK(H37),"",IF(OR(H37=Cutoff!$T$34,H37=Cutoff!$T$35,H37=Cutoff!$T$36,H37=Cutoff!$T$37,H37=Cutoff!$T$38,H37=Cutoff!$T$39,H37=Cutoff!$T$40,H37=Cutoff!$T$41,H37=Cutoff!$T$42,H37=Cutoff!$T$43,H37=Cutoff!$T$44,H37=Cutoff!$T$45,$Q37&lt;SCL!AB37),"0","oral")))</f>
        <v/>
      </c>
      <c r="HW37" s="529" t="str">
        <f>+IF(ISBLANK($B37),"",IF(ISBLANK(I37),"",IF(OR(I37=Cutoff!$T$34,I37=Cutoff!$T$35,I37=Cutoff!$T$36,I37=Cutoff!$T$37,I37=Cutoff!$T$38,I37=Cutoff!$T$39,I37=Cutoff!$T$40,I37=Cutoff!$T$41,I37=Cutoff!$T$42,I37=Cutoff!$T$43,I37=Cutoff!$T$44,I37=Cutoff!$T$45,$Q37&lt;SCL!AC37),"0","oral")))</f>
        <v/>
      </c>
      <c r="HX37" s="529" t="str">
        <f>+IF(ISBLANK($B37),"",IF(ISBLANK(J37),"",IF(OR(J37=Cutoff!$T$34,J37=Cutoff!$T$35,J37=Cutoff!$T$36,J37=Cutoff!$T$37,J37=Cutoff!$T$38,J37=Cutoff!$T$39,J37=Cutoff!$T$40,J37=Cutoff!$T$41,J37=Cutoff!$T$42,J37=Cutoff!$T$43,J37=Cutoff!$T$44,J37=Cutoff!$T$45,$Q37&lt;SCL!AD37),"0","oral")))</f>
        <v/>
      </c>
      <c r="HY37" s="529" t="str">
        <f>+IF(ISBLANK($B37),"",IF(ISBLANK(K37),"",IF(OR(K37=Cutoff!$T$34,K37=Cutoff!$T$35,K37=Cutoff!$T$36,K37=Cutoff!$T$37,K37=Cutoff!$T$38,K37=Cutoff!$T$39,K37=Cutoff!$T$40,K37=Cutoff!$T$41,K37=Cutoff!$T$42,K37=Cutoff!$T$43,K37=Cutoff!$T$44,K37=Cutoff!$T$45,$Q37&lt;SCL!AE37),"0","oral")))</f>
        <v/>
      </c>
      <c r="HZ37" s="529" t="str">
        <f>+IF(ISBLANK($B37),"",IF(ISBLANK(L37),"",IF(OR(L37=Cutoff!$T$34,L37=Cutoff!$T$35,L37=Cutoff!$T$36,L37=Cutoff!$T$37,L37=Cutoff!$T$38,L37=Cutoff!$T$39,L37=Cutoff!$T$40,L37=Cutoff!$T$41,L37=Cutoff!$T$42,L37=Cutoff!$T$43,L37=Cutoff!$T$44,L37=Cutoff!$T$45,$Q37&lt;SCL!AF37),"0","oral")))</f>
        <v/>
      </c>
      <c r="IA37" s="529" t="str">
        <f>+IF(ISBLANK($B37),"",IF(ISBLANK(M37),"",IF(OR(M37=Cutoff!$T$34,M37=Cutoff!$T$35,M37=Cutoff!$T$36,M37=Cutoff!$T$37,M37=Cutoff!$T$38,M37=Cutoff!$T$39,M37=Cutoff!$T$40,M37=Cutoff!$T$41,M37=Cutoff!$T$42,M37=Cutoff!$T$43,M37=Cutoff!$T$44,M37=Cutoff!$T$45,$Q37&lt;SCL!AG37),"0","oral")))</f>
        <v/>
      </c>
      <c r="IB37" s="529" t="str">
        <f>+IF(ISBLANK($B37),"",IF(ISBLANK(N37),"",IF(OR(N37=Cutoff!$T$34,N37=Cutoff!$T$35,N37=Cutoff!$T$36,N37=Cutoff!$T$37,N37=Cutoff!$T$38,N37=Cutoff!$T$39,N37=Cutoff!$T$40,N37=Cutoff!$T$41,N37=Cutoff!$T$42,N37=Cutoff!$T$43,N37=Cutoff!$T$44,N37=Cutoff!$T$45,$Q37&lt;SCL!AH37),"0","oral")))</f>
        <v/>
      </c>
      <c r="IC37" s="530" t="str">
        <f>+IF(ISBLANK($B37),"",IF(ISBLANK(O37),"",IF(OR(O37=Cutoff!$T$34,O37=Cutoff!$T$35,O37=Cutoff!$T$36,O37=Cutoff!$T$37,O37=Cutoff!$T$38,O37=Cutoff!$T$39,O37=Cutoff!$T$40,O37=Cutoff!$T$41,O37=Cutoff!$T$42,O37=Cutoff!$T$43,O37=Cutoff!$T$44,O37=Cutoff!$T$45,$Q37&lt;SCL!AI37),"0","oral")))</f>
        <v/>
      </c>
      <c r="ID37" s="530" t="str">
        <f t="shared" si="100"/>
        <v/>
      </c>
      <c r="IE37" s="541" t="str">
        <f t="shared" si="101"/>
        <v/>
      </c>
      <c r="IF37" s="678" t="str">
        <f t="shared" si="102"/>
        <v/>
      </c>
      <c r="IG37" s="528" t="str">
        <f>IF(ISBLANK($B37),"",+IF(OR(E37=Cutoff!$W$2,E37=Cutoff!$W$3,E37=Cutoff!$W$4,E37=Cutoff!$W$5,E37=Cutoff!$W$6,E37=Cutoff!$W$7,E37=Cutoff!$W$8,E37=Cutoff!$W$9,E37=Cutoff!$W$10,E37=Cutoff!$W$11,E37=Cutoff!$W$12),1,0))</f>
        <v/>
      </c>
      <c r="IH37" s="529" t="str">
        <f>IF(ISBLANK($B37),"",+IF(OR(F37=Cutoff!$W$2,F37=Cutoff!$W$3,F37=Cutoff!$W$4,F37=Cutoff!$W$5,F37=Cutoff!$W$6,F37=Cutoff!$W$7,F37=Cutoff!$W$8,F37=Cutoff!$W$9,F37=Cutoff!$W$10,F37=Cutoff!$W$11,F37=Cutoff!$W$12),1,0))</f>
        <v/>
      </c>
      <c r="II37" s="529" t="str">
        <f>IF(ISBLANK($B37),"",+IF(OR(G37=Cutoff!$W$2,G37=Cutoff!$W$3,G37=Cutoff!$W$4,G37=Cutoff!$W$5,G37=Cutoff!$W$6,G37=Cutoff!$W$7,G37=Cutoff!$W$8,G37=Cutoff!$W$9,G37=Cutoff!$W$10,G37=Cutoff!$W$11,G37=Cutoff!$W$12),1,0))</f>
        <v/>
      </c>
      <c r="IJ37" s="529" t="str">
        <f>IF(ISBLANK($B37),"",+IF(OR(H37=Cutoff!$W$2,H37=Cutoff!$W$3,H37=Cutoff!$W$4,H37=Cutoff!$W$5,H37=Cutoff!$W$6,H37=Cutoff!$W$7,H37=Cutoff!$W$8,H37=Cutoff!$W$9,H37=Cutoff!$W$10,H37=Cutoff!$W$11,H37=Cutoff!$W$12),1,0))</f>
        <v/>
      </c>
      <c r="IK37" s="529" t="str">
        <f>IF(ISBLANK($B37),"",+IF(OR(I37=Cutoff!$W$2,I37=Cutoff!$W$3,I37=Cutoff!$W$4,I37=Cutoff!$W$5,I37=Cutoff!$W$6,I37=Cutoff!$W$7,I37=Cutoff!$W$8,I37=Cutoff!$W$9,I37=Cutoff!$W$10,I37=Cutoff!$W$11,I37=Cutoff!$W$12),1,0))</f>
        <v/>
      </c>
      <c r="IL37" s="529" t="str">
        <f>IF(ISBLANK($B37),"",+IF(OR(J37=Cutoff!$W$2,J37=Cutoff!$W$3,J37=Cutoff!$W$4,J37=Cutoff!$W$5,J37=Cutoff!$W$6,J37=Cutoff!$W$7,J37=Cutoff!$W$8,J37=Cutoff!$W$9,J37=Cutoff!$W$10,J37=Cutoff!$W$11,J37=Cutoff!$W$12),1,0))</f>
        <v/>
      </c>
      <c r="IM37" s="529" t="str">
        <f>IF(ISBLANK($B37),"",+IF(OR(K37=Cutoff!$W$2,K37=Cutoff!$W$3,K37=Cutoff!$W$4,K37=Cutoff!$W$5,K37=Cutoff!$W$6,K37=Cutoff!$W$7,K37=Cutoff!$W$8,K37=Cutoff!$W$9,K37=Cutoff!$W$10,K37=Cutoff!$W$11,K37=Cutoff!$W$12),1,0))</f>
        <v/>
      </c>
      <c r="IN37" s="529" t="str">
        <f>IF(ISBLANK($B37),"",+IF(OR(L37=Cutoff!$W$2,L37=Cutoff!$W$3,L37=Cutoff!$W$4,L37=Cutoff!$W$5,L37=Cutoff!$W$6,L37=Cutoff!$W$7,L37=Cutoff!$W$8,L37=Cutoff!$W$9,L37=Cutoff!$W$10,L37=Cutoff!$W$11,L37=Cutoff!$W$12),1,0))</f>
        <v/>
      </c>
      <c r="IO37" s="529" t="str">
        <f>IF(ISBLANK($B37),"",+IF(OR(M37=Cutoff!$W$2,M37=Cutoff!$W$3,M37=Cutoff!$W$4,M37=Cutoff!$W$5,M37=Cutoff!$W$6,M37=Cutoff!$W$7,M37=Cutoff!$W$8,M37=Cutoff!$W$9,M37=Cutoff!$W$10,M37=Cutoff!$W$11,M37=Cutoff!$W$12),1,0))</f>
        <v/>
      </c>
      <c r="IP37" s="529" t="str">
        <f>IF(ISBLANK($B37),"",+IF(OR(N37=Cutoff!$W$2,N37=Cutoff!$W$3,N37=Cutoff!$W$4,N37=Cutoff!$W$5,N37=Cutoff!$W$6,N37=Cutoff!$W$7,N37=Cutoff!$W$8,N37=Cutoff!$W$9,N37=Cutoff!$W$10,N37=Cutoff!$W$11,N37=Cutoff!$W$12),1,0))</f>
        <v/>
      </c>
      <c r="IQ37" s="530" t="str">
        <f>IF(ISBLANK($B37),"",+IF(OR(O37=Cutoff!$W$2,O37=Cutoff!$W$3,O37=Cutoff!$W$4,O37=Cutoff!$W$5,O37=Cutoff!$W$6,O37=Cutoff!$W$7,O37=Cutoff!$W$8,O37=Cutoff!$W$9,O37=Cutoff!$W$10,O37=Cutoff!$W$11,O37=Cutoff!$W$12),1,0))</f>
        <v/>
      </c>
      <c r="IR37" s="541" t="str">
        <f t="shared" si="103"/>
        <v/>
      </c>
      <c r="IS37" s="541" t="str">
        <f t="shared" si="104"/>
        <v/>
      </c>
      <c r="IV37" s="720" t="str">
        <f>IF(ISBLANK($B37),"",+IF(AND(OR(E37=Cutoff!$W$8,E37=Cutoff!$W$9,E37=Cutoff!$W$12),OR(E37=$D$19,E37=$E$19,E37=$F$19,E37=$G$19,E37=$H$19,E37=$I$19,E37=$J$19,E37=$K$19,E37=$L$19,E37=$M$19),GQ37="i"),E37,""))</f>
        <v/>
      </c>
      <c r="IW37" s="720" t="str">
        <f>IF(ISBLANK($B37),"",+IF(AND(OR(F37=Cutoff!$W$8,F37=Cutoff!$W$9,F37=Cutoff!$W$12),OR(F37=$D$19,F37=$E$19,F37=$F$19,F37=$G$19,F37=$H$19,F37=$I$19,F37=$J$19,F37=$K$19,F37=$L$19,F37=$M$19),GR37="i"),F37,""))</f>
        <v/>
      </c>
      <c r="IX37" s="720" t="str">
        <f>IF(ISBLANK($B37),"",+IF(AND(OR(G37=Cutoff!$W$8,G37=Cutoff!$W$9,G37=Cutoff!$W$12),OR(G37=$D$19,G37=$E$19,G37=$F$19,G37=$G$19,G37=$H$19,G37=$I$19,G37=$J$19,G37=$K$19,G37=$L$19,G37=$M$19),GS37="i"),G37,""))</f>
        <v/>
      </c>
      <c r="IY37" s="720" t="str">
        <f>IF(ISBLANK($B37),"",+IF(AND(OR(H37=Cutoff!$W$8,H37=Cutoff!$W$9,H37=Cutoff!$W$12),OR(H37=$D$19,H37=$E$19,H37=$F$19,H37=$G$19,H37=$H$19,H37=$I$19,H37=$J$19,H37=$K$19,H37=$L$19,H37=$M$19),GT37="i"),H37,""))</f>
        <v/>
      </c>
      <c r="IZ37" s="720" t="str">
        <f>IF(ISBLANK($B37),"",+IF(AND(OR(I37=Cutoff!$W$8,I37=Cutoff!$W$9,I37=Cutoff!$W$12),OR(I37=$D$19,I37=$E$19,I37=$F$19,I37=$G$19,I37=$H$19,I37=$I$19,I37=$J$19,I37=$K$19,I37=$L$19,I37=$M$19),GU37="i"),I37,""))</f>
        <v/>
      </c>
      <c r="JA37" s="720" t="str">
        <f>IF(ISBLANK($B37),"",+IF(AND(OR(J37=Cutoff!$W$8,J37=Cutoff!$W$9,J37=Cutoff!$W$12),OR(J37=$D$19,J37=$E$19,J37=$F$19,J37=$G$19,J37=$H$19,J37=$I$19,J37=$J$19,J37=$K$19,J37=$L$19,J37=$M$19),GV37="i"),J37,""))</f>
        <v/>
      </c>
      <c r="JB37" s="720" t="str">
        <f>IF(ISBLANK($B37),"",+IF(AND(OR(K37=Cutoff!$W$8,K37=Cutoff!$W$9,K37=Cutoff!$W$12),OR(K37=$D$19,K37=$E$19,K37=$F$19,K37=$G$19,K37=$H$19,K37=$I$19,K37=$J$19,K37=$K$19,K37=$L$19,K37=$M$19),GW37="i"),K37,""))</f>
        <v/>
      </c>
      <c r="JC37" s="720" t="str">
        <f>IF(ISBLANK($B37),"",+IF(AND(OR(L37=Cutoff!$W$8,L37=Cutoff!$W$9,L37=Cutoff!$W$12),OR(L37=$D$19,L37=$E$19,L37=$F$19,L37=$G$19,L37=$H$19,L37=$I$19,L37=$J$19,L37=$K$19,L37=$L$19,L37=$M$19),GX37="i"),L37,""))</f>
        <v/>
      </c>
      <c r="JD37" s="720" t="str">
        <f>IF(ISBLANK($B37),"",+IF(AND(OR(M37=Cutoff!$W$8,M37=Cutoff!$W$9,M37=Cutoff!$W$12),OR(M37=$D$19,M37=$E$19,M37=$F$19,M37=$G$19,M37=$H$19,M37=$I$19,M37=$J$19,M37=$K$19,M37=$L$19,M37=$M$19),GY37="i"),M37,""))</f>
        <v/>
      </c>
      <c r="JE37" s="720" t="str">
        <f>IF(ISBLANK($B37),"",+IF(AND(OR(N37=Cutoff!$W$8,N37=Cutoff!$W$9,N37=Cutoff!$W$12),OR(N37=$D$19,N37=$E$19,N37=$F$19,N37=$G$19,N37=$H$19,N37=$I$19,N37=$J$19,N37=$K$19,N37=$L$19,N37=$M$19),GZ37="i"),N37,""))</f>
        <v/>
      </c>
      <c r="JF37" s="720" t="str">
        <f>IF(ISBLANK($B37),"",+IF(AND(OR(O37=Cutoff!$W$8,O37=Cutoff!$W$9,O37=Cutoff!$W$12),OR(O37=$D$19,O37=$E$19,O37=$F$19,O37=$G$19,O37=$H$19,O37=$I$19,O37=$J$19,O37=$K$19,O37=$L$19,O37=$M$19),HA37="i"),O37,""))</f>
        <v/>
      </c>
      <c r="JG37" s="720">
        <f t="shared" si="105"/>
        <v>0</v>
      </c>
      <c r="JH37" s="720" t="str">
        <f t="shared" si="106"/>
        <v/>
      </c>
      <c r="JK37" s="720" t="str">
        <f>IF(ISBLANK($B37),"",+IF(AND(OR(E37=Cutoff!$W$2,E37=Cutoff!$W$3,E37=Cutoff!$W$4,E37=Cutoff!$W$11),OR(E37=$D$19,E37=$E$19,E37=$F$19,E37=$G$19,E37=$H$19,E37=$I$19,E37=$J$19,E37=$K$19,E37=$L$19,E37=$M$19),HE37="d"),E37,""))</f>
        <v/>
      </c>
      <c r="JL37" s="720" t="str">
        <f>IF(ISBLANK($B37),"",+IF(AND(OR(F37=Cutoff!$W$2,F37=Cutoff!$W$3,F37=Cutoff!$W$4,F37=Cutoff!$W$11),OR(F37=$D$19,F37=$E$19,F37=$F$19,F37=$G$19,F37=$H$19,F37=$I$19,F37=$J$19,F37=$K$19,F37=$L$19,F37=$M$19),HF37="d"),F37,""))</f>
        <v/>
      </c>
      <c r="JM37" s="720" t="str">
        <f>IF(ISBLANK($B37),"",+IF(AND(OR(G37=Cutoff!$W$2,G37=Cutoff!$W$3,G37=Cutoff!$W$4,G37=Cutoff!$W$11),OR(G37=$D$19,G37=$E$19,G37=$F$19,G37=$G$19,G37=$H$19,G37=$I$19,G37=$J$19,G37=$K$19,G37=$L$19,G37=$M$19),HG37="d"),G37,""))</f>
        <v/>
      </c>
      <c r="JN37" s="720" t="str">
        <f>IF(ISBLANK($B37),"",+IF(AND(OR(H37=Cutoff!$W$2,H37=Cutoff!$W$3,H37=Cutoff!$W$4,H37=Cutoff!$W$11),OR(H37=$D$19,H37=$E$19,H37=$F$19,H37=$G$19,H37=$H$19,H37=$I$19,H37=$J$19,H37=$K$19,H37=$L$19,H37=$M$19),HH37="d"),H37,""))</f>
        <v/>
      </c>
      <c r="JO37" s="720" t="str">
        <f>IF(ISBLANK($B37),"",+IF(AND(OR(I37=Cutoff!$W$2,I37=Cutoff!$W$3,I37=Cutoff!$W$4,I37=Cutoff!$W$11),OR(I37=$D$19,I37=$E$19,I37=$F$19,I37=$G$19,I37=$H$19,I37=$I$19,I37=$J$19,I37=$K$19,I37=$L$19,I37=$M$19),HI37="d"),I37,""))</f>
        <v/>
      </c>
      <c r="JP37" s="720" t="str">
        <f>IF(ISBLANK($B37),"",+IF(AND(OR(J37=Cutoff!$W$2,J37=Cutoff!$W$3,J37=Cutoff!$W$4,J37=Cutoff!$W$11),OR(J37=$D$19,J37=$E$19,J37=$F$19,J37=$G$19,J37=$H$19,J37=$I$19,J37=$J$19,J37=$K$19,J37=$L$19,J37=$M$19),HJ37="d"),J37,""))</f>
        <v/>
      </c>
      <c r="JQ37" s="720" t="str">
        <f>IF(ISBLANK($B37),"",+IF(AND(OR(K37=Cutoff!$W$2,K37=Cutoff!$W$3,K37=Cutoff!$W$4,K37=Cutoff!$W$11),OR(K37=$D$19,K37=$E$19,K37=$F$19,K37=$G$19,K37=$H$19,K37=$I$19,K37=$J$19,K37=$K$19,K37=$L$19,K37=$M$19),HK37="d"),K37,""))</f>
        <v/>
      </c>
      <c r="JR37" s="720" t="str">
        <f>IF(ISBLANK($B37),"",+IF(AND(OR(L37=Cutoff!$W$2,L37=Cutoff!$W$3,L37=Cutoff!$W$4,L37=Cutoff!$W$11),OR(L37=$D$19,L37=$E$19,L37=$F$19,L37=$G$19,L37=$H$19,L37=$I$19,L37=$J$19,L37=$K$19,L37=$L$19,L37=$M$19),HL37="d"),L37,""))</f>
        <v/>
      </c>
      <c r="JS37" s="720" t="str">
        <f>IF(ISBLANK($B37),"",+IF(AND(OR(M37=Cutoff!$W$2,M37=Cutoff!$W$3,M37=Cutoff!$W$4,M37=Cutoff!$W$11),OR(M37=$D$19,M37=$E$19,M37=$F$19,M37=$G$19,M37=$H$19,M37=$I$19,M37=$J$19,M37=$K$19,M37=$L$19,M37=$M$19),HM37="d"),M37,""))</f>
        <v/>
      </c>
      <c r="JT37" s="720" t="str">
        <f>IF(ISBLANK($B37),"",+IF(AND(OR(N37=Cutoff!$W$2,N37=Cutoff!$W$3,N37=Cutoff!$W$4,N37=Cutoff!$W$11),OR(N37=$D$19,N37=$E$19,N37=$F$19,N37=$G$19,N37=$H$19,N37=$I$19,N37=$J$19,N37=$K$19,N37=$L$19,N37=$M$19),HN37="d"),N37,""))</f>
        <v/>
      </c>
      <c r="JU37" s="720" t="str">
        <f>IF(ISBLANK($B37),"",+IF(AND(OR(O37=Cutoff!$W$2,O37=Cutoff!$W$3,O37=Cutoff!$W$4,O37=Cutoff!$W$11),OR(O37=$D$19,O37=$E$19,O37=$F$19,O37=$G$19,O37=$H$19,O37=$I$19,O37=$J$19,O37=$K$19,O37=$L$19,O37=$M$19),HO37="d"),O37,""))</f>
        <v/>
      </c>
      <c r="JV37" s="720">
        <f t="shared" si="125"/>
        <v>0</v>
      </c>
      <c r="JW37" s="720" t="str">
        <f t="shared" si="23"/>
        <v/>
      </c>
      <c r="JZ37" s="11"/>
      <c r="KA37" s="11"/>
      <c r="KB37" s="11"/>
      <c r="KC37" s="11"/>
      <c r="KD37" s="11"/>
      <c r="KE37" s="11"/>
      <c r="KF37" s="11"/>
      <c r="KG37" s="11"/>
      <c r="KH37" s="11"/>
      <c r="KI37" s="11"/>
      <c r="KJ37" s="11"/>
      <c r="KK37" s="11"/>
      <c r="KL37" s="11"/>
    </row>
    <row r="38" spans="1:298" ht="20.25" x14ac:dyDescent="0.3">
      <c r="A38" s="501"/>
      <c r="B38" s="585"/>
      <c r="C38" s="502"/>
      <c r="D38" s="500" t="str">
        <f t="shared" si="1"/>
        <v/>
      </c>
      <c r="E38" s="515"/>
      <c r="F38" s="516"/>
      <c r="G38" s="516"/>
      <c r="H38" s="516"/>
      <c r="I38" s="516"/>
      <c r="J38" s="516"/>
      <c r="K38" s="516"/>
      <c r="L38" s="516"/>
      <c r="M38" s="516"/>
      <c r="N38" s="516"/>
      <c r="O38" s="516"/>
      <c r="P38" s="510"/>
      <c r="Q38" s="505"/>
      <c r="R38" s="780"/>
      <c r="S38" s="507"/>
      <c r="T38" s="513"/>
      <c r="U38" s="716"/>
      <c r="V38" s="511"/>
      <c r="W38" s="506"/>
      <c r="X38" s="512"/>
      <c r="Y38" s="511"/>
      <c r="Z38" s="506"/>
      <c r="AA38" s="512"/>
      <c r="AB38" s="517"/>
      <c r="AC38" s="508"/>
      <c r="AD38" s="507"/>
      <c r="AE38" s="508"/>
      <c r="AF38" s="515"/>
      <c r="AG38" s="516"/>
      <c r="AH38" s="509"/>
      <c r="AI38" s="509"/>
      <c r="AJ38" s="510"/>
      <c r="AK38" s="447" t="str">
        <f t="shared" si="140"/>
        <v/>
      </c>
      <c r="AL38" s="63" t="str">
        <f t="shared" si="127"/>
        <v/>
      </c>
      <c r="AM38" s="64" t="str">
        <f t="shared" si="141"/>
        <v/>
      </c>
      <c r="AN38" s="786" t="str">
        <f t="shared" si="24"/>
        <v/>
      </c>
      <c r="AO38" s="786" t="str">
        <f t="shared" si="25"/>
        <v/>
      </c>
      <c r="AP38" s="786" t="str">
        <f t="shared" si="26"/>
        <v/>
      </c>
      <c r="AQ38" s="786" t="str">
        <f t="shared" si="27"/>
        <v/>
      </c>
      <c r="AR38" s="787" t="str">
        <f t="shared" si="28"/>
        <v/>
      </c>
      <c r="AS38" s="788" t="str">
        <f t="shared" si="29"/>
        <v/>
      </c>
      <c r="AT38" s="788" t="str">
        <f t="shared" si="30"/>
        <v/>
      </c>
      <c r="AU38" s="789" t="str">
        <f t="shared" si="31"/>
        <v/>
      </c>
      <c r="AV38" s="786" t="str">
        <f t="shared" si="32"/>
        <v/>
      </c>
      <c r="AW38" s="66" t="str">
        <f t="shared" si="33"/>
        <v/>
      </c>
      <c r="AX38" s="67" t="str">
        <f t="shared" si="4"/>
        <v/>
      </c>
      <c r="AY38" s="787" t="str">
        <f t="shared" si="34"/>
        <v/>
      </c>
      <c r="AZ38" s="790" t="str">
        <f t="shared" si="35"/>
        <v/>
      </c>
      <c r="BA38" s="378" t="str">
        <f t="shared" si="128"/>
        <v/>
      </c>
      <c r="BB38" s="379" t="str">
        <f t="shared" si="129"/>
        <v/>
      </c>
      <c r="BC38" s="376" t="str">
        <f t="shared" si="126"/>
        <v/>
      </c>
      <c r="BD38" s="263" t="str">
        <f t="shared" si="142"/>
        <v/>
      </c>
      <c r="BE38" s="263" t="str">
        <f t="shared" si="8"/>
        <v/>
      </c>
      <c r="BF38" s="258" t="b">
        <f t="shared" si="9"/>
        <v>0</v>
      </c>
      <c r="BG38" s="266" t="str">
        <f t="shared" si="130"/>
        <v/>
      </c>
      <c r="BH38" s="376" t="str">
        <f t="shared" si="131"/>
        <v xml:space="preserve"> </v>
      </c>
      <c r="BI38" s="376" t="str">
        <f t="shared" si="36"/>
        <v/>
      </c>
      <c r="BJ38" s="256" t="b">
        <f>+IF(E38="H340",IF(SCL!Y38&lt;$Q38,"Yes",""),IF(E38="H341",IF(SCL!Y38&lt;$Q38,"Yes",""),IF(E38="H350",IF(SCL!Y38&lt;$Q38,"Yes",""),IF(E38="H350i",IF(SCL!Y38&lt;$Q38,"(I)",""),IF(E38="H351",IF(SCL!Y38&lt;$Q38,"Yes",""))))))</f>
        <v>0</v>
      </c>
      <c r="BK38" s="256" t="b">
        <f>+IF(F38="H340",IF(SCL!Z38&lt;$Q38,"Yes",""),IF(F38="H341",IF(SCL!Z38&lt;$Q38,"Yes",""),IF(F38="H350",IF(SCL!Z38&lt;$Q38,"Yes",""),IF(F38="H350i",IF(SCL!Z38&lt;$Q38,"(I)",""),IF(F38="H351",IF(SCL!Z38&lt;$Q38,"Yes",""))))))</f>
        <v>0</v>
      </c>
      <c r="BL38" s="256" t="b">
        <f>+IF(G38="H340",IF(SCL!AA38&lt;$Q38,"Yes",""),IF(G38="H341",IF(SCL!AA38&lt;$Q38,"Yes",""),IF(G38="H350",IF(SCL!AA38&lt;$Q38,"Yes",""),IF(G38="H350i",IF(SCL!AA38&lt;$Q38,"(I)",""),IF(G38="H351",IF(SCL!AA38&lt;$Q38,"Yes",""))))))</f>
        <v>0</v>
      </c>
      <c r="BM38" s="256" t="b">
        <f>+IF(H38="H340",IF(SCL!AB38&lt;$Q38,"Yes",""),IF(H38="H341",IF(SCL!AB38&lt;$Q38,"Yes",""),IF(H38="H350",IF(SCL!AB38&lt;$Q38,"Yes",""),IF(H38="H350i",IF(SCL!AB38&lt;$Q38,"(I)",""),IF(H38="H351",IF(SCL!AB38&lt;$Q38,"Yes",""))))))</f>
        <v>0</v>
      </c>
      <c r="BN38" s="256" t="b">
        <f>+IF(I38="H340",IF(SCL!AC38&lt;$Q38,"Yes",""),IF(I38="H341",IF(SCL!AC38&lt;$Q38,"Yes",""),IF(I38="H350",IF(SCL!AC38&lt;$Q38,"Yes",""),IF(I38="H350i",IF(SCL!AC38&lt;$Q38,"(I)",""),IF(I38="H351",IF(SCL!AC38&lt;$Q38,"Yes",""))))))</f>
        <v>0</v>
      </c>
      <c r="BO38" s="256" t="b">
        <f>+IF(J38="H340",IF(SCL!AD38&lt;$Q38,"Yes",""),IF(J38="H341",IF(SCL!AD38&lt;$Q38,"Yes",""),IF(J38="H350",IF(SCL!AD38&lt;$Q38,"Yes",""),IF(J38="H350i",IF(SCL!AD38&lt;$Q38,"(I)",""),IF(J38="H351",IF(SCL!AD38&lt;$Q38,"Yes",""))))))</f>
        <v>0</v>
      </c>
      <c r="BP38" s="256" t="b">
        <f>+IF(K38="H340",IF(SCL!AE38&lt;$Q38,"Yes",""),IF(K38="H341",IF(SCL!AE38&lt;$Q38,"Yes",""),IF(K38="H350",IF(SCL!AE38&lt;$Q38,"Yes",""),IF(K38="H350i",IF(SCL!AE38&lt;$Q38,"(I)",""),IF(K38="H351",IF(SCL!AE38&lt;$Q38,"Yes",""))))))</f>
        <v>0</v>
      </c>
      <c r="BQ38" s="256" t="b">
        <f>+IF(L38="H340",IF(SCL!AF38&lt;$Q38,"Yes",""),IF(L38="H341",IF(SCL!AF38&lt;$Q38,"Yes",""),IF(L38="H350",IF(SCL!AF38&lt;$Q38,"Yes",""),IF(L38="H350i",IF(SCL!AF38&lt;$Q38,"(I)",""),IF(L38="H351",IF(SCL!AF38&lt;$Q38,"Yes",""))))))</f>
        <v>0</v>
      </c>
      <c r="BR38" s="256" t="b">
        <f>+IF(M38="H340",IF(SCL!AG38&lt;$Q38,"Yes",""),IF(M38="H341",IF(SCL!AG38&lt;$Q38,"Yes",""),IF(M38="H350",IF(SCL!AG38&lt;$Q38,"Yes",""),IF(M38="H350i",IF(SCL!AG38&lt;$Q38,"(I)",""),IF(M38="H351",IF(SCL!AG38&lt;$Q38,"Yes",""))))))</f>
        <v>0</v>
      </c>
      <c r="BS38" s="256" t="b">
        <f>+IF(N38="H340",IF(SCL!AH38&lt;$Q38,"Yes",""),IF(N38="H341",IF(SCL!AH38&lt;$Q38,"Yes",""),IF(N38="H350",IF(SCL!AH38&lt;$Q38,"Yes",""),IF(N38="H350i",IF(SCL!AH38&lt;$Q38,"(I)",""),IF(N38="H351",IF(SCL!AH38&lt;$Q38,"Yes",""))))))</f>
        <v>0</v>
      </c>
      <c r="BT38" s="492" t="b">
        <f>+IF(O38="H340",IF(SCL!AI38&lt;$Q38,"Yes",""),IF(O38="H341",IF(SCL!AI38&lt;$Q38,"Yes",""),IF(O38="H350",IF(SCL!AI38&lt;$Q38,"Yes",""),IF(O38="H350i",IF(SCL!AI38&lt;$Q38,"(I)",""),IF(O38="H351",IF(SCL!AI38&lt;$Q38,"Yes",""))))))</f>
        <v>0</v>
      </c>
      <c r="BU38" s="420"/>
      <c r="BV38" s="420"/>
      <c r="BW38" s="421"/>
      <c r="BX38" s="255" t="str">
        <f t="shared" si="107"/>
        <v/>
      </c>
      <c r="BY38" s="256" t="str">
        <f t="shared" si="112"/>
        <v/>
      </c>
      <c r="BZ38" s="256" t="str">
        <f t="shared" si="113"/>
        <v/>
      </c>
      <c r="CA38" s="256" t="str">
        <f t="shared" si="114"/>
        <v/>
      </c>
      <c r="CB38" s="256" t="str">
        <f t="shared" si="115"/>
        <v/>
      </c>
      <c r="CC38" s="256" t="str">
        <f t="shared" si="116"/>
        <v/>
      </c>
      <c r="CD38" s="256" t="str">
        <f t="shared" si="117"/>
        <v/>
      </c>
      <c r="CE38" s="256" t="str">
        <f t="shared" si="118"/>
        <v/>
      </c>
      <c r="CF38" s="256" t="str">
        <f t="shared" si="119"/>
        <v/>
      </c>
      <c r="CG38" s="256" t="str">
        <f t="shared" si="120"/>
        <v/>
      </c>
      <c r="CH38" s="256" t="str">
        <f t="shared" si="121"/>
        <v/>
      </c>
      <c r="CI38" s="420" t="str">
        <f t="shared" si="132"/>
        <v/>
      </c>
      <c r="CJ38" s="420" t="str">
        <f t="shared" si="133"/>
        <v/>
      </c>
      <c r="CK38" s="420" t="str">
        <f t="shared" si="134"/>
        <v/>
      </c>
      <c r="CL38" s="593" t="str">
        <f t="shared" si="47"/>
        <v/>
      </c>
      <c r="CM38" s="376" t="str">
        <f t="shared" si="108"/>
        <v/>
      </c>
      <c r="CN38" s="376" t="str">
        <f t="shared" si="48"/>
        <v/>
      </c>
      <c r="CO38" s="545" t="str">
        <f t="shared" si="49"/>
        <v/>
      </c>
      <c r="CP38" s="258" t="str">
        <f t="shared" si="14"/>
        <v/>
      </c>
      <c r="CQ38" s="541">
        <f t="shared" si="50"/>
        <v>0</v>
      </c>
      <c r="CS38" s="671" t="str">
        <f>IF(ISBLANK(E38),"",IF(SCL!Y38&lt;$Q38,1,0))</f>
        <v/>
      </c>
      <c r="CT38" s="672" t="str">
        <f>IF(ISBLANK(F38),"",IF(SCL!Z38&lt;$Q38,1,0))</f>
        <v/>
      </c>
      <c r="CU38" s="672" t="str">
        <f>IF(ISBLANK(G38),"",IF(SCL!AA38&lt;$Q38,1,0))</f>
        <v/>
      </c>
      <c r="CV38" s="672" t="str">
        <f>IF(ISBLANK(H38),"",IF(SCL!AB38&lt;$Q38,1,0))</f>
        <v/>
      </c>
      <c r="CW38" s="672" t="str">
        <f>IF(ISBLANK(I38),"",IF(SCL!AC38&lt;$Q38,1,0))</f>
        <v/>
      </c>
      <c r="CX38" s="672" t="str">
        <f>IF(ISBLANK(J38),"",IF(SCL!AD38&lt;$Q38,1,0))</f>
        <v/>
      </c>
      <c r="CY38" s="672" t="str">
        <f>IF(ISBLANK(K38),"",IF(SCL!AE38&lt;$Q38,1,0))</f>
        <v/>
      </c>
      <c r="CZ38" s="672" t="str">
        <f>IF(ISBLANK(L38),"",IF(SCL!AF38&lt;$Q38,1,0))</f>
        <v/>
      </c>
      <c r="DA38" s="672" t="str">
        <f>IF(ISBLANK(M38),"",IF(SCL!AG38&lt;$Q38,1,0))</f>
        <v/>
      </c>
      <c r="DB38" s="672" t="str">
        <f>IF(ISBLANK(N38),"",IF(SCL!AH38&lt;$Q38,1,0))</f>
        <v/>
      </c>
      <c r="DC38" s="673" t="str">
        <f>IF(ISBLANK(O38),"",IF(SCL!AI38&lt;$Q38,1,0))</f>
        <v/>
      </c>
      <c r="DD38" s="478">
        <f t="shared" si="51"/>
        <v>0</v>
      </c>
      <c r="DE38" s="541" t="str">
        <f t="shared" si="52"/>
        <v/>
      </c>
      <c r="DF38" s="665">
        <f t="shared" si="109"/>
        <v>20</v>
      </c>
      <c r="DG38" s="287">
        <v>4</v>
      </c>
      <c r="DH38" s="287">
        <f t="shared" si="146"/>
        <v>0</v>
      </c>
      <c r="DI38" s="10">
        <v>1000</v>
      </c>
      <c r="DJ38" s="10">
        <f t="shared" si="145"/>
        <v>0</v>
      </c>
      <c r="DK38" s="10">
        <f>+DI38/DI$33</f>
        <v>11111111.11111111</v>
      </c>
      <c r="DL38" s="10">
        <f t="shared" si="147"/>
        <v>24930.662663761676</v>
      </c>
      <c r="DM38" s="10">
        <f>+DL38/DL$33</f>
        <v>11111111.111111112</v>
      </c>
      <c r="DN38" s="10">
        <f t="shared" si="148"/>
        <v>13742.209936227357</v>
      </c>
      <c r="DO38" s="10">
        <f>+DN38/DN$33</f>
        <v>11111111.111111112</v>
      </c>
      <c r="DP38" s="637" t="str">
        <f>+IF(ISBLANK($B$22),"",IF(OR(E38=Cutoff!$A$18,E38=Cutoff!$A$18,F38=Cutoff!$A$18,G38=Cutoff!$A$18,H38=Cutoff!$A$18,I38=Cutoff!$A$18,J38=Cutoff!$A$18,K38=Cutoff!$A$18,L38=Cutoff!$A$18,M38=Cutoff!$A$18,N38=Cutoff!$A$18,O38=Cutoff!$A$18),1,0))</f>
        <v/>
      </c>
      <c r="DQ38" s="622" t="str">
        <f t="shared" si="60"/>
        <v/>
      </c>
      <c r="DR38" s="622" t="str">
        <f t="shared" si="61"/>
        <v/>
      </c>
      <c r="DS38" s="622">
        <f t="shared" si="62"/>
        <v>0</v>
      </c>
      <c r="DT38" s="622" t="str">
        <f t="shared" si="63"/>
        <v/>
      </c>
      <c r="DU38" s="636" t="str">
        <f t="shared" si="64"/>
        <v/>
      </c>
      <c r="DV38" s="381" t="str">
        <f>+IF(OR($E38=Cutoff!A$13,$E38=Cutoff!A$14,$E38=Cutoff!A$15,$F38=Cutoff!A$13,$F38=Cutoff!A$14,$F38=Cutoff!A$15,$G38=Cutoff!A$13,$G38=Cutoff!A$14,$G38=Cutoff!A$15,H38=Cutoff!A$13,$H38=Cutoff!A$14,$H38=Cutoff!A$15,I38=Cutoff!A$13,$I38=Cutoff!A$14,$I38=Cutoff!A$15,$J38=Cutoff!A$13,$J38=Cutoff!A$14,$J38=Cutoff!A$15,$K38=Cutoff!A$13,$K38=Cutoff!A$14,$K38=Cutoff!A$15,$L38=Cutoff!A$13,$L38=Cutoff!A$14,$L38=Cutoff!A$15,$M38=Cutoff!A$13,$M38=Cutoff!A$14,$M38=Cutoff!A$15,$N38=Cutoff!A$13,$N38=Cutoff!A$14,$N38=Cutoff!A$15,$O38=Cutoff!A$13,$O38=Cutoff!A$14,$O38=Cutoff!A$15),"x","")</f>
        <v/>
      </c>
      <c r="DW38" s="275" t="str">
        <f t="shared" si="65"/>
        <v/>
      </c>
      <c r="DX38" s="244" t="str">
        <f t="shared" si="16"/>
        <v/>
      </c>
      <c r="DY38" s="381" t="str">
        <f>+IF(OR($E38=Cutoff!$A$5,$E38=Cutoff!$A$6,$E38=Cutoff!$A$7,$F38=Cutoff!$A$5,$F38=Cutoff!$A$6,$F38=Cutoff!$A$7,$G38=Cutoff!$A$5,$G38=Cutoff!$A$6,$G38=Cutoff!$A$7,$H38=Cutoff!$A$5,$H38=Cutoff!$A$6,$H38=Cutoff!$A$7,$I38=Cutoff!$A$5,$I38=Cutoff!$A$6,$I38=Cutoff!$A$7,$J38=Cutoff!$A$5,$J38=Cutoff!$A$6,$J38=Cutoff!$A$7,$K38=Cutoff!$A$5,$K38=Cutoff!$A$6,$K38=Cutoff!$A$7,$L38=Cutoff!$A$5,$L38=Cutoff!$A$6,$L38=Cutoff!$A$7,$M38=Cutoff!$A$5,$M38=Cutoff!$A$6,$M38=Cutoff!$A$7,$N38=Cutoff!$A$5,$N38=Cutoff!$A$6,$N38=Cutoff!$A$7,$O38=Cutoff!$A$5,$O38=Cutoff!$A$6,$O38=Cutoff!$A$7),"x","")</f>
        <v/>
      </c>
      <c r="DZ38" s="275" t="str">
        <f t="shared" si="66"/>
        <v/>
      </c>
      <c r="EA38" s="244" t="str">
        <f t="shared" si="144"/>
        <v/>
      </c>
      <c r="EB38" s="381" t="str">
        <f>+IF(OR($E38=Cutoff!$A$2,$E38=Cutoff!$A$3,$E38=Cutoff!$A$4,$F38=Cutoff!$A$2,$F38=Cutoff!$A$3,$F38=Cutoff!$A$4,$G38=Cutoff!$A$2,$G38=Cutoff!$A$3,$G38=Cutoff!$A$4,$H38=Cutoff!$A$2,$H38=Cutoff!$A$3,$H38=Cutoff!$A$4,$I38=Cutoff!$A$2,$I38=Cutoff!$A$3,$I38=Cutoff!$A$4,$J38=Cutoff!$A$2,$J38=Cutoff!$A$3,$J38=Cutoff!$A$4,$K38=Cutoff!$A$2,$K38=Cutoff!$A$3,$K38=Cutoff!$A$4,$L38=Cutoff!$A$2,$L38=Cutoff!$A$3,$L38=Cutoff!$A$4,$M38=Cutoff!$A$2,$M38=Cutoff!$A$3,$M38=Cutoff!$A$4,$N38=Cutoff!$A$2,$N38=Cutoff!$A$3,$N38=Cutoff!$A$4,$O38=Cutoff!$A$2,$O38=Cutoff!$A$3,$O38=Cutoff!$A$4),"x","")</f>
        <v/>
      </c>
      <c r="EC38" s="275" t="str">
        <f t="shared" si="67"/>
        <v/>
      </c>
      <c r="ED38" s="244" t="str">
        <f t="shared" si="143"/>
        <v/>
      </c>
      <c r="EE38" s="293" t="str">
        <f t="shared" si="122"/>
        <v/>
      </c>
      <c r="EF38" s="382" t="str">
        <f>+IF(OR($E38=Cutoff!$A$8,$E38=Cutoff!$A$11,$E38=Cutoff!$A$12,$F38=Cutoff!$A$8,$F38=Cutoff!$A$11,$F38=Cutoff!$A$12,$G38=Cutoff!$A$8,$G38=Cutoff!$A$11,$G38=Cutoff!$A$12,$H38=Cutoff!$A$8,$H38=Cutoff!$A$11,$H38=Cutoff!$A$12,$I38=Cutoff!$A$8,$I38=Cutoff!$A$11,$I38=Cutoff!$A$12,$J38=Cutoff!$A$8,$J38=Cutoff!$A$11,$J38=Cutoff!$A$12,$K38=Cutoff!$A$8,$K38=Cutoff!$A$11,$K38=Cutoff!$A$12,$L38=Cutoff!$A$8,$L38=Cutoff!$A$11,$L38=Cutoff!$A$12,$M38=Cutoff!$A$8,$M38=Cutoff!$A$11,$M38=Cutoff!$A$12,$N38=Cutoff!$A$8,$N38=Cutoff!$A$11,$N38=Cutoff!$A$12,$O38=Cutoff!$A$8,$O38=Cutoff!$A$11,$O38=Cutoff!$A$12),"x","")</f>
        <v/>
      </c>
      <c r="EG38" s="293" t="str">
        <f t="shared" si="123"/>
        <v/>
      </c>
      <c r="EH38" s="482" t="str">
        <f t="shared" si="68"/>
        <v/>
      </c>
      <c r="EI38" s="482" t="str">
        <f t="shared" si="69"/>
        <v/>
      </c>
      <c r="EJ38" s="478" t="str">
        <f t="shared" si="70"/>
        <v/>
      </c>
      <c r="EK38" s="244">
        <f t="shared" si="110"/>
        <v>22</v>
      </c>
      <c r="EL38" s="482" t="str">
        <f t="shared" si="71"/>
        <v/>
      </c>
      <c r="EM38" s="482" t="str">
        <f t="shared" si="72"/>
        <v/>
      </c>
      <c r="EN38" s="482" t="str">
        <f t="shared" si="73"/>
        <v/>
      </c>
      <c r="EO38" s="293" t="str">
        <f t="shared" si="19"/>
        <v/>
      </c>
      <c r="EP38" s="539" t="str">
        <f>+IF(ISBLANK(B38),"",IF(OR($E38=Cutoff!$P$2,$E38=Cutoff!$P$3,$E38=Cutoff!$P$4,$E38=Cutoff!$P$5,$E38=Cutoff!$P$6,$E38=Cutoff!$P$7,$E38=Cutoff!$P$8,$F38=Cutoff!$P$2,$F38=Cutoff!$P$3,$F38=Cutoff!$P$4,$F38=Cutoff!$P$5,$F38=Cutoff!$P$6,$F38=Cutoff!$P$7,$F38=Cutoff!$P$8,$G38=Cutoff!$P$2,$G38=Cutoff!$P$3,$G38=Cutoff!$P$4,$G38=Cutoff!$P$5,$G38=Cutoff!$P$6,$G38=Cutoff!$P$7,$G38=Cutoff!$P$8,$H38=Cutoff!$P$2,$H38=Cutoff!$P$3,$H38=Cutoff!$P$4,$H38=Cutoff!$P$5,$H38=Cutoff!$P$6,$H38=Cutoff!$P$7,$H38=Cutoff!$P$8,$I38=Cutoff!$P$2,$I38=Cutoff!$P$3,$I38=Cutoff!$P$4,$I38=Cutoff!$P$5,$I38=Cutoff!$P$6,$I38=Cutoff!$P$7,$I38=Cutoff!$P$8,$J38=Cutoff!$P$2,$J38=Cutoff!$P$3,$J38=Cutoff!$P$4,$J38=Cutoff!$P$5,$J38=Cutoff!$P$6,$J38=Cutoff!$P$7,$J38=Cutoff!$P$8,$K38=Cutoff!$P$2,$K38=Cutoff!$P$3,$K38=Cutoff!$P$4,$K38=Cutoff!$P$5,$K38=Cutoff!$P$6,$K38=Cutoff!$P$7,$K38=Cutoff!$P$8,$L38=Cutoff!$P$2,$L38=Cutoff!$P$3,$L38=Cutoff!$P$4,$L38=Cutoff!$P$5,$L38=Cutoff!$P$6,$L38=Cutoff!$P$7,$L38=Cutoff!$P$8,$M38=Cutoff!$P$2,$M38=Cutoff!$P$3,$M38=Cutoff!$P$4,$M38=Cutoff!$P$5,$M38=Cutoff!$P$6,$M38=Cutoff!$P$7,$M38=Cutoff!$P$8,$N38=Cutoff!$P$2,$N38=Cutoff!$P$3,$N38=Cutoff!$P$4,$N38=Cutoff!$P$5,$N38=Cutoff!$P$6,$N38=Cutoff!$P$7,$N38=Cutoff!$P$8,$O38=Cutoff!$P$2,$O38=Cutoff!$P$3,$O38=Cutoff!$P$4,$O38=Cutoff!$P$5,$O38=Cutoff!$P$6,$O38=Cutoff!$P$7,$O38=Cutoff!$P$8),1,""))</f>
        <v/>
      </c>
      <c r="EQ38" s="490" t="str">
        <f>+IF(ISBLANK(B38),"",IF(OR($E38=Cutoff!$R$2,$E38=Cutoff!$R$3,$E38=Cutoff!$R$4,$E38=Cutoff!$R$6,$E38=Cutoff!$R$7,$E38=Cutoff!$R$8,$E38=Cutoff!$R$10,$F38=Cutoff!$R$2,$F38=Cutoff!$R$3,$F38=Cutoff!$R$4,$F38=Cutoff!$R$6,$F38=Cutoff!$R$7,$F38=Cutoff!$R$8,$F38=Cutoff!$R$10,$G38=Cutoff!$R$2,$G38=Cutoff!$R$3,$G38=Cutoff!$R$4,$G38=Cutoff!$R$6,$G38=Cutoff!$R$7,$G38=Cutoff!$R$8,$G38=Cutoff!$R$10,$H38=Cutoff!$R$2,$H38=Cutoff!$R$3,$H38=Cutoff!$R$4,$H38=Cutoff!$R$6,$H38=Cutoff!$R$7,$H38=Cutoff!$R$8,$H38=Cutoff!$R$10,$I38=Cutoff!$R$2,$I38=Cutoff!$R$3,$I38=Cutoff!$R$4,$I38=Cutoff!$R$6,$I38=Cutoff!$R$7,$I38=Cutoff!$R$8,$I38=Cutoff!$R$10,$J38=Cutoff!$R$2,$J38=Cutoff!$R$3,$J38=Cutoff!$R$4,$J38=Cutoff!$R$6,$J38=Cutoff!$R$7,$J38=Cutoff!$R$8,$J38=Cutoff!$R$10,$K38=Cutoff!$R$2,$K38=Cutoff!$R$3,$K38=Cutoff!$R$4,$K38=Cutoff!$R$6,$K38=Cutoff!$R$7,$K38=Cutoff!$R$8,$K38=Cutoff!$R$10,$L38=Cutoff!$R$2,$L38=Cutoff!$R$3,$L38=Cutoff!$R$4,$L38=Cutoff!$R$6,$L38=Cutoff!$R$7,$L38=Cutoff!$R$8,$L38=Cutoff!$R$10,$M38=Cutoff!$R$2,$M38=Cutoff!$R$3,$M38=Cutoff!$R$4,$M38=Cutoff!$R$6,$M38=Cutoff!$R$7,$M38=Cutoff!$R$8,$M38=Cutoff!$R$10,$N38=Cutoff!$R$2,$N38=Cutoff!$R$3,$N38=Cutoff!$R$4,$N38=Cutoff!$R$6,$N38=Cutoff!$R$7,$N38=Cutoff!$R$8,$N38=Cutoff!$R$10,$O38=Cutoff!$R$2,$O38=Cutoff!$R$3,$O38=Cutoff!$R$4,$O38=Cutoff!$R$6,$O38=Cutoff!$R$7,$O38=Cutoff!$R$8,$O38=Cutoff!$R$10),1,""))</f>
        <v/>
      </c>
      <c r="ER38" s="490" t="str">
        <f>+IF(ISBLANK(B38),"",IF(OR($E38=Cutoff!$T$2,$E38=Cutoff!$T$3,$E38=Cutoff!$T$4,$E38=Cutoff!$T$5,$E38=Cutoff!$T$6,$E38=Cutoff!$T$7,$E38=Cutoff!$T$8,$F38=Cutoff!$T$2,$F38=Cutoff!$T$3,$F38=Cutoff!$T$4,$F38=Cutoff!$T$5,$F38=Cutoff!$T$6,$F38=Cutoff!$T$7,$F38=Cutoff!$T$8,$G38=Cutoff!$T$2,$G38=Cutoff!$T$3,$G38=Cutoff!$T$4,$G38=Cutoff!$T$5,$G38=Cutoff!$T$6,$G38=Cutoff!$T$7,$G38=Cutoff!$T$8,$H38=Cutoff!$T$2,$H38=Cutoff!$T$3,$H38=Cutoff!$T$4,$H38=Cutoff!$T$5,$H38=Cutoff!$T$6,$H38=Cutoff!$T$7,$H38=Cutoff!$T$8,$I38=Cutoff!$T$2,$I38=Cutoff!$T$3,$I38=Cutoff!$T$4,$I38=Cutoff!$T$5,$I38=Cutoff!$T$6,$I38=Cutoff!$T$7,$I38=Cutoff!$T$8,$J38=Cutoff!$T$2,$J38=Cutoff!$T$3,$J38=Cutoff!$T$4,$J38=Cutoff!$T$5,$J38=Cutoff!$T$6,$J38=Cutoff!$T$7,$J38=Cutoff!$T$8,$K38=Cutoff!$T$2,$K38=Cutoff!$T$3,$K38=Cutoff!$T$4,$K38=Cutoff!$T$5,$K38=Cutoff!$T$6,$K38=Cutoff!$T$7,$K38=Cutoff!$T$8,$L38=Cutoff!$T$2,$L38=Cutoff!$T$3,$L38=Cutoff!$T$4,$L38=Cutoff!$T$5,$L38=Cutoff!$T$6,$L38=Cutoff!$T$7,$L38=Cutoff!$T$8,$M38=Cutoff!$T$2,$M38=Cutoff!$T$3,$M38=Cutoff!$T$4,$M38=Cutoff!$T$5,$M38=Cutoff!$T$6,$M38=Cutoff!$T$7,$M38=Cutoff!$T$8,$N38=Cutoff!$T$2,$N38=Cutoff!$T$3,$N38=Cutoff!$T$4,$N38=Cutoff!$T$5,$N38=Cutoff!$T$6,$N38=Cutoff!$T$7,$N38=Cutoff!$T$8,$O38=Cutoff!$T$2,$O38=Cutoff!$T$3,$O38=Cutoff!$T$4,$O38=Cutoff!$T$5,$O38=Cutoff!$T$6,$O38=Cutoff!$T$7,$O38=Cutoff!$T$8),1,""))</f>
        <v/>
      </c>
      <c r="ET38" s="480">
        <f t="shared" si="135"/>
        <v>0</v>
      </c>
      <c r="EU38" s="545">
        <f t="shared" si="75"/>
        <v>0</v>
      </c>
      <c r="EV38" s="545">
        <f t="shared" si="76"/>
        <v>0</v>
      </c>
      <c r="EW38" s="545">
        <f t="shared" si="77"/>
        <v>0</v>
      </c>
      <c r="EY38" s="689" t="str">
        <f>IF(ISBLANK(E38),"0",+IF(OR(AND(E38=Cutoff!$AC$2,$Q38&gt;VLOOKUP(E38,Cutoff!$A$2:$D$56,4,FALSE)&gt;LCID!$Q38),AND(E38=Cutoff!$AC$3,$Q38&gt;VLOOKUP(E38,Cutoff!$A$2:$D$56,4,FALSE)&gt;LCID!$Q38),AND(E38=Cutoff!$AC$4,$RC38&gt;VLOOKUP(E38,Cutoff!$A$2:$D$56,4,FALSE)&gt;LCID!$Q38),AND(E38=Cutoff!$AC$5,$Q38&gt;VLOOKUP(E38,Cutoff!$A$2:$D$56,4,FALSE)&gt;LCID!$Q38),AND(E38=Cutoff!$AC$6,$Q38&gt;VLOOKUP(E38,Cutoff!$A$2:$D$56,4,FALSE)&gt;LCID!$Q38),AND(E38=Cutoff!$AC$7,$Q38&gt;VLOOKUP(E38,Cutoff!$A$2:$D$56,4,FALSE)&gt;LCID!$Q38),AND(E38=Cutoff!$AC$8,$Q38&gt;VLOOKUP(E38,Cutoff!$A$2:$D$56,4,FALSE)&gt;LCID!$Q38),AND(E38=Cutoff!$AC$9,$Q38&gt;VLOOKUP(E38,Cutoff!$A$2:$D$56,4,FALSE)&gt;LCID!$Q38)),"1","0"))</f>
        <v>0</v>
      </c>
      <c r="EZ38" s="690" t="str">
        <f>IF(ISBLANK(F38),"0",+IF(OR(AND(F38=Cutoff!$AC$2,$Q38&gt;VLOOKUP(F38,Cutoff!$A$2:$D$56,4,FALSE)&gt;LCID!$Q38),AND(F38=Cutoff!$AC$3,$Q38&gt;VLOOKUP(F38,Cutoff!$A$2:$D$56,4,FALSE)&gt;LCID!$Q38),AND(F38=Cutoff!$AC$4,$RC38&gt;VLOOKUP(F38,Cutoff!$A$2:$D$56,4,FALSE)&gt;LCID!$Q38),AND(F38=Cutoff!$AC$5,$Q38&gt;VLOOKUP(F38,Cutoff!$A$2:$D$56,4,FALSE)&gt;LCID!$Q38),AND(F38=Cutoff!$AC$6,$Q38&gt;VLOOKUP(F38,Cutoff!$A$2:$D$56,4,FALSE)&gt;LCID!$Q38),AND(F38=Cutoff!$AC$7,$Q38&gt;VLOOKUP(F38,Cutoff!$A$2:$D$56,4,FALSE)&gt;LCID!$Q38),AND(F38=Cutoff!$AC$8,$Q38&gt;VLOOKUP(F38,Cutoff!$A$2:$D$56,4,FALSE)&gt;LCID!$Q38),AND(F38=Cutoff!$AC$9,$Q38&gt;VLOOKUP(F38,Cutoff!$A$2:$D$56,4,FALSE)&gt;LCID!$Q38)),"1","0"))</f>
        <v>0</v>
      </c>
      <c r="FA38" s="690" t="str">
        <f>IF(ISBLANK(G38),"0",+IF(OR(AND(G38=Cutoff!$AC$2,$Q38&gt;VLOOKUP(G38,Cutoff!$A$2:$D$56,4,FALSE)&gt;LCID!$Q38),AND(G38=Cutoff!$AC$3,$Q38&gt;VLOOKUP(G38,Cutoff!$A$2:$D$56,4,FALSE)&gt;LCID!$Q38),AND(G38=Cutoff!$AC$4,$RC38&gt;VLOOKUP(G38,Cutoff!$A$2:$D$56,4,FALSE)&gt;LCID!$Q38),AND(G38=Cutoff!$AC$5,$Q38&gt;VLOOKUP(G38,Cutoff!$A$2:$D$56,4,FALSE)&gt;LCID!$Q38),AND(G38=Cutoff!$AC$6,$Q38&gt;VLOOKUP(G38,Cutoff!$A$2:$D$56,4,FALSE)&gt;LCID!$Q38),AND(G38=Cutoff!$AC$7,$Q38&gt;VLOOKUP(G38,Cutoff!$A$2:$D$56,4,FALSE)&gt;LCID!$Q38),AND(G38=Cutoff!$AC$8,$Q38&gt;VLOOKUP(G38,Cutoff!$A$2:$D$56,4,FALSE)&gt;LCID!$Q38),AND(G38=Cutoff!$AC$9,$Q38&gt;VLOOKUP(G38,Cutoff!$A$2:$D$56,4,FALSE)&gt;LCID!$Q38)),"1","0"))</f>
        <v>0</v>
      </c>
      <c r="FB38" s="690" t="str">
        <f>IF(ISBLANK(H38),"0",+IF(OR(AND(H38=Cutoff!$AC$2,$Q38&gt;VLOOKUP(H38,Cutoff!$A$2:$D$56,4,FALSE)&gt;LCID!$Q38),AND(H38=Cutoff!$AC$3,$Q38&gt;VLOOKUP(H38,Cutoff!$A$2:$D$56,4,FALSE)&gt;LCID!$Q38),AND(H38=Cutoff!$AC$4,$RC38&gt;VLOOKUP(H38,Cutoff!$A$2:$D$56,4,FALSE)&gt;LCID!$Q38),AND(H38=Cutoff!$AC$5,$Q38&gt;VLOOKUP(H38,Cutoff!$A$2:$D$56,4,FALSE)&gt;LCID!$Q38),AND(H38=Cutoff!$AC$6,$Q38&gt;VLOOKUP(H38,Cutoff!$A$2:$D$56,4,FALSE)&gt;LCID!$Q38),AND(H38=Cutoff!$AC$7,$Q38&gt;VLOOKUP(H38,Cutoff!$A$2:$D$56,4,FALSE)&gt;LCID!$Q38),AND(H38=Cutoff!$AC$8,$Q38&gt;VLOOKUP(H38,Cutoff!$A$2:$D$56,4,FALSE)&gt;LCID!$Q38),AND(H38=Cutoff!$AC$9,$Q38&gt;VLOOKUP(H38,Cutoff!$A$2:$D$56,4,FALSE)&gt;LCID!$Q38)),"1","0"))</f>
        <v>0</v>
      </c>
      <c r="FC38" s="690" t="str">
        <f>IF(ISBLANK(I38),"0",+IF(OR(AND(I38=Cutoff!$AC$2,$Q38&gt;VLOOKUP(I38,Cutoff!$A$2:$D$56,4,FALSE)&gt;LCID!$Q38),AND(I38=Cutoff!$AC$3,$Q38&gt;VLOOKUP(I38,Cutoff!$A$2:$D$56,4,FALSE)&gt;LCID!$Q38),AND(I38=Cutoff!$AC$4,$RC38&gt;VLOOKUP(I38,Cutoff!$A$2:$D$56,4,FALSE)&gt;LCID!$Q38),AND(I38=Cutoff!$AC$5,$Q38&gt;VLOOKUP(I38,Cutoff!$A$2:$D$56,4,FALSE)&gt;LCID!$Q38),AND(I38=Cutoff!$AC$6,$Q38&gt;VLOOKUP(I38,Cutoff!$A$2:$D$56,4,FALSE)&gt;LCID!$Q38),AND(I38=Cutoff!$AC$7,$Q38&gt;VLOOKUP(I38,Cutoff!$A$2:$D$56,4,FALSE)&gt;LCID!$Q38),AND(I38=Cutoff!$AC$8,$Q38&gt;VLOOKUP(I38,Cutoff!$A$2:$D$56,4,FALSE)&gt;LCID!$Q38),AND(I38=Cutoff!$AC$9,$Q38&gt;VLOOKUP(I38,Cutoff!$A$2:$D$56,4,FALSE)&gt;LCID!$Q38)),"1","0"))</f>
        <v>0</v>
      </c>
      <c r="FD38" s="690" t="str">
        <f>IF(ISBLANK(J38),"0",+IF(OR(AND(J38=Cutoff!$AC$2,$Q38&gt;VLOOKUP(J38,Cutoff!$A$2:$D$56,4,FALSE)&gt;LCID!$Q38),AND(J38=Cutoff!$AC$3,$Q38&gt;VLOOKUP(J38,Cutoff!$A$2:$D$56,4,FALSE)&gt;LCID!$Q38),AND(J38=Cutoff!$AC$4,$RC38&gt;VLOOKUP(J38,Cutoff!$A$2:$D$56,4,FALSE)&gt;LCID!$Q38),AND(J38=Cutoff!$AC$5,$Q38&gt;VLOOKUP(J38,Cutoff!$A$2:$D$56,4,FALSE)&gt;LCID!$Q38),AND(J38=Cutoff!$AC$6,$Q38&gt;VLOOKUP(J38,Cutoff!$A$2:$D$56,4,FALSE)&gt;LCID!$Q38),AND(J38=Cutoff!$AC$7,$Q38&gt;VLOOKUP(J38,Cutoff!$A$2:$D$56,4,FALSE)&gt;LCID!$Q38),AND(J38=Cutoff!$AC$8,$Q38&gt;VLOOKUP(J38,Cutoff!$A$2:$D$56,4,FALSE)&gt;LCID!$Q38),AND(J38=Cutoff!$AC$9,$Q38&gt;VLOOKUP(J38,Cutoff!$A$2:$D$56,4,FALSE)&gt;LCID!$Q38)),"1","0"))</f>
        <v>0</v>
      </c>
      <c r="FE38" s="690" t="str">
        <f>IF(ISBLANK(K38),"0",+IF(OR(AND(K38=Cutoff!$AC$2,$Q38&gt;VLOOKUP(K38,Cutoff!$A$2:$D$56,4,FALSE)&gt;LCID!$Q38),AND(K38=Cutoff!$AC$3,$Q38&gt;VLOOKUP(K38,Cutoff!$A$2:$D$56,4,FALSE)&gt;LCID!$Q38),AND(K38=Cutoff!$AC$4,$RC38&gt;VLOOKUP(K38,Cutoff!$A$2:$D$56,4,FALSE)&gt;LCID!$Q38),AND(K38=Cutoff!$AC$5,$Q38&gt;VLOOKUP(K38,Cutoff!$A$2:$D$56,4,FALSE)&gt;LCID!$Q38),AND(K38=Cutoff!$AC$6,$Q38&gt;VLOOKUP(K38,Cutoff!$A$2:$D$56,4,FALSE)&gt;LCID!$Q38),AND(K38=Cutoff!$AC$7,$Q38&gt;VLOOKUP(K38,Cutoff!$A$2:$D$56,4,FALSE)&gt;LCID!$Q38),AND(K38=Cutoff!$AC$8,$Q38&gt;VLOOKUP(K38,Cutoff!$A$2:$D$56,4,FALSE)&gt;LCID!$Q38),AND(K38=Cutoff!$AC$9,$Q38&gt;VLOOKUP(K38,Cutoff!$A$2:$D$56,4,FALSE)&gt;LCID!$Q38)),"1","0"))</f>
        <v>0</v>
      </c>
      <c r="FF38" s="690" t="str">
        <f>IF(ISBLANK(L38),"0",+IF(OR(AND(L38=Cutoff!$AC$2,$Q38&gt;VLOOKUP(L38,Cutoff!$A$2:$D$56,4,FALSE)&gt;LCID!$Q38),AND(L38=Cutoff!$AC$3,$Q38&gt;VLOOKUP(L38,Cutoff!$A$2:$D$56,4,FALSE)&gt;LCID!$Q38),AND(L38=Cutoff!$AC$4,$RC38&gt;VLOOKUP(L38,Cutoff!$A$2:$D$56,4,FALSE)&gt;LCID!$Q38),AND(L38=Cutoff!$AC$5,$Q38&gt;VLOOKUP(L38,Cutoff!$A$2:$D$56,4,FALSE)&gt;LCID!$Q38),AND(L38=Cutoff!$AC$6,$Q38&gt;VLOOKUP(L38,Cutoff!$A$2:$D$56,4,FALSE)&gt;LCID!$Q38),AND(L38=Cutoff!$AC$7,$Q38&gt;VLOOKUP(L38,Cutoff!$A$2:$D$56,4,FALSE)&gt;LCID!$Q38),AND(L38=Cutoff!$AC$8,$Q38&gt;VLOOKUP(L38,Cutoff!$A$2:$D$56,4,FALSE)&gt;LCID!$Q38),AND(L38=Cutoff!$AC$9,$Q38&gt;VLOOKUP(L38,Cutoff!$A$2:$D$56,4,FALSE)&gt;LCID!$Q38)),"1","0"))</f>
        <v>0</v>
      </c>
      <c r="FG38" s="690" t="str">
        <f>IF(ISBLANK(M38),"0",+IF(OR(AND(M38=Cutoff!$AC$2,$Q38&gt;VLOOKUP(M38,Cutoff!$A$2:$D$56,4,FALSE)&gt;LCID!$Q38),AND(M38=Cutoff!$AC$3,$Q38&gt;VLOOKUP(M38,Cutoff!$A$2:$D$56,4,FALSE)&gt;LCID!$Q38),AND(M38=Cutoff!$AC$4,$RC38&gt;VLOOKUP(M38,Cutoff!$A$2:$D$56,4,FALSE)&gt;LCID!$Q38),AND(M38=Cutoff!$AC$5,$Q38&gt;VLOOKUP(M38,Cutoff!$A$2:$D$56,4,FALSE)&gt;LCID!$Q38),AND(M38=Cutoff!$AC$6,$Q38&gt;VLOOKUP(M38,Cutoff!$A$2:$D$56,4,FALSE)&gt;LCID!$Q38),AND(M38=Cutoff!$AC$7,$Q38&gt;VLOOKUP(M38,Cutoff!$A$2:$D$56,4,FALSE)&gt;LCID!$Q38),AND(M38=Cutoff!$AC$8,$Q38&gt;VLOOKUP(M38,Cutoff!$A$2:$D$56,4,FALSE)&gt;LCID!$Q38),AND(M38=Cutoff!$AC$9,$Q38&gt;VLOOKUP(M38,Cutoff!$A$2:$D$56,4,FALSE)&gt;LCID!$Q38)),"1","0"))</f>
        <v>0</v>
      </c>
      <c r="FH38" s="690" t="str">
        <f>IF(ISBLANK(N38),"0",+IF(OR(AND(N38=Cutoff!$AC$2,$Q38&gt;VLOOKUP(N38,Cutoff!$A$2:$D$56,4,FALSE)&gt;LCID!$Q38),AND(N38=Cutoff!$AC$3,$Q38&gt;VLOOKUP(N38,Cutoff!$A$2:$D$56,4,FALSE)&gt;LCID!$Q38),AND(N38=Cutoff!$AC$4,$RC38&gt;VLOOKUP(N38,Cutoff!$A$2:$D$56,4,FALSE)&gt;LCID!$Q38),AND(N38=Cutoff!$AC$5,$Q38&gt;VLOOKUP(N38,Cutoff!$A$2:$D$56,4,FALSE)&gt;LCID!$Q38),AND(N38=Cutoff!$AC$6,$Q38&gt;VLOOKUP(N38,Cutoff!$A$2:$D$56,4,FALSE)&gt;LCID!$Q38),AND(N38=Cutoff!$AC$7,$Q38&gt;VLOOKUP(N38,Cutoff!$A$2:$D$56,4,FALSE)&gt;LCID!$Q38),AND(N38=Cutoff!$AC$8,$Q38&gt;VLOOKUP(N38,Cutoff!$A$2:$D$56,4,FALSE)&gt;LCID!$Q38),AND(N38=Cutoff!$AC$9,$Q38&gt;VLOOKUP(N38,Cutoff!$A$2:$D$56,4,FALSE)&gt;LCID!$Q38)),"1","0"))</f>
        <v>0</v>
      </c>
      <c r="FI38" s="691" t="str">
        <f>IF(ISBLANK(O38),"0",+IF(OR(AND(O38=Cutoff!$AC$2,$Q38&gt;VLOOKUP(O38,Cutoff!$A$2:$D$56,4,FALSE)&gt;LCID!$Q38),AND(O38=Cutoff!$AC$3,$Q38&gt;VLOOKUP(O38,Cutoff!$A$2:$D$56,4,FALSE)&gt;LCID!$Q38),AND(O38=Cutoff!$AC$4,$RC38&gt;VLOOKUP(O38,Cutoff!$A$2:$D$56,4,FALSE)&gt;LCID!$Q38),AND(O38=Cutoff!$AC$5,$Q38&gt;VLOOKUP(O38,Cutoff!$A$2:$D$56,4,FALSE)&gt;LCID!$Q38),AND(O38=Cutoff!$AC$6,$Q38&gt;VLOOKUP(O38,Cutoff!$A$2:$D$56,4,FALSE)&gt;LCID!$Q38),AND(O38=Cutoff!$AC$7,$Q38&gt;VLOOKUP(O38,Cutoff!$A$2:$D$56,4,FALSE)&gt;LCID!$Q38),AND(O38=Cutoff!$AC$8,$Q38&gt;VLOOKUP(O38,Cutoff!$A$2:$D$56,4,FALSE)&gt;LCID!$Q38),AND(O38=Cutoff!$AC$9,$Q38&gt;VLOOKUP(O38,Cutoff!$A$2:$D$56,4,FALSE)&gt;LCID!$Q38)),"1","0"))</f>
        <v>0</v>
      </c>
      <c r="FJ38" s="688">
        <f t="shared" si="136"/>
        <v>0</v>
      </c>
      <c r="FK38" s="11"/>
      <c r="FM38" s="480">
        <f t="shared" si="137"/>
        <v>0</v>
      </c>
      <c r="FN38" s="480">
        <f t="shared" si="138"/>
        <v>0</v>
      </c>
      <c r="FO38" s="480">
        <f t="shared" si="139"/>
        <v>0</v>
      </c>
      <c r="FQ38" s="239" t="str">
        <f>IF(ISBLANK(B38),"",+IF(OR($E38=Cutoff!$W$2,$E38=Cutoff!$W$3,$E38=Cutoff!$W$4,$E38=Cutoff!$W$5,$E38=Cutoff!$W$6,$E38=Cutoff!$W$7,$E38=Cutoff!$W$8,$E38=Cutoff!$W$9,$E38=Cutoff!$W$10,$E38=Cutoff!$W$11,$E38=Cutoff!$W$12,$F38=Cutoff!$W$2,$F38=Cutoff!$W$3,$F38=Cutoff!$W$4,$F38=Cutoff!$W$5,$F38=Cutoff!$W$6,$F38=Cutoff!$W$7,$F38=Cutoff!$W$8,$F38=Cutoff!$W$9,$F38=Cutoff!$W$10,$F38=Cutoff!$W$11,$F38=Cutoff!$W$12,$G38=Cutoff!$W$2,$G38=Cutoff!$W$3,$G38=Cutoff!$W$4,$G38=Cutoff!$W$5,$G38=Cutoff!$W$6,$G38=Cutoff!$W$7,$G38=Cutoff!$W$8,$G38=Cutoff!$W$9,$G38=Cutoff!$W$10,$G38=Cutoff!$W$11,$G38=Cutoff!$W$12,$H38=Cutoff!$W$2,$H38=Cutoff!$W$3,$H38=Cutoff!$W$4,$H38=Cutoff!$W$5,$H38=Cutoff!$W$6,$H38=Cutoff!$W$7,$H38=Cutoff!$W$8,$H38=Cutoff!$W$9,$H38=Cutoff!$W$10,$H38=Cutoff!$W$11,$H38=Cutoff!$W$12,$I38=Cutoff!$W$2,$I38=Cutoff!$W$3,$I38=Cutoff!$W$4,$I38=Cutoff!$W$5,$I38=Cutoff!$W$6,$I38=Cutoff!$W$7,$I38=Cutoff!$W$8,$I38=Cutoff!$W$9,$I38=Cutoff!$W$10,$I38=Cutoff!$W$11,$I38=Cutoff!$W$12,$J38=Cutoff!$W$2,$J38=Cutoff!$W$3,$J38=Cutoff!$W$4,$J38=Cutoff!$W$5,$J38=Cutoff!$W$6,$J38=Cutoff!$W$7,$J38=Cutoff!$W$8,$J38=Cutoff!$W$9,$J38=Cutoff!$W$10,$J38=Cutoff!$W$11,$J38=Cutoff!$W$12,$K38=Cutoff!$W$2,$K38=Cutoff!$W$3,$K38=Cutoff!$W$4,$K38=Cutoff!$W$5,$K38=Cutoff!$W$6,$K38=Cutoff!$W$7,$K38=Cutoff!$W$8,$K38=Cutoff!$W$9,$K38=Cutoff!$W$10,$K38=Cutoff!$W$11,$K38=Cutoff!$W$12,$L38=Cutoff!$W$2,$L38=Cutoff!$W$3,$L38=Cutoff!$W$4,$L38=Cutoff!$W$5,$L38=Cutoff!$W$6,$L38=Cutoff!$W$7,$L38=Cutoff!$W$8,$L38=Cutoff!$W$9,$L38=Cutoff!$W$10,$L38=Cutoff!$W$11,$L38=Cutoff!$W$12,$M38=Cutoff!$W$2,$M38=Cutoff!$W$3,$M38=Cutoff!$W$4,$M38=Cutoff!$W$5,$M38=Cutoff!$W$6,$M38=Cutoff!$W$7,$M38=Cutoff!$W$8,$M38=Cutoff!$W$9,$M38=Cutoff!$W$10,$N38=Cutoff!$W$2,$N38=Cutoff!$W$3,$N38=Cutoff!$W$4,$M38=Cutoff!$W$11,$M38=Cutoff!$W$12,$N38=Cutoff!$W$5,$N38=Cutoff!$W$6,$N38=Cutoff!$W$7,$N38=Cutoff!$W$8,$N38=Cutoff!$W$9,$N38=Cutoff!$W$10,$N38=Cutoff!$W$11,$N38=Cutoff!$W$12,$O38=Cutoff!$W$2,$O38=Cutoff!$W$3,$O38=Cutoff!$W$4,$O38=Cutoff!$W$5,$O38=Cutoff!$W$6,$O38=Cutoff!$W$7,$O38=Cutoff!$W$8,$O38=Cutoff!$W$9,$O38=Cutoff!$W$10,$O38=Cutoff!$W$11,$O38=Cutoff!$W$12),1,""))</f>
        <v/>
      </c>
      <c r="FR38" s="239">
        <f t="shared" si="80"/>
        <v>0</v>
      </c>
      <c r="FU38" s="480" t="str">
        <f t="shared" si="124"/>
        <v/>
      </c>
      <c r="GB38" s="528" t="str">
        <f t="shared" si="81"/>
        <v/>
      </c>
      <c r="GC38" s="529" t="str">
        <f t="shared" si="82"/>
        <v/>
      </c>
      <c r="GD38" s="529" t="str">
        <f t="shared" si="83"/>
        <v/>
      </c>
      <c r="GE38" s="529" t="str">
        <f t="shared" si="84"/>
        <v/>
      </c>
      <c r="GF38" s="529" t="str">
        <f t="shared" si="85"/>
        <v/>
      </c>
      <c r="GG38" s="529" t="str">
        <f t="shared" si="86"/>
        <v/>
      </c>
      <c r="GH38" s="529" t="str">
        <f t="shared" si="87"/>
        <v/>
      </c>
      <c r="GI38" s="529" t="str">
        <f t="shared" si="88"/>
        <v/>
      </c>
      <c r="GJ38" s="529" t="str">
        <f t="shared" si="89"/>
        <v/>
      </c>
      <c r="GK38" s="529" t="str">
        <f t="shared" si="90"/>
        <v/>
      </c>
      <c r="GL38" s="530" t="str">
        <f t="shared" si="91"/>
        <v/>
      </c>
      <c r="GM38" s="530">
        <f t="shared" si="92"/>
        <v>0</v>
      </c>
      <c r="GN38" s="574">
        <f t="shared" si="93"/>
        <v>0</v>
      </c>
      <c r="GQ38" s="528" t="str">
        <f>+IF(ISBLANK($B38),"",IF(ISBLANK(E38),"",IF(OR(E38=Cutoff!$P$34,E38=Cutoff!$P$35,E38=Cutoff!$P$36,E38=Cutoff!$P$37,E38=Cutoff!$P$38,E38=Cutoff!$P$39,E38=Cutoff!$P$40,E38=Cutoff!$P$41,E38=Cutoff!$P$42,E38=Cutoff!$P$43,E38=Cutoff!$P$44,E38=Cutoff!$P$45,$Q38&lt;SCL!Y38),"0","i")))</f>
        <v/>
      </c>
      <c r="GR38" s="529" t="str">
        <f>+IF(ISBLANK($B38),"",IF(ISBLANK(F38),"",IF(OR(F38=Cutoff!$P$34,F38=Cutoff!$P$35,F38=Cutoff!$P$36,F38=Cutoff!$P$37,F38=Cutoff!$P$38,F38=Cutoff!$P$39,F38=Cutoff!$P$40,F38=Cutoff!$P$41,F38=Cutoff!$P$42,F38=Cutoff!$P$43,F38=Cutoff!$P$44,F38=Cutoff!$P$45,$Q38&lt;SCL!Z38),"0","i")))</f>
        <v/>
      </c>
      <c r="GS38" s="529" t="str">
        <f>+IF(ISBLANK($B38),"",IF(ISBLANK(G38),"",IF(OR(G38=Cutoff!$P$34,G38=Cutoff!$P$35,G38=Cutoff!$P$36,G38=Cutoff!$P$37,G38=Cutoff!$P$38,G38=Cutoff!$P$39,G38=Cutoff!$P$40,G38=Cutoff!$P$41,G38=Cutoff!$P$42,G38=Cutoff!$P$43,G38=Cutoff!$P$44,G38=Cutoff!$P$45,$Q38&lt;SCL!AA38),"0","i")))</f>
        <v/>
      </c>
      <c r="GT38" s="529" t="str">
        <f>+IF(ISBLANK($B38),"",IF(ISBLANK(H38),"",IF(OR(H38=Cutoff!$P$34,H38=Cutoff!$P$35,H38=Cutoff!$P$36,H38=Cutoff!$P$37,H38=Cutoff!$P$38,H38=Cutoff!$P$39,H38=Cutoff!$P$40,H38=Cutoff!$P$41,H38=Cutoff!$P$42,H38=Cutoff!$P$43,H38=Cutoff!$P$44,H38=Cutoff!$P$45,$Q38&lt;SCL!AB38),"0","i")))</f>
        <v/>
      </c>
      <c r="GU38" s="529" t="str">
        <f>+IF(ISBLANK($B38),"",IF(ISBLANK(I38),"",IF(OR(I38=Cutoff!$P$34,I38=Cutoff!$P$35,I38=Cutoff!$P$36,I38=Cutoff!$P$37,I38=Cutoff!$P$38,I38=Cutoff!$P$39,I38=Cutoff!$P$40,I38=Cutoff!$P$41,I38=Cutoff!$P$42,I38=Cutoff!$P$43,I38=Cutoff!$P$44,I38=Cutoff!$P$45,$Q38&lt;SCL!AC38),"0","i")))</f>
        <v/>
      </c>
      <c r="GV38" s="529" t="str">
        <f>+IF(ISBLANK($B38),"",IF(ISBLANK(J38),"",IF(OR(J38=Cutoff!$P$34,J38=Cutoff!$P$35,J38=Cutoff!$P$36,J38=Cutoff!$P$37,J38=Cutoff!$P$38,J38=Cutoff!$P$39,J38=Cutoff!$P$40,J38=Cutoff!$P$41,J38=Cutoff!$P$42,J38=Cutoff!$P$43,J38=Cutoff!$P$44,J38=Cutoff!$P$45,$Q38&lt;SCL!AD38),"0","i")))</f>
        <v/>
      </c>
      <c r="GW38" s="529" t="str">
        <f>+IF(ISBLANK($B38),"",IF(ISBLANK(K38),"",IF(OR(K38=Cutoff!$P$34,K38=Cutoff!$P$35,K38=Cutoff!$P$36,K38=Cutoff!$P$37,K38=Cutoff!$P$38,K38=Cutoff!$P$39,K38=Cutoff!$P$40,K38=Cutoff!$P$41,K38=Cutoff!$P$42,K38=Cutoff!$P$43,K38=Cutoff!$P$44,K38=Cutoff!$P$45,$Q38&lt;SCL!AE38),"0","i")))</f>
        <v/>
      </c>
      <c r="GX38" s="529" t="str">
        <f>+IF(ISBLANK($B38),"",IF(ISBLANK(L38),"",IF(OR(L38=Cutoff!$P$34,L38=Cutoff!$P$35,L38=Cutoff!$P$36,L38=Cutoff!$P$37,L38=Cutoff!$P$38,L38=Cutoff!$P$39,L38=Cutoff!$P$40,L38=Cutoff!$P$41,L38=Cutoff!$P$42,L38=Cutoff!$P$43,L38=Cutoff!$P$44,L38=Cutoff!$P$45,$Q38&lt;SCL!AF38),"0","i")))</f>
        <v/>
      </c>
      <c r="GY38" s="529" t="str">
        <f>+IF(ISBLANK($B38),"",IF(ISBLANK(M38),"",IF(OR(M38=Cutoff!$P$34,M38=Cutoff!$P$35,M38=Cutoff!$P$36,M38=Cutoff!$P$37,M38=Cutoff!$P$38,M38=Cutoff!$P$39,M38=Cutoff!$P$40,M38=Cutoff!$P$41,M38=Cutoff!$P$42,M38=Cutoff!$P$43,M38=Cutoff!$P$44,M38=Cutoff!$P$45,$Q38&lt;SCL!AG38),"0","i")))</f>
        <v/>
      </c>
      <c r="GZ38" s="529" t="str">
        <f>+IF(ISBLANK($B38),"",IF(ISBLANK(N38),"",IF(OR(N38=Cutoff!$P$34,N38=Cutoff!$P$35,N38=Cutoff!$P$36,N38=Cutoff!$P$37,N38=Cutoff!$P$38,N38=Cutoff!$P$39,N38=Cutoff!$P$40,N38=Cutoff!$P$41,N38=Cutoff!$P$42,N38=Cutoff!$P$43,N38=Cutoff!$P$44,N38=Cutoff!$P$45,$Q38&lt;SCL!AH38),"0","i")))</f>
        <v/>
      </c>
      <c r="HA38" s="530" t="str">
        <f>+IF(ISBLANK($B38),"",IF(ISBLANK(O38),"",IF(OR(O38=Cutoff!$P$34,O38=Cutoff!$P$35,O38=Cutoff!$P$36,O38=Cutoff!$P$37,O38=Cutoff!$P$38,O38=Cutoff!$P$39,O38=Cutoff!$P$40,O38=Cutoff!$P$41,O38=Cutoff!$P$42,O38=Cutoff!$P$43,O38=Cutoff!$P$44,O38=Cutoff!$P$45,$Q38&lt;SCL!AI38),"0","i")))</f>
        <v/>
      </c>
      <c r="HB38" s="530" t="str">
        <f t="shared" si="94"/>
        <v/>
      </c>
      <c r="HC38" s="541" t="str">
        <f t="shared" si="95"/>
        <v/>
      </c>
      <c r="HD38" s="678" t="str">
        <f t="shared" si="96"/>
        <v/>
      </c>
      <c r="HE38" s="528" t="str">
        <f>+IF(ISBLANK($B38),"",IF(ISBLANK(E38),"",IF(OR(E38=Cutoff!$R$34,E38=Cutoff!$R$35,E38=Cutoff!$R$36,E38=Cutoff!$R$37,E38=Cutoff!$R$38,E38=Cutoff!$R$39,E38=Cutoff!$R$40,E38=Cutoff!$R$41,E38=Cutoff!$R$42,E38=Cutoff!$R$43,E38=Cutoff!$R$44,E38=Cutoff!$R$45,$Q38&lt;SCL!Y38),"0","d")))</f>
        <v/>
      </c>
      <c r="HF38" s="529" t="str">
        <f>+IF(ISBLANK($B38),"",IF(ISBLANK(F38),"",IF(OR(F38=Cutoff!$R$34,F38=Cutoff!$R$35,F38=Cutoff!$R$36,F38=Cutoff!$R$37,F38=Cutoff!$R$38,F38=Cutoff!$R$39,F38=Cutoff!$R$40,F38=Cutoff!$R$41,F38=Cutoff!$R$42,F38=Cutoff!$R$43,F38=Cutoff!$R$44,F38=Cutoff!$R$45,$Q38&lt;SCL!Z38),"0","d")))</f>
        <v/>
      </c>
      <c r="HG38" s="529" t="str">
        <f>+IF(ISBLANK($B38),"",IF(ISBLANK(G38),"",IF(OR(G38=Cutoff!$R$34,G38=Cutoff!$R$35,G38=Cutoff!$R$36,G38=Cutoff!$R$37,G38=Cutoff!$R$38,G38=Cutoff!$R$39,G38=Cutoff!$R$40,G38=Cutoff!$R$41,G38=Cutoff!$R$42,G38=Cutoff!$R$43,G38=Cutoff!$R$44,G38=Cutoff!$R$45,$Q38&lt;SCL!AA38),"0","d")))</f>
        <v/>
      </c>
      <c r="HH38" s="529" t="str">
        <f>+IF(ISBLANK($B38),"",IF(ISBLANK(H38),"",IF(OR(H38=Cutoff!$R$34,H38=Cutoff!$R$35,H38=Cutoff!$R$36,H38=Cutoff!$R$37,H38=Cutoff!$R$38,H38=Cutoff!$R$39,H38=Cutoff!$R$40,H38=Cutoff!$R$41,H38=Cutoff!$R$42,H38=Cutoff!$R$43,H38=Cutoff!$R$44,H38=Cutoff!$R$45,$Q38&lt;SCL!AB38),"0","d")))</f>
        <v/>
      </c>
      <c r="HI38" s="529" t="str">
        <f>+IF(ISBLANK($B38),"",IF(ISBLANK(I38),"",IF(OR(I38=Cutoff!$R$34,I38=Cutoff!$R$35,I38=Cutoff!$R$36,I38=Cutoff!$R$37,I38=Cutoff!$R$38,I38=Cutoff!$R$39,I38=Cutoff!$R$40,I38=Cutoff!$R$41,I38=Cutoff!$R$42,I38=Cutoff!$R$43,I38=Cutoff!$R$44,I38=Cutoff!$R$45,$Q38&lt;SCL!AC38),"0","d")))</f>
        <v/>
      </c>
      <c r="HJ38" s="529" t="str">
        <f>+IF(ISBLANK($B38),"",IF(ISBLANK(J38),"",IF(OR(J38=Cutoff!$R$34,J38=Cutoff!$R$35,J38=Cutoff!$R$36,J38=Cutoff!$R$37,J38=Cutoff!$R$38,J38=Cutoff!$R$39,J38=Cutoff!$R$40,J38=Cutoff!$R$41,J38=Cutoff!$R$42,J38=Cutoff!$R$43,J38=Cutoff!$R$44,J38=Cutoff!$R$45,$Q38&lt;SCL!AD38),"0","d")))</f>
        <v/>
      </c>
      <c r="HK38" s="529" t="str">
        <f>+IF(ISBLANK($B38),"",IF(ISBLANK(K38),"",IF(OR(K38=Cutoff!$R$34,K38=Cutoff!$R$35,K38=Cutoff!$R$36,K38=Cutoff!$R$37,K38=Cutoff!$R$38,K38=Cutoff!$R$39,K38=Cutoff!$R$40,K38=Cutoff!$R$41,K38=Cutoff!$R$42,K38=Cutoff!$R$43,K38=Cutoff!$R$44,K38=Cutoff!$R$45,$Q38&lt;SCL!AE38),"0","d")))</f>
        <v/>
      </c>
      <c r="HL38" s="529" t="str">
        <f>+IF(ISBLANK($B38),"",IF(ISBLANK(L38),"",IF(OR(L38=Cutoff!$R$34,L38=Cutoff!$R$35,L38=Cutoff!$R$36,L38=Cutoff!$R$37,L38=Cutoff!$R$38,L38=Cutoff!$R$39,L38=Cutoff!$R$40,L38=Cutoff!$R$41,L38=Cutoff!$R$42,L38=Cutoff!$R$43,L38=Cutoff!$R$44,L38=Cutoff!$R$45,$Q38&lt;SCL!AF38),"0","d")))</f>
        <v/>
      </c>
      <c r="HM38" s="529" t="str">
        <f>+IF(ISBLANK($B38),"",IF(ISBLANK(M38),"",IF(OR(M38=Cutoff!$R$34,M38=Cutoff!$R$35,M38=Cutoff!$R$36,M38=Cutoff!$R$37,M38=Cutoff!$R$38,M38=Cutoff!$R$39,M38=Cutoff!$R$40,M38=Cutoff!$R$41,M38=Cutoff!$R$42,M38=Cutoff!$R$43,M38=Cutoff!$R$44,M38=Cutoff!$R$45,$Q38&lt;SCL!AG38),"0","d")))</f>
        <v/>
      </c>
      <c r="HN38" s="529" t="str">
        <f>+IF(ISBLANK($B38),"",IF(ISBLANK(N38),"",IF(OR(N38=Cutoff!$R$34,N38=Cutoff!$R$35,N38=Cutoff!$R$36,N38=Cutoff!$R$37,N38=Cutoff!$R$38,N38=Cutoff!$R$39,N38=Cutoff!$R$40,N38=Cutoff!$R$41,N38=Cutoff!$R$42,N38=Cutoff!$R$43,N38=Cutoff!$R$44,N38=Cutoff!$R$45,$Q38&lt;SCL!AH38),"0","d")))</f>
        <v/>
      </c>
      <c r="HO38" s="530" t="str">
        <f>+IF(ISBLANK($B38),"",IF(ISBLANK(O38),"",IF(OR(O38=Cutoff!$R$34,O38=Cutoff!$R$35,O38=Cutoff!$R$36,O38=Cutoff!$R$37,O38=Cutoff!$R$38,O38=Cutoff!$R$39,O38=Cutoff!$R$40,O38=Cutoff!$R$41,O38=Cutoff!$R$42,O38=Cutoff!$R$43,O38=Cutoff!$R$44,O38=Cutoff!$R$45,$Q38&lt;SCL!AI38),"0","d")))</f>
        <v/>
      </c>
      <c r="HP38" s="530" t="str">
        <f t="shared" si="97"/>
        <v/>
      </c>
      <c r="HQ38" s="541" t="str">
        <f t="shared" si="98"/>
        <v/>
      </c>
      <c r="HR38" s="678" t="str">
        <f t="shared" si="99"/>
        <v/>
      </c>
      <c r="HS38" s="528" t="str">
        <f>+IF(ISBLANK($B38),"",IF(ISBLANK(E38),"",IF(OR(E38=Cutoff!$T$34,E38=Cutoff!$T$35,E38=Cutoff!$T$36,E38=Cutoff!$T$37,E38=Cutoff!$T$38,E38=Cutoff!$T$39,E38=Cutoff!$T$40,E38=Cutoff!$T$41,E38=Cutoff!$T$42,E38=Cutoff!$T$43,E38=Cutoff!$T$44,E38=Cutoff!$T$45,$Q38&lt;SCL!Y38),"0","oral")))</f>
        <v/>
      </c>
      <c r="HT38" s="529" t="str">
        <f>+IF(ISBLANK($B38),"",IF(ISBLANK(F38),"",IF(OR(F38=Cutoff!$T$34,F38=Cutoff!$T$35,F38=Cutoff!$T$36,F38=Cutoff!$T$37,F38=Cutoff!$T$38,F38=Cutoff!$T$39,F38=Cutoff!$T$40,F38=Cutoff!$T$41,F38=Cutoff!$T$42,F38=Cutoff!$T$43,F38=Cutoff!$T$44,F38=Cutoff!$T$45,$Q38&lt;SCL!Z38),"0","oral")))</f>
        <v/>
      </c>
      <c r="HU38" s="529" t="str">
        <f>+IF(ISBLANK($B38),"",IF(ISBLANK(G38),"",IF(OR(G38=Cutoff!$T$34,G38=Cutoff!$T$35,G38=Cutoff!$T$36,G38=Cutoff!$T$37,G38=Cutoff!$T$38,G38=Cutoff!$T$39,G38=Cutoff!$T$40,G38=Cutoff!$T$41,G38=Cutoff!$T$42,G38=Cutoff!$T$43,G38=Cutoff!$T$44,G38=Cutoff!$T$45,$Q38&lt;SCL!AA38),"0","oral")))</f>
        <v/>
      </c>
      <c r="HV38" s="529" t="str">
        <f>+IF(ISBLANK($B38),"",IF(ISBLANK(H38),"",IF(OR(H38=Cutoff!$T$34,H38=Cutoff!$T$35,H38=Cutoff!$T$36,H38=Cutoff!$T$37,H38=Cutoff!$T$38,H38=Cutoff!$T$39,H38=Cutoff!$T$40,H38=Cutoff!$T$41,H38=Cutoff!$T$42,H38=Cutoff!$T$43,H38=Cutoff!$T$44,H38=Cutoff!$T$45,$Q38&lt;SCL!AB38),"0","oral")))</f>
        <v/>
      </c>
      <c r="HW38" s="529" t="str">
        <f>+IF(ISBLANK($B38),"",IF(ISBLANK(I38),"",IF(OR(I38=Cutoff!$T$34,I38=Cutoff!$T$35,I38=Cutoff!$T$36,I38=Cutoff!$T$37,I38=Cutoff!$T$38,I38=Cutoff!$T$39,I38=Cutoff!$T$40,I38=Cutoff!$T$41,I38=Cutoff!$T$42,I38=Cutoff!$T$43,I38=Cutoff!$T$44,I38=Cutoff!$T$45,$Q38&lt;SCL!AC38),"0","oral")))</f>
        <v/>
      </c>
      <c r="HX38" s="529" t="str">
        <f>+IF(ISBLANK($B38),"",IF(ISBLANK(J38),"",IF(OR(J38=Cutoff!$T$34,J38=Cutoff!$T$35,J38=Cutoff!$T$36,J38=Cutoff!$T$37,J38=Cutoff!$T$38,J38=Cutoff!$T$39,J38=Cutoff!$T$40,J38=Cutoff!$T$41,J38=Cutoff!$T$42,J38=Cutoff!$T$43,J38=Cutoff!$T$44,J38=Cutoff!$T$45,$Q38&lt;SCL!AD38),"0","oral")))</f>
        <v/>
      </c>
      <c r="HY38" s="529" t="str">
        <f>+IF(ISBLANK($B38),"",IF(ISBLANK(K38),"",IF(OR(K38=Cutoff!$T$34,K38=Cutoff!$T$35,K38=Cutoff!$T$36,K38=Cutoff!$T$37,K38=Cutoff!$T$38,K38=Cutoff!$T$39,K38=Cutoff!$T$40,K38=Cutoff!$T$41,K38=Cutoff!$T$42,K38=Cutoff!$T$43,K38=Cutoff!$T$44,K38=Cutoff!$T$45,$Q38&lt;SCL!AE38),"0","oral")))</f>
        <v/>
      </c>
      <c r="HZ38" s="529" t="str">
        <f>+IF(ISBLANK($B38),"",IF(ISBLANK(L38),"",IF(OR(L38=Cutoff!$T$34,L38=Cutoff!$T$35,L38=Cutoff!$T$36,L38=Cutoff!$T$37,L38=Cutoff!$T$38,L38=Cutoff!$T$39,L38=Cutoff!$T$40,L38=Cutoff!$T$41,L38=Cutoff!$T$42,L38=Cutoff!$T$43,L38=Cutoff!$T$44,L38=Cutoff!$T$45,$Q38&lt;SCL!AF38),"0","oral")))</f>
        <v/>
      </c>
      <c r="IA38" s="529" t="str">
        <f>+IF(ISBLANK($B38),"",IF(ISBLANK(M38),"",IF(OR(M38=Cutoff!$T$34,M38=Cutoff!$T$35,M38=Cutoff!$T$36,M38=Cutoff!$T$37,M38=Cutoff!$T$38,M38=Cutoff!$T$39,M38=Cutoff!$T$40,M38=Cutoff!$T$41,M38=Cutoff!$T$42,M38=Cutoff!$T$43,M38=Cutoff!$T$44,M38=Cutoff!$T$45,$Q38&lt;SCL!AG38),"0","oral")))</f>
        <v/>
      </c>
      <c r="IB38" s="529" t="str">
        <f>+IF(ISBLANK($B38),"",IF(ISBLANK(N38),"",IF(OR(N38=Cutoff!$T$34,N38=Cutoff!$T$35,N38=Cutoff!$T$36,N38=Cutoff!$T$37,N38=Cutoff!$T$38,N38=Cutoff!$T$39,N38=Cutoff!$T$40,N38=Cutoff!$T$41,N38=Cutoff!$T$42,N38=Cutoff!$T$43,N38=Cutoff!$T$44,N38=Cutoff!$T$45,$Q38&lt;SCL!AH38),"0","oral")))</f>
        <v/>
      </c>
      <c r="IC38" s="530" t="str">
        <f>+IF(ISBLANK($B38),"",IF(ISBLANK(O38),"",IF(OR(O38=Cutoff!$T$34,O38=Cutoff!$T$35,O38=Cutoff!$T$36,O38=Cutoff!$T$37,O38=Cutoff!$T$38,O38=Cutoff!$T$39,O38=Cutoff!$T$40,O38=Cutoff!$T$41,O38=Cutoff!$T$42,O38=Cutoff!$T$43,O38=Cutoff!$T$44,O38=Cutoff!$T$45,$Q38&lt;SCL!AI38),"0","oral")))</f>
        <v/>
      </c>
      <c r="ID38" s="530" t="str">
        <f t="shared" si="100"/>
        <v/>
      </c>
      <c r="IE38" s="541" t="str">
        <f t="shared" si="101"/>
        <v/>
      </c>
      <c r="IF38" s="678" t="str">
        <f t="shared" si="102"/>
        <v/>
      </c>
      <c r="IG38" s="528" t="str">
        <f>IF(ISBLANK($B38),"",+IF(OR(E38=Cutoff!$W$2,E38=Cutoff!$W$3,E38=Cutoff!$W$4,E38=Cutoff!$W$5,E38=Cutoff!$W$6,E38=Cutoff!$W$7,E38=Cutoff!$W$8,E38=Cutoff!$W$9,E38=Cutoff!$W$10,E38=Cutoff!$W$11,E38=Cutoff!$W$12),1,0))</f>
        <v/>
      </c>
      <c r="IH38" s="529" t="str">
        <f>IF(ISBLANK($B38),"",+IF(OR(F38=Cutoff!$W$2,F38=Cutoff!$W$3,F38=Cutoff!$W$4,F38=Cutoff!$W$5,F38=Cutoff!$W$6,F38=Cutoff!$W$7,F38=Cutoff!$W$8,F38=Cutoff!$W$9,F38=Cutoff!$W$10,F38=Cutoff!$W$11,F38=Cutoff!$W$12),1,0))</f>
        <v/>
      </c>
      <c r="II38" s="529" t="str">
        <f>IF(ISBLANK($B38),"",+IF(OR(G38=Cutoff!$W$2,G38=Cutoff!$W$3,G38=Cutoff!$W$4,G38=Cutoff!$W$5,G38=Cutoff!$W$6,G38=Cutoff!$W$7,G38=Cutoff!$W$8,G38=Cutoff!$W$9,G38=Cutoff!$W$10,G38=Cutoff!$W$11,G38=Cutoff!$W$12),1,0))</f>
        <v/>
      </c>
      <c r="IJ38" s="529" t="str">
        <f>IF(ISBLANK($B38),"",+IF(OR(H38=Cutoff!$W$2,H38=Cutoff!$W$3,H38=Cutoff!$W$4,H38=Cutoff!$W$5,H38=Cutoff!$W$6,H38=Cutoff!$W$7,H38=Cutoff!$W$8,H38=Cutoff!$W$9,H38=Cutoff!$W$10,H38=Cutoff!$W$11,H38=Cutoff!$W$12),1,0))</f>
        <v/>
      </c>
      <c r="IK38" s="529" t="str">
        <f>IF(ISBLANK($B38),"",+IF(OR(I38=Cutoff!$W$2,I38=Cutoff!$W$3,I38=Cutoff!$W$4,I38=Cutoff!$W$5,I38=Cutoff!$W$6,I38=Cutoff!$W$7,I38=Cutoff!$W$8,I38=Cutoff!$W$9,I38=Cutoff!$W$10,I38=Cutoff!$W$11,I38=Cutoff!$W$12),1,0))</f>
        <v/>
      </c>
      <c r="IL38" s="529" t="str">
        <f>IF(ISBLANK($B38),"",+IF(OR(J38=Cutoff!$W$2,J38=Cutoff!$W$3,J38=Cutoff!$W$4,J38=Cutoff!$W$5,J38=Cutoff!$W$6,J38=Cutoff!$W$7,J38=Cutoff!$W$8,J38=Cutoff!$W$9,J38=Cutoff!$W$10,J38=Cutoff!$W$11,J38=Cutoff!$W$12),1,0))</f>
        <v/>
      </c>
      <c r="IM38" s="529" t="str">
        <f>IF(ISBLANK($B38),"",+IF(OR(K38=Cutoff!$W$2,K38=Cutoff!$W$3,K38=Cutoff!$W$4,K38=Cutoff!$W$5,K38=Cutoff!$W$6,K38=Cutoff!$W$7,K38=Cutoff!$W$8,K38=Cutoff!$W$9,K38=Cutoff!$W$10,K38=Cutoff!$W$11,K38=Cutoff!$W$12),1,0))</f>
        <v/>
      </c>
      <c r="IN38" s="529" t="str">
        <f>IF(ISBLANK($B38),"",+IF(OR(L38=Cutoff!$W$2,L38=Cutoff!$W$3,L38=Cutoff!$W$4,L38=Cutoff!$W$5,L38=Cutoff!$W$6,L38=Cutoff!$W$7,L38=Cutoff!$W$8,L38=Cutoff!$W$9,L38=Cutoff!$W$10,L38=Cutoff!$W$11,L38=Cutoff!$W$12),1,0))</f>
        <v/>
      </c>
      <c r="IO38" s="529" t="str">
        <f>IF(ISBLANK($B38),"",+IF(OR(M38=Cutoff!$W$2,M38=Cutoff!$W$3,M38=Cutoff!$W$4,M38=Cutoff!$W$5,M38=Cutoff!$W$6,M38=Cutoff!$W$7,M38=Cutoff!$W$8,M38=Cutoff!$W$9,M38=Cutoff!$W$10,M38=Cutoff!$W$11,M38=Cutoff!$W$12),1,0))</f>
        <v/>
      </c>
      <c r="IP38" s="529" t="str">
        <f>IF(ISBLANK($B38),"",+IF(OR(N38=Cutoff!$W$2,N38=Cutoff!$W$3,N38=Cutoff!$W$4,N38=Cutoff!$W$5,N38=Cutoff!$W$6,N38=Cutoff!$W$7,N38=Cutoff!$W$8,N38=Cutoff!$W$9,N38=Cutoff!$W$10,N38=Cutoff!$W$11,N38=Cutoff!$W$12),1,0))</f>
        <v/>
      </c>
      <c r="IQ38" s="530" t="str">
        <f>IF(ISBLANK($B38),"",+IF(OR(O38=Cutoff!$W$2,O38=Cutoff!$W$3,O38=Cutoff!$W$4,O38=Cutoff!$W$5,O38=Cutoff!$W$6,O38=Cutoff!$W$7,O38=Cutoff!$W$8,O38=Cutoff!$W$9,O38=Cutoff!$W$10,O38=Cutoff!$W$11,O38=Cutoff!$W$12),1,0))</f>
        <v/>
      </c>
      <c r="IR38" s="541" t="str">
        <f t="shared" si="103"/>
        <v/>
      </c>
      <c r="IS38" s="541" t="str">
        <f t="shared" si="104"/>
        <v/>
      </c>
      <c r="IV38" s="720" t="str">
        <f>IF(ISBLANK($B38),"",+IF(AND(OR(E38=Cutoff!$W$8,E38=Cutoff!$W$9,E38=Cutoff!$W$12),OR(E38=$D$19,E38=$E$19,E38=$F$19,E38=$G$19,E38=$H$19,E38=$I$19,E38=$J$19,E38=$K$19,E38=$L$19,E38=$M$19),GQ38="i"),E38,""))</f>
        <v/>
      </c>
      <c r="IW38" s="720" t="str">
        <f>IF(ISBLANK($B38),"",+IF(AND(OR(F38=Cutoff!$W$8,F38=Cutoff!$W$9,F38=Cutoff!$W$12),OR(F38=$D$19,F38=$E$19,F38=$F$19,F38=$G$19,F38=$H$19,F38=$I$19,F38=$J$19,F38=$K$19,F38=$L$19,F38=$M$19),GR38="i"),F38,""))</f>
        <v/>
      </c>
      <c r="IX38" s="720" t="str">
        <f>IF(ISBLANK($B38),"",+IF(AND(OR(G38=Cutoff!$W$8,G38=Cutoff!$W$9,G38=Cutoff!$W$12),OR(G38=$D$19,G38=$E$19,G38=$F$19,G38=$G$19,G38=$H$19,G38=$I$19,G38=$J$19,G38=$K$19,G38=$L$19,G38=$M$19),GS38="i"),G38,""))</f>
        <v/>
      </c>
      <c r="IY38" s="720" t="str">
        <f>IF(ISBLANK($B38),"",+IF(AND(OR(H38=Cutoff!$W$8,H38=Cutoff!$W$9,H38=Cutoff!$W$12),OR(H38=$D$19,H38=$E$19,H38=$F$19,H38=$G$19,H38=$H$19,H38=$I$19,H38=$J$19,H38=$K$19,H38=$L$19,H38=$M$19),GT38="i"),H38,""))</f>
        <v/>
      </c>
      <c r="IZ38" s="720" t="str">
        <f>IF(ISBLANK($B38),"",+IF(AND(OR(I38=Cutoff!$W$8,I38=Cutoff!$W$9,I38=Cutoff!$W$12),OR(I38=$D$19,I38=$E$19,I38=$F$19,I38=$G$19,I38=$H$19,I38=$I$19,I38=$J$19,I38=$K$19,I38=$L$19,I38=$M$19),GU38="i"),I38,""))</f>
        <v/>
      </c>
      <c r="JA38" s="720" t="str">
        <f>IF(ISBLANK($B38),"",+IF(AND(OR(J38=Cutoff!$W$8,J38=Cutoff!$W$9,J38=Cutoff!$W$12),OR(J38=$D$19,J38=$E$19,J38=$F$19,J38=$G$19,J38=$H$19,J38=$I$19,J38=$J$19,J38=$K$19,J38=$L$19,J38=$M$19),GV38="i"),J38,""))</f>
        <v/>
      </c>
      <c r="JB38" s="720" t="str">
        <f>IF(ISBLANK($B38),"",+IF(AND(OR(K38=Cutoff!$W$8,K38=Cutoff!$W$9,K38=Cutoff!$W$12),OR(K38=$D$19,K38=$E$19,K38=$F$19,K38=$G$19,K38=$H$19,K38=$I$19,K38=$J$19,K38=$K$19,K38=$L$19,K38=$M$19),GW38="i"),K38,""))</f>
        <v/>
      </c>
      <c r="JC38" s="720" t="str">
        <f>IF(ISBLANK($B38),"",+IF(AND(OR(L38=Cutoff!$W$8,L38=Cutoff!$W$9,L38=Cutoff!$W$12),OR(L38=$D$19,L38=$E$19,L38=$F$19,L38=$G$19,L38=$H$19,L38=$I$19,L38=$J$19,L38=$K$19,L38=$L$19,L38=$M$19),GX38="i"),L38,""))</f>
        <v/>
      </c>
      <c r="JD38" s="720" t="str">
        <f>IF(ISBLANK($B38),"",+IF(AND(OR(M38=Cutoff!$W$8,M38=Cutoff!$W$9,M38=Cutoff!$W$12),OR(M38=$D$19,M38=$E$19,M38=$F$19,M38=$G$19,M38=$H$19,M38=$I$19,M38=$J$19,M38=$K$19,M38=$L$19,M38=$M$19),GY38="i"),M38,""))</f>
        <v/>
      </c>
      <c r="JE38" s="720" t="str">
        <f>IF(ISBLANK($B38),"",+IF(AND(OR(N38=Cutoff!$W$8,N38=Cutoff!$W$9,N38=Cutoff!$W$12),OR(N38=$D$19,N38=$E$19,N38=$F$19,N38=$G$19,N38=$H$19,N38=$I$19,N38=$J$19,N38=$K$19,N38=$L$19,N38=$M$19),GZ38="i"),N38,""))</f>
        <v/>
      </c>
      <c r="JF38" s="720" t="str">
        <f>IF(ISBLANK($B38),"",+IF(AND(OR(O38=Cutoff!$W$8,O38=Cutoff!$W$9,O38=Cutoff!$W$12),OR(O38=$D$19,O38=$E$19,O38=$F$19,O38=$G$19,O38=$H$19,O38=$I$19,O38=$J$19,O38=$K$19,O38=$L$19,O38=$M$19),HA38="i"),O38,""))</f>
        <v/>
      </c>
      <c r="JG38" s="720">
        <f t="shared" si="105"/>
        <v>0</v>
      </c>
      <c r="JH38" s="720" t="str">
        <f t="shared" si="106"/>
        <v/>
      </c>
      <c r="JK38" s="720" t="str">
        <f>IF(ISBLANK($B38),"",+IF(AND(OR(E38=Cutoff!$W$2,E38=Cutoff!$W$3,E38=Cutoff!$W$4,E38=Cutoff!$W$11),OR(E38=$D$19,E38=$E$19,E38=$F$19,E38=$G$19,E38=$H$19,E38=$I$19,E38=$J$19,E38=$K$19,E38=$L$19,E38=$M$19),HE38="d"),E38,""))</f>
        <v/>
      </c>
      <c r="JL38" s="720" t="str">
        <f>IF(ISBLANK($B38),"",+IF(AND(OR(F38=Cutoff!$W$2,F38=Cutoff!$W$3,F38=Cutoff!$W$4,F38=Cutoff!$W$11),OR(F38=$D$19,F38=$E$19,F38=$F$19,F38=$G$19,F38=$H$19,F38=$I$19,F38=$J$19,F38=$K$19,F38=$L$19,F38=$M$19),HF38="d"),F38,""))</f>
        <v/>
      </c>
      <c r="JM38" s="720" t="str">
        <f>IF(ISBLANK($B38),"",+IF(AND(OR(G38=Cutoff!$W$2,G38=Cutoff!$W$3,G38=Cutoff!$W$4,G38=Cutoff!$W$11),OR(G38=$D$19,G38=$E$19,G38=$F$19,G38=$G$19,G38=$H$19,G38=$I$19,G38=$J$19,G38=$K$19,G38=$L$19,G38=$M$19),HG38="d"),G38,""))</f>
        <v/>
      </c>
      <c r="JN38" s="720" t="str">
        <f>IF(ISBLANK($B38),"",+IF(AND(OR(H38=Cutoff!$W$2,H38=Cutoff!$W$3,H38=Cutoff!$W$4,H38=Cutoff!$W$11),OR(H38=$D$19,H38=$E$19,H38=$F$19,H38=$G$19,H38=$H$19,H38=$I$19,H38=$J$19,H38=$K$19,H38=$L$19,H38=$M$19),HH38="d"),H38,""))</f>
        <v/>
      </c>
      <c r="JO38" s="720" t="str">
        <f>IF(ISBLANK($B38),"",+IF(AND(OR(I38=Cutoff!$W$2,I38=Cutoff!$W$3,I38=Cutoff!$W$4,I38=Cutoff!$W$11),OR(I38=$D$19,I38=$E$19,I38=$F$19,I38=$G$19,I38=$H$19,I38=$I$19,I38=$J$19,I38=$K$19,I38=$L$19,I38=$M$19),HI38="d"),I38,""))</f>
        <v/>
      </c>
      <c r="JP38" s="720" t="str">
        <f>IF(ISBLANK($B38),"",+IF(AND(OR(J38=Cutoff!$W$2,J38=Cutoff!$W$3,J38=Cutoff!$W$4,J38=Cutoff!$W$11),OR(J38=$D$19,J38=$E$19,J38=$F$19,J38=$G$19,J38=$H$19,J38=$I$19,J38=$J$19,J38=$K$19,J38=$L$19,J38=$M$19),HJ38="d"),J38,""))</f>
        <v/>
      </c>
      <c r="JQ38" s="720" t="str">
        <f>IF(ISBLANK($B38),"",+IF(AND(OR(K38=Cutoff!$W$2,K38=Cutoff!$W$3,K38=Cutoff!$W$4,K38=Cutoff!$W$11),OR(K38=$D$19,K38=$E$19,K38=$F$19,K38=$G$19,K38=$H$19,K38=$I$19,K38=$J$19,K38=$K$19,K38=$L$19,K38=$M$19),HK38="d"),K38,""))</f>
        <v/>
      </c>
      <c r="JR38" s="720" t="str">
        <f>IF(ISBLANK($B38),"",+IF(AND(OR(L38=Cutoff!$W$2,L38=Cutoff!$W$3,L38=Cutoff!$W$4,L38=Cutoff!$W$11),OR(L38=$D$19,L38=$E$19,L38=$F$19,L38=$G$19,L38=$H$19,L38=$I$19,L38=$J$19,L38=$K$19,L38=$L$19,L38=$M$19),HL38="d"),L38,""))</f>
        <v/>
      </c>
      <c r="JS38" s="720" t="str">
        <f>IF(ISBLANK($B38),"",+IF(AND(OR(M38=Cutoff!$W$2,M38=Cutoff!$W$3,M38=Cutoff!$W$4,M38=Cutoff!$W$11),OR(M38=$D$19,M38=$E$19,M38=$F$19,M38=$G$19,M38=$H$19,M38=$I$19,M38=$J$19,M38=$K$19,M38=$L$19,M38=$M$19),HM38="d"),M38,""))</f>
        <v/>
      </c>
      <c r="JT38" s="720" t="str">
        <f>IF(ISBLANK($B38),"",+IF(AND(OR(N38=Cutoff!$W$2,N38=Cutoff!$W$3,N38=Cutoff!$W$4,N38=Cutoff!$W$11),OR(N38=$D$19,N38=$E$19,N38=$F$19,N38=$G$19,N38=$H$19,N38=$I$19,N38=$J$19,N38=$K$19,N38=$L$19,N38=$M$19),HN38="d"),N38,""))</f>
        <v/>
      </c>
      <c r="JU38" s="720" t="str">
        <f>IF(ISBLANK($B38),"",+IF(AND(OR(O38=Cutoff!$W$2,O38=Cutoff!$W$3,O38=Cutoff!$W$4,O38=Cutoff!$W$11),OR(O38=$D$19,O38=$E$19,O38=$F$19,O38=$G$19,O38=$H$19,O38=$I$19,O38=$J$19,O38=$K$19,O38=$L$19,O38=$M$19),HO38="d"),O38,""))</f>
        <v/>
      </c>
      <c r="JV38" s="720">
        <f t="shared" si="125"/>
        <v>0</v>
      </c>
      <c r="JW38" s="720" t="str">
        <f t="shared" si="23"/>
        <v/>
      </c>
      <c r="JZ38" s="11"/>
      <c r="KA38" s="11"/>
      <c r="KB38" s="11"/>
      <c r="KC38" s="11"/>
      <c r="KD38" s="11"/>
      <c r="KE38" s="11"/>
      <c r="KF38" s="11"/>
      <c r="KG38" s="11"/>
      <c r="KH38" s="11"/>
      <c r="KI38" s="11"/>
      <c r="KJ38" s="11"/>
      <c r="KK38" s="11"/>
      <c r="KL38" s="11"/>
    </row>
    <row r="39" spans="1:298" ht="20.25" x14ac:dyDescent="0.3">
      <c r="A39" s="501"/>
      <c r="B39" s="585"/>
      <c r="C39" s="502"/>
      <c r="D39" s="500" t="str">
        <f t="shared" si="1"/>
        <v/>
      </c>
      <c r="E39" s="515"/>
      <c r="F39" s="516"/>
      <c r="G39" s="516"/>
      <c r="H39" s="516"/>
      <c r="I39" s="516"/>
      <c r="J39" s="516"/>
      <c r="K39" s="516"/>
      <c r="L39" s="516"/>
      <c r="M39" s="516"/>
      <c r="N39" s="516"/>
      <c r="O39" s="516"/>
      <c r="P39" s="510"/>
      <c r="Q39" s="505"/>
      <c r="R39" s="780"/>
      <c r="S39" s="507"/>
      <c r="T39" s="513"/>
      <c r="U39" s="716"/>
      <c r="V39" s="511"/>
      <c r="W39" s="506"/>
      <c r="X39" s="512"/>
      <c r="Y39" s="511"/>
      <c r="Z39" s="506"/>
      <c r="AA39" s="512"/>
      <c r="AB39" s="517"/>
      <c r="AC39" s="508"/>
      <c r="AD39" s="507"/>
      <c r="AE39" s="508"/>
      <c r="AF39" s="515"/>
      <c r="AG39" s="516"/>
      <c r="AH39" s="509"/>
      <c r="AI39" s="509"/>
      <c r="AJ39" s="510"/>
      <c r="AK39" s="447" t="str">
        <f t="shared" si="140"/>
        <v/>
      </c>
      <c r="AL39" s="63" t="str">
        <f t="shared" si="127"/>
        <v/>
      </c>
      <c r="AM39" s="64" t="str">
        <f t="shared" si="141"/>
        <v/>
      </c>
      <c r="AN39" s="786" t="str">
        <f t="shared" si="24"/>
        <v/>
      </c>
      <c r="AO39" s="786" t="str">
        <f t="shared" si="25"/>
        <v/>
      </c>
      <c r="AP39" s="786" t="str">
        <f t="shared" si="26"/>
        <v/>
      </c>
      <c r="AQ39" s="786" t="str">
        <f t="shared" si="27"/>
        <v/>
      </c>
      <c r="AR39" s="787" t="str">
        <f t="shared" si="28"/>
        <v/>
      </c>
      <c r="AS39" s="788" t="str">
        <f t="shared" si="29"/>
        <v/>
      </c>
      <c r="AT39" s="788" t="str">
        <f t="shared" si="30"/>
        <v/>
      </c>
      <c r="AU39" s="789" t="str">
        <f t="shared" si="31"/>
        <v/>
      </c>
      <c r="AV39" s="786" t="str">
        <f t="shared" si="32"/>
        <v/>
      </c>
      <c r="AW39" s="66" t="str">
        <f t="shared" si="33"/>
        <v/>
      </c>
      <c r="AX39" s="67" t="str">
        <f t="shared" si="4"/>
        <v/>
      </c>
      <c r="AY39" s="787" t="str">
        <f t="shared" si="34"/>
        <v/>
      </c>
      <c r="AZ39" s="790" t="str">
        <f t="shared" si="35"/>
        <v/>
      </c>
      <c r="BA39" s="378" t="str">
        <f t="shared" si="128"/>
        <v/>
      </c>
      <c r="BB39" s="379" t="str">
        <f t="shared" si="129"/>
        <v/>
      </c>
      <c r="BC39" s="376" t="str">
        <f t="shared" si="126"/>
        <v/>
      </c>
      <c r="BD39" s="263" t="str">
        <f t="shared" si="142"/>
        <v/>
      </c>
      <c r="BE39" s="263" t="str">
        <f t="shared" si="8"/>
        <v/>
      </c>
      <c r="BF39" s="258" t="b">
        <f t="shared" si="9"/>
        <v>0</v>
      </c>
      <c r="BG39" s="266" t="str">
        <f t="shared" si="130"/>
        <v/>
      </c>
      <c r="BH39" s="376" t="str">
        <f t="shared" si="131"/>
        <v xml:space="preserve"> </v>
      </c>
      <c r="BI39" s="376" t="str">
        <f t="shared" si="36"/>
        <v/>
      </c>
      <c r="BJ39" s="256" t="b">
        <f>+IF(E39="H340",IF(SCL!Y39&lt;$Q39,"Yes",""),IF(E39="H341",IF(SCL!Y39&lt;$Q39,"Yes",""),IF(E39="H350",IF(SCL!Y39&lt;$Q39,"Yes",""),IF(E39="H350i",IF(SCL!Y39&lt;$Q39,"(I)",""),IF(E39="H351",IF(SCL!Y39&lt;$Q39,"Yes",""))))))</f>
        <v>0</v>
      </c>
      <c r="BK39" s="256" t="b">
        <f>+IF(F39="H340",IF(SCL!Z39&lt;$Q39,"Yes",""),IF(F39="H341",IF(SCL!Z39&lt;$Q39,"Yes",""),IF(F39="H350",IF(SCL!Z39&lt;$Q39,"Yes",""),IF(F39="H350i",IF(SCL!Z39&lt;$Q39,"(I)",""),IF(F39="H351",IF(SCL!Z39&lt;$Q39,"Yes",""))))))</f>
        <v>0</v>
      </c>
      <c r="BL39" s="256" t="b">
        <f>+IF(G39="H340",IF(SCL!AA39&lt;$Q39,"Yes",""),IF(G39="H341",IF(SCL!AA39&lt;$Q39,"Yes",""),IF(G39="H350",IF(SCL!AA39&lt;$Q39,"Yes",""),IF(G39="H350i",IF(SCL!AA39&lt;$Q39,"(I)",""),IF(G39="H351",IF(SCL!AA39&lt;$Q39,"Yes",""))))))</f>
        <v>0</v>
      </c>
      <c r="BM39" s="256" t="b">
        <f>+IF(H39="H340",IF(SCL!AB39&lt;$Q39,"Yes",""),IF(H39="H341",IF(SCL!AB39&lt;$Q39,"Yes",""),IF(H39="H350",IF(SCL!AB39&lt;$Q39,"Yes",""),IF(H39="H350i",IF(SCL!AB39&lt;$Q39,"(I)",""),IF(H39="H351",IF(SCL!AB39&lt;$Q39,"Yes",""))))))</f>
        <v>0</v>
      </c>
      <c r="BN39" s="256" t="b">
        <f>+IF(I39="H340",IF(SCL!AC39&lt;$Q39,"Yes",""),IF(I39="H341",IF(SCL!AC39&lt;$Q39,"Yes",""),IF(I39="H350",IF(SCL!AC39&lt;$Q39,"Yes",""),IF(I39="H350i",IF(SCL!AC39&lt;$Q39,"(I)",""),IF(I39="H351",IF(SCL!AC39&lt;$Q39,"Yes",""))))))</f>
        <v>0</v>
      </c>
      <c r="BO39" s="256" t="b">
        <f>+IF(J39="H340",IF(SCL!AD39&lt;$Q39,"Yes",""),IF(J39="H341",IF(SCL!AD39&lt;$Q39,"Yes",""),IF(J39="H350",IF(SCL!AD39&lt;$Q39,"Yes",""),IF(J39="H350i",IF(SCL!AD39&lt;$Q39,"(I)",""),IF(J39="H351",IF(SCL!AD39&lt;$Q39,"Yes",""))))))</f>
        <v>0</v>
      </c>
      <c r="BP39" s="256" t="b">
        <f>+IF(K39="H340",IF(SCL!AE39&lt;$Q39,"Yes",""),IF(K39="H341",IF(SCL!AE39&lt;$Q39,"Yes",""),IF(K39="H350",IF(SCL!AE39&lt;$Q39,"Yes",""),IF(K39="H350i",IF(SCL!AE39&lt;$Q39,"(I)",""),IF(K39="H351",IF(SCL!AE39&lt;$Q39,"Yes",""))))))</f>
        <v>0</v>
      </c>
      <c r="BQ39" s="256" t="b">
        <f>+IF(L39="H340",IF(SCL!AF39&lt;$Q39,"Yes",""),IF(L39="H341",IF(SCL!AF39&lt;$Q39,"Yes",""),IF(L39="H350",IF(SCL!AF39&lt;$Q39,"Yes",""),IF(L39="H350i",IF(SCL!AF39&lt;$Q39,"(I)",""),IF(L39="H351",IF(SCL!AF39&lt;$Q39,"Yes",""))))))</f>
        <v>0</v>
      </c>
      <c r="BR39" s="256" t="b">
        <f>+IF(M39="H340",IF(SCL!AG39&lt;$Q39,"Yes",""),IF(M39="H341",IF(SCL!AG39&lt;$Q39,"Yes",""),IF(M39="H350",IF(SCL!AG39&lt;$Q39,"Yes",""),IF(M39="H350i",IF(SCL!AG39&lt;$Q39,"(I)",""),IF(M39="H351",IF(SCL!AG39&lt;$Q39,"Yes",""))))))</f>
        <v>0</v>
      </c>
      <c r="BS39" s="256" t="b">
        <f>+IF(N39="H340",IF(SCL!AH39&lt;$Q39,"Yes",""),IF(N39="H341",IF(SCL!AH39&lt;$Q39,"Yes",""),IF(N39="H350",IF(SCL!AH39&lt;$Q39,"Yes",""),IF(N39="H350i",IF(SCL!AH39&lt;$Q39,"(I)",""),IF(N39="H351",IF(SCL!AH39&lt;$Q39,"Yes",""))))))</f>
        <v>0</v>
      </c>
      <c r="BT39" s="492" t="b">
        <f>+IF(O39="H340",IF(SCL!AI39&lt;$Q39,"Yes",""),IF(O39="H341",IF(SCL!AI39&lt;$Q39,"Yes",""),IF(O39="H350",IF(SCL!AI39&lt;$Q39,"Yes",""),IF(O39="H350i",IF(SCL!AI39&lt;$Q39,"(I)",""),IF(O39="H351",IF(SCL!AI39&lt;$Q39,"Yes",""))))))</f>
        <v>0</v>
      </c>
      <c r="BU39" s="420"/>
      <c r="BV39" s="420"/>
      <c r="BW39" s="421"/>
      <c r="BX39" s="255" t="str">
        <f t="shared" si="107"/>
        <v/>
      </c>
      <c r="BY39" s="256" t="str">
        <f t="shared" si="112"/>
        <v/>
      </c>
      <c r="BZ39" s="256" t="str">
        <f t="shared" si="113"/>
        <v/>
      </c>
      <c r="CA39" s="256" t="str">
        <f t="shared" si="114"/>
        <v/>
      </c>
      <c r="CB39" s="256" t="str">
        <f t="shared" si="115"/>
        <v/>
      </c>
      <c r="CC39" s="256" t="str">
        <f t="shared" si="116"/>
        <v/>
      </c>
      <c r="CD39" s="256" t="str">
        <f t="shared" si="117"/>
        <v/>
      </c>
      <c r="CE39" s="256" t="str">
        <f t="shared" si="118"/>
        <v/>
      </c>
      <c r="CF39" s="256" t="str">
        <f t="shared" si="119"/>
        <v/>
      </c>
      <c r="CG39" s="256" t="str">
        <f t="shared" si="120"/>
        <v/>
      </c>
      <c r="CH39" s="256" t="str">
        <f t="shared" si="121"/>
        <v/>
      </c>
      <c r="CI39" s="420" t="str">
        <f t="shared" si="132"/>
        <v/>
      </c>
      <c r="CJ39" s="420" t="str">
        <f t="shared" si="133"/>
        <v/>
      </c>
      <c r="CK39" s="420" t="str">
        <f t="shared" si="134"/>
        <v/>
      </c>
      <c r="CL39" s="593" t="str">
        <f t="shared" si="47"/>
        <v/>
      </c>
      <c r="CM39" s="376" t="str">
        <f t="shared" si="108"/>
        <v/>
      </c>
      <c r="CN39" s="376" t="str">
        <f t="shared" si="48"/>
        <v/>
      </c>
      <c r="CO39" s="545" t="str">
        <f t="shared" si="49"/>
        <v/>
      </c>
      <c r="CP39" s="258" t="str">
        <f t="shared" si="14"/>
        <v/>
      </c>
      <c r="CQ39" s="541">
        <f t="shared" si="50"/>
        <v>0</v>
      </c>
      <c r="CS39" s="671" t="str">
        <f>IF(ISBLANK(E39),"",IF(SCL!Y39&lt;$Q39,1,0))</f>
        <v/>
      </c>
      <c r="CT39" s="672" t="str">
        <f>IF(ISBLANK(F39),"",IF(SCL!Z39&lt;$Q39,1,0))</f>
        <v/>
      </c>
      <c r="CU39" s="672" t="str">
        <f>IF(ISBLANK(G39),"",IF(SCL!AA39&lt;$Q39,1,0))</f>
        <v/>
      </c>
      <c r="CV39" s="672" t="str">
        <f>IF(ISBLANK(H39),"",IF(SCL!AB39&lt;$Q39,1,0))</f>
        <v/>
      </c>
      <c r="CW39" s="672" t="str">
        <f>IF(ISBLANK(I39),"",IF(SCL!AC39&lt;$Q39,1,0))</f>
        <v/>
      </c>
      <c r="CX39" s="672" t="str">
        <f>IF(ISBLANK(J39),"",IF(SCL!AD39&lt;$Q39,1,0))</f>
        <v/>
      </c>
      <c r="CY39" s="672" t="str">
        <f>IF(ISBLANK(K39),"",IF(SCL!AE39&lt;$Q39,1,0))</f>
        <v/>
      </c>
      <c r="CZ39" s="672" t="str">
        <f>IF(ISBLANK(L39),"",IF(SCL!AF39&lt;$Q39,1,0))</f>
        <v/>
      </c>
      <c r="DA39" s="672" t="str">
        <f>IF(ISBLANK(M39),"",IF(SCL!AG39&lt;$Q39,1,0))</f>
        <v/>
      </c>
      <c r="DB39" s="672" t="str">
        <f>IF(ISBLANK(N39),"",IF(SCL!AH39&lt;$Q39,1,0))</f>
        <v/>
      </c>
      <c r="DC39" s="673" t="str">
        <f>IF(ISBLANK(O39),"",IF(SCL!AI39&lt;$Q39,1,0))</f>
        <v/>
      </c>
      <c r="DD39" s="478">
        <f t="shared" si="51"/>
        <v>0</v>
      </c>
      <c r="DE39" s="541" t="str">
        <f t="shared" si="52"/>
        <v/>
      </c>
      <c r="DF39" s="665">
        <f t="shared" si="109"/>
        <v>21</v>
      </c>
      <c r="DP39" s="637" t="str">
        <f>+IF(ISBLANK($B$22),"",IF(OR(E39=Cutoff!$A$18,E39=Cutoff!$A$18,F39=Cutoff!$A$18,G39=Cutoff!$A$18,H39=Cutoff!$A$18,I39=Cutoff!$A$18,J39=Cutoff!$A$18,K39=Cutoff!$A$18,L39=Cutoff!$A$18,M39=Cutoff!$A$18,N39=Cutoff!$A$18,O39=Cutoff!$A$18),1,0))</f>
        <v/>
      </c>
      <c r="DQ39" s="622" t="str">
        <f t="shared" si="60"/>
        <v/>
      </c>
      <c r="DR39" s="622" t="str">
        <f t="shared" si="61"/>
        <v/>
      </c>
      <c r="DS39" s="622">
        <f t="shared" si="62"/>
        <v>0</v>
      </c>
      <c r="DT39" s="622" t="str">
        <f t="shared" si="63"/>
        <v/>
      </c>
      <c r="DU39" s="636" t="str">
        <f t="shared" si="64"/>
        <v/>
      </c>
      <c r="DV39" s="381" t="str">
        <f>+IF(OR($E39=Cutoff!A$13,$E39=Cutoff!A$14,$E39=Cutoff!A$15,$F39=Cutoff!A$13,$F39=Cutoff!A$14,$F39=Cutoff!A$15,$G39=Cutoff!A$13,$G39=Cutoff!A$14,$G39=Cutoff!A$15,H39=Cutoff!A$13,$H39=Cutoff!A$14,$H39=Cutoff!A$15,I39=Cutoff!A$13,$I39=Cutoff!A$14,$I39=Cutoff!A$15,$J39=Cutoff!A$13,$J39=Cutoff!A$14,$J39=Cutoff!A$15,$K39=Cutoff!A$13,$K39=Cutoff!A$14,$K39=Cutoff!A$15,$L39=Cutoff!A$13,$L39=Cutoff!A$14,$L39=Cutoff!A$15,$M39=Cutoff!A$13,$M39=Cutoff!A$14,$M39=Cutoff!A$15,$N39=Cutoff!A$13,$N39=Cutoff!A$14,$N39=Cutoff!A$15,$O39=Cutoff!A$13,$O39=Cutoff!A$14,$O39=Cutoff!A$15),"x","")</f>
        <v/>
      </c>
      <c r="DW39" s="275" t="str">
        <f t="shared" si="65"/>
        <v/>
      </c>
      <c r="DX39" s="244" t="str">
        <f t="shared" si="16"/>
        <v/>
      </c>
      <c r="DY39" s="381" t="str">
        <f>+IF(OR($E39=Cutoff!$A$5,$E39=Cutoff!$A$6,$E39=Cutoff!$A$7,$F39=Cutoff!$A$5,$F39=Cutoff!$A$6,$F39=Cutoff!$A$7,$G39=Cutoff!$A$5,$G39=Cutoff!$A$6,$G39=Cutoff!$A$7,$H39=Cutoff!$A$5,$H39=Cutoff!$A$6,$H39=Cutoff!$A$7,$I39=Cutoff!$A$5,$I39=Cutoff!$A$6,$I39=Cutoff!$A$7,$J39=Cutoff!$A$5,$J39=Cutoff!$A$6,$J39=Cutoff!$A$7,$K39=Cutoff!$A$5,$K39=Cutoff!$A$6,$K39=Cutoff!$A$7,$L39=Cutoff!$A$5,$L39=Cutoff!$A$6,$L39=Cutoff!$A$7,$M39=Cutoff!$A$5,$M39=Cutoff!$A$6,$M39=Cutoff!$A$7,$N39=Cutoff!$A$5,$N39=Cutoff!$A$6,$N39=Cutoff!$A$7,$O39=Cutoff!$A$5,$O39=Cutoff!$A$6,$O39=Cutoff!$A$7),"x","")</f>
        <v/>
      </c>
      <c r="DZ39" s="275" t="str">
        <f t="shared" si="66"/>
        <v/>
      </c>
      <c r="EA39" s="244" t="str">
        <f t="shared" si="144"/>
        <v/>
      </c>
      <c r="EB39" s="381" t="str">
        <f>+IF(OR($E39=Cutoff!$A$2,$E39=Cutoff!$A$3,$E39=Cutoff!$A$4,$F39=Cutoff!$A$2,$F39=Cutoff!$A$3,$F39=Cutoff!$A$4,$G39=Cutoff!$A$2,$G39=Cutoff!$A$3,$G39=Cutoff!$A$4,$H39=Cutoff!$A$2,$H39=Cutoff!$A$3,$H39=Cutoff!$A$4,$I39=Cutoff!$A$2,$I39=Cutoff!$A$3,$I39=Cutoff!$A$4,$J39=Cutoff!$A$2,$J39=Cutoff!$A$3,$J39=Cutoff!$A$4,$K39=Cutoff!$A$2,$K39=Cutoff!$A$3,$K39=Cutoff!$A$4,$L39=Cutoff!$A$2,$L39=Cutoff!$A$3,$L39=Cutoff!$A$4,$M39=Cutoff!$A$2,$M39=Cutoff!$A$3,$M39=Cutoff!$A$4,$N39=Cutoff!$A$2,$N39=Cutoff!$A$3,$N39=Cutoff!$A$4,$O39=Cutoff!$A$2,$O39=Cutoff!$A$3,$O39=Cutoff!$A$4),"x","")</f>
        <v/>
      </c>
      <c r="EC39" s="275" t="str">
        <f t="shared" si="67"/>
        <v/>
      </c>
      <c r="ED39" s="244" t="str">
        <f t="shared" si="143"/>
        <v/>
      </c>
      <c r="EE39" s="293" t="str">
        <f t="shared" si="122"/>
        <v/>
      </c>
      <c r="EF39" s="382" t="str">
        <f>+IF(OR($E39=Cutoff!$A$8,$E39=Cutoff!$A$11,$E39=Cutoff!$A$12,$F39=Cutoff!$A$8,$F39=Cutoff!$A$11,$F39=Cutoff!$A$12,$G39=Cutoff!$A$8,$G39=Cutoff!$A$11,$G39=Cutoff!$A$12,$H39=Cutoff!$A$8,$H39=Cutoff!$A$11,$H39=Cutoff!$A$12,$I39=Cutoff!$A$8,$I39=Cutoff!$A$11,$I39=Cutoff!$A$12,$J39=Cutoff!$A$8,$J39=Cutoff!$A$11,$J39=Cutoff!$A$12,$K39=Cutoff!$A$8,$K39=Cutoff!$A$11,$K39=Cutoff!$A$12,$L39=Cutoff!$A$8,$L39=Cutoff!$A$11,$L39=Cutoff!$A$12,$M39=Cutoff!$A$8,$M39=Cutoff!$A$11,$M39=Cutoff!$A$12,$N39=Cutoff!$A$8,$N39=Cutoff!$A$11,$N39=Cutoff!$A$12,$O39=Cutoff!$A$8,$O39=Cutoff!$A$11,$O39=Cutoff!$A$12),"x","")</f>
        <v/>
      </c>
      <c r="EG39" s="293" t="str">
        <f t="shared" si="123"/>
        <v/>
      </c>
      <c r="EH39" s="482" t="str">
        <f t="shared" si="68"/>
        <v/>
      </c>
      <c r="EI39" s="482" t="str">
        <f t="shared" si="69"/>
        <v/>
      </c>
      <c r="EJ39" s="478" t="str">
        <f t="shared" si="70"/>
        <v/>
      </c>
      <c r="EK39" s="244">
        <f t="shared" si="110"/>
        <v>21</v>
      </c>
      <c r="EL39" s="482" t="str">
        <f t="shared" si="71"/>
        <v/>
      </c>
      <c r="EM39" s="482" t="str">
        <f t="shared" si="72"/>
        <v/>
      </c>
      <c r="EN39" s="482" t="str">
        <f t="shared" si="73"/>
        <v/>
      </c>
      <c r="EO39" s="293" t="str">
        <f t="shared" si="19"/>
        <v/>
      </c>
      <c r="EP39" s="539" t="str">
        <f>+IF(ISBLANK(B39),"",IF(OR($E39=Cutoff!$P$2,$E39=Cutoff!$P$3,$E39=Cutoff!$P$4,$E39=Cutoff!$P$5,$E39=Cutoff!$P$6,$E39=Cutoff!$P$7,$E39=Cutoff!$P$8,$F39=Cutoff!$P$2,$F39=Cutoff!$P$3,$F39=Cutoff!$P$4,$F39=Cutoff!$P$5,$F39=Cutoff!$P$6,$F39=Cutoff!$P$7,$F39=Cutoff!$P$8,$G39=Cutoff!$P$2,$G39=Cutoff!$P$3,$G39=Cutoff!$P$4,$G39=Cutoff!$P$5,$G39=Cutoff!$P$6,$G39=Cutoff!$P$7,$G39=Cutoff!$P$8,$H39=Cutoff!$P$2,$H39=Cutoff!$P$3,$H39=Cutoff!$P$4,$H39=Cutoff!$P$5,$H39=Cutoff!$P$6,$H39=Cutoff!$P$7,$H39=Cutoff!$P$8,$I39=Cutoff!$P$2,$I39=Cutoff!$P$3,$I39=Cutoff!$P$4,$I39=Cutoff!$P$5,$I39=Cutoff!$P$6,$I39=Cutoff!$P$7,$I39=Cutoff!$P$8,$J39=Cutoff!$P$2,$J39=Cutoff!$P$3,$J39=Cutoff!$P$4,$J39=Cutoff!$P$5,$J39=Cutoff!$P$6,$J39=Cutoff!$P$7,$J39=Cutoff!$P$8,$K39=Cutoff!$P$2,$K39=Cutoff!$P$3,$K39=Cutoff!$P$4,$K39=Cutoff!$P$5,$K39=Cutoff!$P$6,$K39=Cutoff!$P$7,$K39=Cutoff!$P$8,$L39=Cutoff!$P$2,$L39=Cutoff!$P$3,$L39=Cutoff!$P$4,$L39=Cutoff!$P$5,$L39=Cutoff!$P$6,$L39=Cutoff!$P$7,$L39=Cutoff!$P$8,$M39=Cutoff!$P$2,$M39=Cutoff!$P$3,$M39=Cutoff!$P$4,$M39=Cutoff!$P$5,$M39=Cutoff!$P$6,$M39=Cutoff!$P$7,$M39=Cutoff!$P$8,$N39=Cutoff!$P$2,$N39=Cutoff!$P$3,$N39=Cutoff!$P$4,$N39=Cutoff!$P$5,$N39=Cutoff!$P$6,$N39=Cutoff!$P$7,$N39=Cutoff!$P$8,$O39=Cutoff!$P$2,$O39=Cutoff!$P$3,$O39=Cutoff!$P$4,$O39=Cutoff!$P$5,$O39=Cutoff!$P$6,$O39=Cutoff!$P$7,$O39=Cutoff!$P$8),1,""))</f>
        <v/>
      </c>
      <c r="EQ39" s="490" t="str">
        <f>+IF(ISBLANK(B39),"",IF(OR($E39=Cutoff!$R$2,$E39=Cutoff!$R$3,$E39=Cutoff!$R$4,$E39=Cutoff!$R$6,$E39=Cutoff!$R$7,$E39=Cutoff!$R$8,$E39=Cutoff!$R$10,$F39=Cutoff!$R$2,$F39=Cutoff!$R$3,$F39=Cutoff!$R$4,$F39=Cutoff!$R$6,$F39=Cutoff!$R$7,$F39=Cutoff!$R$8,$F39=Cutoff!$R$10,$G39=Cutoff!$R$2,$G39=Cutoff!$R$3,$G39=Cutoff!$R$4,$G39=Cutoff!$R$6,$G39=Cutoff!$R$7,$G39=Cutoff!$R$8,$G39=Cutoff!$R$10,$H39=Cutoff!$R$2,$H39=Cutoff!$R$3,$H39=Cutoff!$R$4,$H39=Cutoff!$R$6,$H39=Cutoff!$R$7,$H39=Cutoff!$R$8,$H39=Cutoff!$R$10,$I39=Cutoff!$R$2,$I39=Cutoff!$R$3,$I39=Cutoff!$R$4,$I39=Cutoff!$R$6,$I39=Cutoff!$R$7,$I39=Cutoff!$R$8,$I39=Cutoff!$R$10,$J39=Cutoff!$R$2,$J39=Cutoff!$R$3,$J39=Cutoff!$R$4,$J39=Cutoff!$R$6,$J39=Cutoff!$R$7,$J39=Cutoff!$R$8,$J39=Cutoff!$R$10,$K39=Cutoff!$R$2,$K39=Cutoff!$R$3,$K39=Cutoff!$R$4,$K39=Cutoff!$R$6,$K39=Cutoff!$R$7,$K39=Cutoff!$R$8,$K39=Cutoff!$R$10,$L39=Cutoff!$R$2,$L39=Cutoff!$R$3,$L39=Cutoff!$R$4,$L39=Cutoff!$R$6,$L39=Cutoff!$R$7,$L39=Cutoff!$R$8,$L39=Cutoff!$R$10,$M39=Cutoff!$R$2,$M39=Cutoff!$R$3,$M39=Cutoff!$R$4,$M39=Cutoff!$R$6,$M39=Cutoff!$R$7,$M39=Cutoff!$R$8,$M39=Cutoff!$R$10,$N39=Cutoff!$R$2,$N39=Cutoff!$R$3,$N39=Cutoff!$R$4,$N39=Cutoff!$R$6,$N39=Cutoff!$R$7,$N39=Cutoff!$R$8,$N39=Cutoff!$R$10,$O39=Cutoff!$R$2,$O39=Cutoff!$R$3,$O39=Cutoff!$R$4,$O39=Cutoff!$R$6,$O39=Cutoff!$R$7,$O39=Cutoff!$R$8,$O39=Cutoff!$R$10),1,""))</f>
        <v/>
      </c>
      <c r="ER39" s="490" t="str">
        <f>+IF(ISBLANK(B39),"",IF(OR($E39=Cutoff!$T$2,$E39=Cutoff!$T$3,$E39=Cutoff!$T$4,$E39=Cutoff!$T$5,$E39=Cutoff!$T$6,$E39=Cutoff!$T$7,$E39=Cutoff!$T$8,$F39=Cutoff!$T$2,$F39=Cutoff!$T$3,$F39=Cutoff!$T$4,$F39=Cutoff!$T$5,$F39=Cutoff!$T$6,$F39=Cutoff!$T$7,$F39=Cutoff!$T$8,$G39=Cutoff!$T$2,$G39=Cutoff!$T$3,$G39=Cutoff!$T$4,$G39=Cutoff!$T$5,$G39=Cutoff!$T$6,$G39=Cutoff!$T$7,$G39=Cutoff!$T$8,$H39=Cutoff!$T$2,$H39=Cutoff!$T$3,$H39=Cutoff!$T$4,$H39=Cutoff!$T$5,$H39=Cutoff!$T$6,$H39=Cutoff!$T$7,$H39=Cutoff!$T$8,$I39=Cutoff!$T$2,$I39=Cutoff!$T$3,$I39=Cutoff!$T$4,$I39=Cutoff!$T$5,$I39=Cutoff!$T$6,$I39=Cutoff!$T$7,$I39=Cutoff!$T$8,$J39=Cutoff!$T$2,$J39=Cutoff!$T$3,$J39=Cutoff!$T$4,$J39=Cutoff!$T$5,$J39=Cutoff!$T$6,$J39=Cutoff!$T$7,$J39=Cutoff!$T$8,$K39=Cutoff!$T$2,$K39=Cutoff!$T$3,$K39=Cutoff!$T$4,$K39=Cutoff!$T$5,$K39=Cutoff!$T$6,$K39=Cutoff!$T$7,$K39=Cutoff!$T$8,$L39=Cutoff!$T$2,$L39=Cutoff!$T$3,$L39=Cutoff!$T$4,$L39=Cutoff!$T$5,$L39=Cutoff!$T$6,$L39=Cutoff!$T$7,$L39=Cutoff!$T$8,$M39=Cutoff!$T$2,$M39=Cutoff!$T$3,$M39=Cutoff!$T$4,$M39=Cutoff!$T$5,$M39=Cutoff!$T$6,$M39=Cutoff!$T$7,$M39=Cutoff!$T$8,$N39=Cutoff!$T$2,$N39=Cutoff!$T$3,$N39=Cutoff!$T$4,$N39=Cutoff!$T$5,$N39=Cutoff!$T$6,$N39=Cutoff!$T$7,$N39=Cutoff!$T$8,$O39=Cutoff!$T$2,$O39=Cutoff!$T$3,$O39=Cutoff!$T$4,$O39=Cutoff!$T$5,$O39=Cutoff!$T$6,$O39=Cutoff!$T$7,$O39=Cutoff!$T$8),1,""))</f>
        <v/>
      </c>
      <c r="ET39" s="480">
        <f t="shared" si="135"/>
        <v>0</v>
      </c>
      <c r="EU39" s="545">
        <f t="shared" si="75"/>
        <v>0</v>
      </c>
      <c r="EV39" s="545">
        <f t="shared" si="76"/>
        <v>0</v>
      </c>
      <c r="EW39" s="545">
        <f t="shared" si="77"/>
        <v>0</v>
      </c>
      <c r="EY39" s="689" t="str">
        <f>IF(ISBLANK(E39),"0",+IF(OR(AND(E39=Cutoff!$AC$2,$Q39&gt;VLOOKUP(E39,Cutoff!$A$2:$D$56,4,FALSE)&gt;LCID!$Q39),AND(E39=Cutoff!$AC$3,$Q39&gt;VLOOKUP(E39,Cutoff!$A$2:$D$56,4,FALSE)&gt;LCID!$Q39),AND(E39=Cutoff!$AC$4,$RC39&gt;VLOOKUP(E39,Cutoff!$A$2:$D$56,4,FALSE)&gt;LCID!$Q39),AND(E39=Cutoff!$AC$5,$Q39&gt;VLOOKUP(E39,Cutoff!$A$2:$D$56,4,FALSE)&gt;LCID!$Q39),AND(E39=Cutoff!$AC$6,$Q39&gt;VLOOKUP(E39,Cutoff!$A$2:$D$56,4,FALSE)&gt;LCID!$Q39),AND(E39=Cutoff!$AC$7,$Q39&gt;VLOOKUP(E39,Cutoff!$A$2:$D$56,4,FALSE)&gt;LCID!$Q39),AND(E39=Cutoff!$AC$8,$Q39&gt;VLOOKUP(E39,Cutoff!$A$2:$D$56,4,FALSE)&gt;LCID!$Q39),AND(E39=Cutoff!$AC$9,$Q39&gt;VLOOKUP(E39,Cutoff!$A$2:$D$56,4,FALSE)&gt;LCID!$Q39)),"1","0"))</f>
        <v>0</v>
      </c>
      <c r="EZ39" s="690" t="str">
        <f>IF(ISBLANK(F39),"0",+IF(OR(AND(F39=Cutoff!$AC$2,$Q39&gt;VLOOKUP(F39,Cutoff!$A$2:$D$56,4,FALSE)&gt;LCID!$Q39),AND(F39=Cutoff!$AC$3,$Q39&gt;VLOOKUP(F39,Cutoff!$A$2:$D$56,4,FALSE)&gt;LCID!$Q39),AND(F39=Cutoff!$AC$4,$RC39&gt;VLOOKUP(F39,Cutoff!$A$2:$D$56,4,FALSE)&gt;LCID!$Q39),AND(F39=Cutoff!$AC$5,$Q39&gt;VLOOKUP(F39,Cutoff!$A$2:$D$56,4,FALSE)&gt;LCID!$Q39),AND(F39=Cutoff!$AC$6,$Q39&gt;VLOOKUP(F39,Cutoff!$A$2:$D$56,4,FALSE)&gt;LCID!$Q39),AND(F39=Cutoff!$AC$7,$Q39&gt;VLOOKUP(F39,Cutoff!$A$2:$D$56,4,FALSE)&gt;LCID!$Q39),AND(F39=Cutoff!$AC$8,$Q39&gt;VLOOKUP(F39,Cutoff!$A$2:$D$56,4,FALSE)&gt;LCID!$Q39),AND(F39=Cutoff!$AC$9,$Q39&gt;VLOOKUP(F39,Cutoff!$A$2:$D$56,4,FALSE)&gt;LCID!$Q39)),"1","0"))</f>
        <v>0</v>
      </c>
      <c r="FA39" s="690" t="str">
        <f>IF(ISBLANK(G39),"0",+IF(OR(AND(G39=Cutoff!$AC$2,$Q39&gt;VLOOKUP(G39,Cutoff!$A$2:$D$56,4,FALSE)&gt;LCID!$Q39),AND(G39=Cutoff!$AC$3,$Q39&gt;VLOOKUP(G39,Cutoff!$A$2:$D$56,4,FALSE)&gt;LCID!$Q39),AND(G39=Cutoff!$AC$4,$RC39&gt;VLOOKUP(G39,Cutoff!$A$2:$D$56,4,FALSE)&gt;LCID!$Q39),AND(G39=Cutoff!$AC$5,$Q39&gt;VLOOKUP(G39,Cutoff!$A$2:$D$56,4,FALSE)&gt;LCID!$Q39),AND(G39=Cutoff!$AC$6,$Q39&gt;VLOOKUP(G39,Cutoff!$A$2:$D$56,4,FALSE)&gt;LCID!$Q39),AND(G39=Cutoff!$AC$7,$Q39&gt;VLOOKUP(G39,Cutoff!$A$2:$D$56,4,FALSE)&gt;LCID!$Q39),AND(G39=Cutoff!$AC$8,$Q39&gt;VLOOKUP(G39,Cutoff!$A$2:$D$56,4,FALSE)&gt;LCID!$Q39),AND(G39=Cutoff!$AC$9,$Q39&gt;VLOOKUP(G39,Cutoff!$A$2:$D$56,4,FALSE)&gt;LCID!$Q39)),"1","0"))</f>
        <v>0</v>
      </c>
      <c r="FB39" s="690" t="str">
        <f>IF(ISBLANK(H39),"0",+IF(OR(AND(H39=Cutoff!$AC$2,$Q39&gt;VLOOKUP(H39,Cutoff!$A$2:$D$56,4,FALSE)&gt;LCID!$Q39),AND(H39=Cutoff!$AC$3,$Q39&gt;VLOOKUP(H39,Cutoff!$A$2:$D$56,4,FALSE)&gt;LCID!$Q39),AND(H39=Cutoff!$AC$4,$RC39&gt;VLOOKUP(H39,Cutoff!$A$2:$D$56,4,FALSE)&gt;LCID!$Q39),AND(H39=Cutoff!$AC$5,$Q39&gt;VLOOKUP(H39,Cutoff!$A$2:$D$56,4,FALSE)&gt;LCID!$Q39),AND(H39=Cutoff!$AC$6,$Q39&gt;VLOOKUP(H39,Cutoff!$A$2:$D$56,4,FALSE)&gt;LCID!$Q39),AND(H39=Cutoff!$AC$7,$Q39&gt;VLOOKUP(H39,Cutoff!$A$2:$D$56,4,FALSE)&gt;LCID!$Q39),AND(H39=Cutoff!$AC$8,$Q39&gt;VLOOKUP(H39,Cutoff!$A$2:$D$56,4,FALSE)&gt;LCID!$Q39),AND(H39=Cutoff!$AC$9,$Q39&gt;VLOOKUP(H39,Cutoff!$A$2:$D$56,4,FALSE)&gt;LCID!$Q39)),"1","0"))</f>
        <v>0</v>
      </c>
      <c r="FC39" s="690" t="str">
        <f>IF(ISBLANK(I39),"0",+IF(OR(AND(I39=Cutoff!$AC$2,$Q39&gt;VLOOKUP(I39,Cutoff!$A$2:$D$56,4,FALSE)&gt;LCID!$Q39),AND(I39=Cutoff!$AC$3,$Q39&gt;VLOOKUP(I39,Cutoff!$A$2:$D$56,4,FALSE)&gt;LCID!$Q39),AND(I39=Cutoff!$AC$4,$RC39&gt;VLOOKUP(I39,Cutoff!$A$2:$D$56,4,FALSE)&gt;LCID!$Q39),AND(I39=Cutoff!$AC$5,$Q39&gt;VLOOKUP(I39,Cutoff!$A$2:$D$56,4,FALSE)&gt;LCID!$Q39),AND(I39=Cutoff!$AC$6,$Q39&gt;VLOOKUP(I39,Cutoff!$A$2:$D$56,4,FALSE)&gt;LCID!$Q39),AND(I39=Cutoff!$AC$7,$Q39&gt;VLOOKUP(I39,Cutoff!$A$2:$D$56,4,FALSE)&gt;LCID!$Q39),AND(I39=Cutoff!$AC$8,$Q39&gt;VLOOKUP(I39,Cutoff!$A$2:$D$56,4,FALSE)&gt;LCID!$Q39),AND(I39=Cutoff!$AC$9,$Q39&gt;VLOOKUP(I39,Cutoff!$A$2:$D$56,4,FALSE)&gt;LCID!$Q39)),"1","0"))</f>
        <v>0</v>
      </c>
      <c r="FD39" s="690" t="str">
        <f>IF(ISBLANK(J39),"0",+IF(OR(AND(J39=Cutoff!$AC$2,$Q39&gt;VLOOKUP(J39,Cutoff!$A$2:$D$56,4,FALSE)&gt;LCID!$Q39),AND(J39=Cutoff!$AC$3,$Q39&gt;VLOOKUP(J39,Cutoff!$A$2:$D$56,4,FALSE)&gt;LCID!$Q39),AND(J39=Cutoff!$AC$4,$RC39&gt;VLOOKUP(J39,Cutoff!$A$2:$D$56,4,FALSE)&gt;LCID!$Q39),AND(J39=Cutoff!$AC$5,$Q39&gt;VLOOKUP(J39,Cutoff!$A$2:$D$56,4,FALSE)&gt;LCID!$Q39),AND(J39=Cutoff!$AC$6,$Q39&gt;VLOOKUP(J39,Cutoff!$A$2:$D$56,4,FALSE)&gt;LCID!$Q39),AND(J39=Cutoff!$AC$7,$Q39&gt;VLOOKUP(J39,Cutoff!$A$2:$D$56,4,FALSE)&gt;LCID!$Q39),AND(J39=Cutoff!$AC$8,$Q39&gt;VLOOKUP(J39,Cutoff!$A$2:$D$56,4,FALSE)&gt;LCID!$Q39),AND(J39=Cutoff!$AC$9,$Q39&gt;VLOOKUP(J39,Cutoff!$A$2:$D$56,4,FALSE)&gt;LCID!$Q39)),"1","0"))</f>
        <v>0</v>
      </c>
      <c r="FE39" s="690" t="str">
        <f>IF(ISBLANK(K39),"0",+IF(OR(AND(K39=Cutoff!$AC$2,$Q39&gt;VLOOKUP(K39,Cutoff!$A$2:$D$56,4,FALSE)&gt;LCID!$Q39),AND(K39=Cutoff!$AC$3,$Q39&gt;VLOOKUP(K39,Cutoff!$A$2:$D$56,4,FALSE)&gt;LCID!$Q39),AND(K39=Cutoff!$AC$4,$RC39&gt;VLOOKUP(K39,Cutoff!$A$2:$D$56,4,FALSE)&gt;LCID!$Q39),AND(K39=Cutoff!$AC$5,$Q39&gt;VLOOKUP(K39,Cutoff!$A$2:$D$56,4,FALSE)&gt;LCID!$Q39),AND(K39=Cutoff!$AC$6,$Q39&gt;VLOOKUP(K39,Cutoff!$A$2:$D$56,4,FALSE)&gt;LCID!$Q39),AND(K39=Cutoff!$AC$7,$Q39&gt;VLOOKUP(K39,Cutoff!$A$2:$D$56,4,FALSE)&gt;LCID!$Q39),AND(K39=Cutoff!$AC$8,$Q39&gt;VLOOKUP(K39,Cutoff!$A$2:$D$56,4,FALSE)&gt;LCID!$Q39),AND(K39=Cutoff!$AC$9,$Q39&gt;VLOOKUP(K39,Cutoff!$A$2:$D$56,4,FALSE)&gt;LCID!$Q39)),"1","0"))</f>
        <v>0</v>
      </c>
      <c r="FF39" s="690" t="str">
        <f>IF(ISBLANK(L39),"0",+IF(OR(AND(L39=Cutoff!$AC$2,$Q39&gt;VLOOKUP(L39,Cutoff!$A$2:$D$56,4,FALSE)&gt;LCID!$Q39),AND(L39=Cutoff!$AC$3,$Q39&gt;VLOOKUP(L39,Cutoff!$A$2:$D$56,4,FALSE)&gt;LCID!$Q39),AND(L39=Cutoff!$AC$4,$RC39&gt;VLOOKUP(L39,Cutoff!$A$2:$D$56,4,FALSE)&gt;LCID!$Q39),AND(L39=Cutoff!$AC$5,$Q39&gt;VLOOKUP(L39,Cutoff!$A$2:$D$56,4,FALSE)&gt;LCID!$Q39),AND(L39=Cutoff!$AC$6,$Q39&gt;VLOOKUP(L39,Cutoff!$A$2:$D$56,4,FALSE)&gt;LCID!$Q39),AND(L39=Cutoff!$AC$7,$Q39&gt;VLOOKUP(L39,Cutoff!$A$2:$D$56,4,FALSE)&gt;LCID!$Q39),AND(L39=Cutoff!$AC$8,$Q39&gt;VLOOKUP(L39,Cutoff!$A$2:$D$56,4,FALSE)&gt;LCID!$Q39),AND(L39=Cutoff!$AC$9,$Q39&gt;VLOOKUP(L39,Cutoff!$A$2:$D$56,4,FALSE)&gt;LCID!$Q39)),"1","0"))</f>
        <v>0</v>
      </c>
      <c r="FG39" s="690" t="str">
        <f>IF(ISBLANK(M39),"0",+IF(OR(AND(M39=Cutoff!$AC$2,$Q39&gt;VLOOKUP(M39,Cutoff!$A$2:$D$56,4,FALSE)&gt;LCID!$Q39),AND(M39=Cutoff!$AC$3,$Q39&gt;VLOOKUP(M39,Cutoff!$A$2:$D$56,4,FALSE)&gt;LCID!$Q39),AND(M39=Cutoff!$AC$4,$RC39&gt;VLOOKUP(M39,Cutoff!$A$2:$D$56,4,FALSE)&gt;LCID!$Q39),AND(M39=Cutoff!$AC$5,$Q39&gt;VLOOKUP(M39,Cutoff!$A$2:$D$56,4,FALSE)&gt;LCID!$Q39),AND(M39=Cutoff!$AC$6,$Q39&gt;VLOOKUP(M39,Cutoff!$A$2:$D$56,4,FALSE)&gt;LCID!$Q39),AND(M39=Cutoff!$AC$7,$Q39&gt;VLOOKUP(M39,Cutoff!$A$2:$D$56,4,FALSE)&gt;LCID!$Q39),AND(M39=Cutoff!$AC$8,$Q39&gt;VLOOKUP(M39,Cutoff!$A$2:$D$56,4,FALSE)&gt;LCID!$Q39),AND(M39=Cutoff!$AC$9,$Q39&gt;VLOOKUP(M39,Cutoff!$A$2:$D$56,4,FALSE)&gt;LCID!$Q39)),"1","0"))</f>
        <v>0</v>
      </c>
      <c r="FH39" s="690" t="str">
        <f>IF(ISBLANK(N39),"0",+IF(OR(AND(N39=Cutoff!$AC$2,$Q39&gt;VLOOKUP(N39,Cutoff!$A$2:$D$56,4,FALSE)&gt;LCID!$Q39),AND(N39=Cutoff!$AC$3,$Q39&gt;VLOOKUP(N39,Cutoff!$A$2:$D$56,4,FALSE)&gt;LCID!$Q39),AND(N39=Cutoff!$AC$4,$RC39&gt;VLOOKUP(N39,Cutoff!$A$2:$D$56,4,FALSE)&gt;LCID!$Q39),AND(N39=Cutoff!$AC$5,$Q39&gt;VLOOKUP(N39,Cutoff!$A$2:$D$56,4,FALSE)&gt;LCID!$Q39),AND(N39=Cutoff!$AC$6,$Q39&gt;VLOOKUP(N39,Cutoff!$A$2:$D$56,4,FALSE)&gt;LCID!$Q39),AND(N39=Cutoff!$AC$7,$Q39&gt;VLOOKUP(N39,Cutoff!$A$2:$D$56,4,FALSE)&gt;LCID!$Q39),AND(N39=Cutoff!$AC$8,$Q39&gt;VLOOKUP(N39,Cutoff!$A$2:$D$56,4,FALSE)&gt;LCID!$Q39),AND(N39=Cutoff!$AC$9,$Q39&gt;VLOOKUP(N39,Cutoff!$A$2:$D$56,4,FALSE)&gt;LCID!$Q39)),"1","0"))</f>
        <v>0</v>
      </c>
      <c r="FI39" s="691" t="str">
        <f>IF(ISBLANK(O39),"0",+IF(OR(AND(O39=Cutoff!$AC$2,$Q39&gt;VLOOKUP(O39,Cutoff!$A$2:$D$56,4,FALSE)&gt;LCID!$Q39),AND(O39=Cutoff!$AC$3,$Q39&gt;VLOOKUP(O39,Cutoff!$A$2:$D$56,4,FALSE)&gt;LCID!$Q39),AND(O39=Cutoff!$AC$4,$RC39&gt;VLOOKUP(O39,Cutoff!$A$2:$D$56,4,FALSE)&gt;LCID!$Q39),AND(O39=Cutoff!$AC$5,$Q39&gt;VLOOKUP(O39,Cutoff!$A$2:$D$56,4,FALSE)&gt;LCID!$Q39),AND(O39=Cutoff!$AC$6,$Q39&gt;VLOOKUP(O39,Cutoff!$A$2:$D$56,4,FALSE)&gt;LCID!$Q39),AND(O39=Cutoff!$AC$7,$Q39&gt;VLOOKUP(O39,Cutoff!$A$2:$D$56,4,FALSE)&gt;LCID!$Q39),AND(O39=Cutoff!$AC$8,$Q39&gt;VLOOKUP(O39,Cutoff!$A$2:$D$56,4,FALSE)&gt;LCID!$Q39),AND(O39=Cutoff!$AC$9,$Q39&gt;VLOOKUP(O39,Cutoff!$A$2:$D$56,4,FALSE)&gt;LCID!$Q39)),"1","0"))</f>
        <v>0</v>
      </c>
      <c r="FJ39" s="688">
        <f t="shared" si="136"/>
        <v>0</v>
      </c>
      <c r="FK39" s="11"/>
      <c r="FM39" s="480">
        <f t="shared" si="137"/>
        <v>0</v>
      </c>
      <c r="FN39" s="480">
        <f t="shared" si="138"/>
        <v>0</v>
      </c>
      <c r="FO39" s="480">
        <f t="shared" si="139"/>
        <v>0</v>
      </c>
      <c r="FQ39" s="239" t="str">
        <f>IF(ISBLANK(B39),"",+IF(OR($E39=Cutoff!$W$2,$E39=Cutoff!$W$3,$E39=Cutoff!$W$4,$E39=Cutoff!$W$5,$E39=Cutoff!$W$6,$E39=Cutoff!$W$7,$E39=Cutoff!$W$8,$E39=Cutoff!$W$9,$E39=Cutoff!$W$10,$E39=Cutoff!$W$11,$E39=Cutoff!$W$12,$F39=Cutoff!$W$2,$F39=Cutoff!$W$3,$F39=Cutoff!$W$4,$F39=Cutoff!$W$5,$F39=Cutoff!$W$6,$F39=Cutoff!$W$7,$F39=Cutoff!$W$8,$F39=Cutoff!$W$9,$F39=Cutoff!$W$10,$F39=Cutoff!$W$11,$F39=Cutoff!$W$12,$G39=Cutoff!$W$2,$G39=Cutoff!$W$3,$G39=Cutoff!$W$4,$G39=Cutoff!$W$5,$G39=Cutoff!$W$6,$G39=Cutoff!$W$7,$G39=Cutoff!$W$8,$G39=Cutoff!$W$9,$G39=Cutoff!$W$10,$G39=Cutoff!$W$11,$G39=Cutoff!$W$12,$H39=Cutoff!$W$2,$H39=Cutoff!$W$3,$H39=Cutoff!$W$4,$H39=Cutoff!$W$5,$H39=Cutoff!$W$6,$H39=Cutoff!$W$7,$H39=Cutoff!$W$8,$H39=Cutoff!$W$9,$H39=Cutoff!$W$10,$H39=Cutoff!$W$11,$H39=Cutoff!$W$12,$I39=Cutoff!$W$2,$I39=Cutoff!$W$3,$I39=Cutoff!$W$4,$I39=Cutoff!$W$5,$I39=Cutoff!$W$6,$I39=Cutoff!$W$7,$I39=Cutoff!$W$8,$I39=Cutoff!$W$9,$I39=Cutoff!$W$10,$I39=Cutoff!$W$11,$I39=Cutoff!$W$12,$J39=Cutoff!$W$2,$J39=Cutoff!$W$3,$J39=Cutoff!$W$4,$J39=Cutoff!$W$5,$J39=Cutoff!$W$6,$J39=Cutoff!$W$7,$J39=Cutoff!$W$8,$J39=Cutoff!$W$9,$J39=Cutoff!$W$10,$J39=Cutoff!$W$11,$J39=Cutoff!$W$12,$K39=Cutoff!$W$2,$K39=Cutoff!$W$3,$K39=Cutoff!$W$4,$K39=Cutoff!$W$5,$K39=Cutoff!$W$6,$K39=Cutoff!$W$7,$K39=Cutoff!$W$8,$K39=Cutoff!$W$9,$K39=Cutoff!$W$10,$K39=Cutoff!$W$11,$K39=Cutoff!$W$12,$L39=Cutoff!$W$2,$L39=Cutoff!$W$3,$L39=Cutoff!$W$4,$L39=Cutoff!$W$5,$L39=Cutoff!$W$6,$L39=Cutoff!$W$7,$L39=Cutoff!$W$8,$L39=Cutoff!$W$9,$L39=Cutoff!$W$10,$L39=Cutoff!$W$11,$L39=Cutoff!$W$12,$M39=Cutoff!$W$2,$M39=Cutoff!$W$3,$M39=Cutoff!$W$4,$M39=Cutoff!$W$5,$M39=Cutoff!$W$6,$M39=Cutoff!$W$7,$M39=Cutoff!$W$8,$M39=Cutoff!$W$9,$M39=Cutoff!$W$10,$N39=Cutoff!$W$2,$N39=Cutoff!$W$3,$N39=Cutoff!$W$4,$M39=Cutoff!$W$11,$M39=Cutoff!$W$12,$N39=Cutoff!$W$5,$N39=Cutoff!$W$6,$N39=Cutoff!$W$7,$N39=Cutoff!$W$8,$N39=Cutoff!$W$9,$N39=Cutoff!$W$10,$N39=Cutoff!$W$11,$N39=Cutoff!$W$12,$O39=Cutoff!$W$2,$O39=Cutoff!$W$3,$O39=Cutoff!$W$4,$O39=Cutoff!$W$5,$O39=Cutoff!$W$6,$O39=Cutoff!$W$7,$O39=Cutoff!$W$8,$O39=Cutoff!$W$9,$O39=Cutoff!$W$10,$O39=Cutoff!$W$11,$O39=Cutoff!$W$12),1,""))</f>
        <v/>
      </c>
      <c r="FR39" s="239">
        <f t="shared" si="80"/>
        <v>0</v>
      </c>
      <c r="FU39" s="480" t="str">
        <f t="shared" si="124"/>
        <v/>
      </c>
      <c r="GB39" s="528" t="str">
        <f t="shared" si="81"/>
        <v/>
      </c>
      <c r="GC39" s="529" t="str">
        <f t="shared" si="82"/>
        <v/>
      </c>
      <c r="GD39" s="529" t="str">
        <f t="shared" si="83"/>
        <v/>
      </c>
      <c r="GE39" s="529" t="str">
        <f t="shared" si="84"/>
        <v/>
      </c>
      <c r="GF39" s="529" t="str">
        <f t="shared" si="85"/>
        <v/>
      </c>
      <c r="GG39" s="529" t="str">
        <f t="shared" si="86"/>
        <v/>
      </c>
      <c r="GH39" s="529" t="str">
        <f t="shared" si="87"/>
        <v/>
      </c>
      <c r="GI39" s="529" t="str">
        <f t="shared" si="88"/>
        <v/>
      </c>
      <c r="GJ39" s="529" t="str">
        <f t="shared" si="89"/>
        <v/>
      </c>
      <c r="GK39" s="529" t="str">
        <f t="shared" si="90"/>
        <v/>
      </c>
      <c r="GL39" s="530" t="str">
        <f t="shared" si="91"/>
        <v/>
      </c>
      <c r="GM39" s="530">
        <f t="shared" si="92"/>
        <v>0</v>
      </c>
      <c r="GN39" s="574">
        <f t="shared" si="93"/>
        <v>0</v>
      </c>
      <c r="GQ39" s="528" t="str">
        <f>+IF(ISBLANK($B39),"",IF(ISBLANK(E39),"",IF(OR(E39=Cutoff!$P$34,E39=Cutoff!$P$35,E39=Cutoff!$P$36,E39=Cutoff!$P$37,E39=Cutoff!$P$38,E39=Cutoff!$P$39,E39=Cutoff!$P$40,E39=Cutoff!$P$41,E39=Cutoff!$P$42,E39=Cutoff!$P$43,E39=Cutoff!$P$44,E39=Cutoff!$P$45,$Q39&lt;SCL!Y39),"0","i")))</f>
        <v/>
      </c>
      <c r="GR39" s="529" t="str">
        <f>+IF(ISBLANK($B39),"",IF(ISBLANK(F39),"",IF(OR(F39=Cutoff!$P$34,F39=Cutoff!$P$35,F39=Cutoff!$P$36,F39=Cutoff!$P$37,F39=Cutoff!$P$38,F39=Cutoff!$P$39,F39=Cutoff!$P$40,F39=Cutoff!$P$41,F39=Cutoff!$P$42,F39=Cutoff!$P$43,F39=Cutoff!$P$44,F39=Cutoff!$P$45,$Q39&lt;SCL!Z39),"0","i")))</f>
        <v/>
      </c>
      <c r="GS39" s="529" t="str">
        <f>+IF(ISBLANK($B39),"",IF(ISBLANK(G39),"",IF(OR(G39=Cutoff!$P$34,G39=Cutoff!$P$35,G39=Cutoff!$P$36,G39=Cutoff!$P$37,G39=Cutoff!$P$38,G39=Cutoff!$P$39,G39=Cutoff!$P$40,G39=Cutoff!$P$41,G39=Cutoff!$P$42,G39=Cutoff!$P$43,G39=Cutoff!$P$44,G39=Cutoff!$P$45,$Q39&lt;SCL!AA39),"0","i")))</f>
        <v/>
      </c>
      <c r="GT39" s="529" t="str">
        <f>+IF(ISBLANK($B39),"",IF(ISBLANK(H39),"",IF(OR(H39=Cutoff!$P$34,H39=Cutoff!$P$35,H39=Cutoff!$P$36,H39=Cutoff!$P$37,H39=Cutoff!$P$38,H39=Cutoff!$P$39,H39=Cutoff!$P$40,H39=Cutoff!$P$41,H39=Cutoff!$P$42,H39=Cutoff!$P$43,H39=Cutoff!$P$44,H39=Cutoff!$P$45,$Q39&lt;SCL!AB39),"0","i")))</f>
        <v/>
      </c>
      <c r="GU39" s="529" t="str">
        <f>+IF(ISBLANK($B39),"",IF(ISBLANK(I39),"",IF(OR(I39=Cutoff!$P$34,I39=Cutoff!$P$35,I39=Cutoff!$P$36,I39=Cutoff!$P$37,I39=Cutoff!$P$38,I39=Cutoff!$P$39,I39=Cutoff!$P$40,I39=Cutoff!$P$41,I39=Cutoff!$P$42,I39=Cutoff!$P$43,I39=Cutoff!$P$44,I39=Cutoff!$P$45,$Q39&lt;SCL!AC39),"0","i")))</f>
        <v/>
      </c>
      <c r="GV39" s="529" t="str">
        <f>+IF(ISBLANK($B39),"",IF(ISBLANK(J39),"",IF(OR(J39=Cutoff!$P$34,J39=Cutoff!$P$35,J39=Cutoff!$P$36,J39=Cutoff!$P$37,J39=Cutoff!$P$38,J39=Cutoff!$P$39,J39=Cutoff!$P$40,J39=Cutoff!$P$41,J39=Cutoff!$P$42,J39=Cutoff!$P$43,J39=Cutoff!$P$44,J39=Cutoff!$P$45,$Q39&lt;SCL!AD39),"0","i")))</f>
        <v/>
      </c>
      <c r="GW39" s="529" t="str">
        <f>+IF(ISBLANK($B39),"",IF(ISBLANK(K39),"",IF(OR(K39=Cutoff!$P$34,K39=Cutoff!$P$35,K39=Cutoff!$P$36,K39=Cutoff!$P$37,K39=Cutoff!$P$38,K39=Cutoff!$P$39,K39=Cutoff!$P$40,K39=Cutoff!$P$41,K39=Cutoff!$P$42,K39=Cutoff!$P$43,K39=Cutoff!$P$44,K39=Cutoff!$P$45,$Q39&lt;SCL!AE39),"0","i")))</f>
        <v/>
      </c>
      <c r="GX39" s="529" t="str">
        <f>+IF(ISBLANK($B39),"",IF(ISBLANK(L39),"",IF(OR(L39=Cutoff!$P$34,L39=Cutoff!$P$35,L39=Cutoff!$P$36,L39=Cutoff!$P$37,L39=Cutoff!$P$38,L39=Cutoff!$P$39,L39=Cutoff!$P$40,L39=Cutoff!$P$41,L39=Cutoff!$P$42,L39=Cutoff!$P$43,L39=Cutoff!$P$44,L39=Cutoff!$P$45,$Q39&lt;SCL!AF39),"0","i")))</f>
        <v/>
      </c>
      <c r="GY39" s="529" t="str">
        <f>+IF(ISBLANK($B39),"",IF(ISBLANK(M39),"",IF(OR(M39=Cutoff!$P$34,M39=Cutoff!$P$35,M39=Cutoff!$P$36,M39=Cutoff!$P$37,M39=Cutoff!$P$38,M39=Cutoff!$P$39,M39=Cutoff!$P$40,M39=Cutoff!$P$41,M39=Cutoff!$P$42,M39=Cutoff!$P$43,M39=Cutoff!$P$44,M39=Cutoff!$P$45,$Q39&lt;SCL!AG39),"0","i")))</f>
        <v/>
      </c>
      <c r="GZ39" s="529" t="str">
        <f>+IF(ISBLANK($B39),"",IF(ISBLANK(N39),"",IF(OR(N39=Cutoff!$P$34,N39=Cutoff!$P$35,N39=Cutoff!$P$36,N39=Cutoff!$P$37,N39=Cutoff!$P$38,N39=Cutoff!$P$39,N39=Cutoff!$P$40,N39=Cutoff!$P$41,N39=Cutoff!$P$42,N39=Cutoff!$P$43,N39=Cutoff!$P$44,N39=Cutoff!$P$45,$Q39&lt;SCL!AH39),"0","i")))</f>
        <v/>
      </c>
      <c r="HA39" s="530" t="str">
        <f>+IF(ISBLANK($B39),"",IF(ISBLANK(O39),"",IF(OR(O39=Cutoff!$P$34,O39=Cutoff!$P$35,O39=Cutoff!$P$36,O39=Cutoff!$P$37,O39=Cutoff!$P$38,O39=Cutoff!$P$39,O39=Cutoff!$P$40,O39=Cutoff!$P$41,O39=Cutoff!$P$42,O39=Cutoff!$P$43,O39=Cutoff!$P$44,O39=Cutoff!$P$45,$Q39&lt;SCL!AI39),"0","i")))</f>
        <v/>
      </c>
      <c r="HB39" s="530" t="str">
        <f t="shared" si="94"/>
        <v/>
      </c>
      <c r="HC39" s="541" t="str">
        <f t="shared" si="95"/>
        <v/>
      </c>
      <c r="HD39" s="678" t="str">
        <f t="shared" si="96"/>
        <v/>
      </c>
      <c r="HE39" s="528" t="str">
        <f>+IF(ISBLANK($B39),"",IF(ISBLANK(E39),"",IF(OR(E39=Cutoff!$R$34,E39=Cutoff!$R$35,E39=Cutoff!$R$36,E39=Cutoff!$R$37,E39=Cutoff!$R$38,E39=Cutoff!$R$39,E39=Cutoff!$R$40,E39=Cutoff!$R$41,E39=Cutoff!$R$42,E39=Cutoff!$R$43,E39=Cutoff!$R$44,E39=Cutoff!$R$45,$Q39&lt;SCL!Y39),"0","d")))</f>
        <v/>
      </c>
      <c r="HF39" s="529" t="str">
        <f>+IF(ISBLANK($B39),"",IF(ISBLANK(F39),"",IF(OR(F39=Cutoff!$R$34,F39=Cutoff!$R$35,F39=Cutoff!$R$36,F39=Cutoff!$R$37,F39=Cutoff!$R$38,F39=Cutoff!$R$39,F39=Cutoff!$R$40,F39=Cutoff!$R$41,F39=Cutoff!$R$42,F39=Cutoff!$R$43,F39=Cutoff!$R$44,F39=Cutoff!$R$45,$Q39&lt;SCL!Z39),"0","d")))</f>
        <v/>
      </c>
      <c r="HG39" s="529" t="str">
        <f>+IF(ISBLANK($B39),"",IF(ISBLANK(G39),"",IF(OR(G39=Cutoff!$R$34,G39=Cutoff!$R$35,G39=Cutoff!$R$36,G39=Cutoff!$R$37,G39=Cutoff!$R$38,G39=Cutoff!$R$39,G39=Cutoff!$R$40,G39=Cutoff!$R$41,G39=Cutoff!$R$42,G39=Cutoff!$R$43,G39=Cutoff!$R$44,G39=Cutoff!$R$45,$Q39&lt;SCL!AA39),"0","d")))</f>
        <v/>
      </c>
      <c r="HH39" s="529" t="str">
        <f>+IF(ISBLANK($B39),"",IF(ISBLANK(H39),"",IF(OR(H39=Cutoff!$R$34,H39=Cutoff!$R$35,H39=Cutoff!$R$36,H39=Cutoff!$R$37,H39=Cutoff!$R$38,H39=Cutoff!$R$39,H39=Cutoff!$R$40,H39=Cutoff!$R$41,H39=Cutoff!$R$42,H39=Cutoff!$R$43,H39=Cutoff!$R$44,H39=Cutoff!$R$45,$Q39&lt;SCL!AB39),"0","d")))</f>
        <v/>
      </c>
      <c r="HI39" s="529" t="str">
        <f>+IF(ISBLANK($B39),"",IF(ISBLANK(I39),"",IF(OR(I39=Cutoff!$R$34,I39=Cutoff!$R$35,I39=Cutoff!$R$36,I39=Cutoff!$R$37,I39=Cutoff!$R$38,I39=Cutoff!$R$39,I39=Cutoff!$R$40,I39=Cutoff!$R$41,I39=Cutoff!$R$42,I39=Cutoff!$R$43,I39=Cutoff!$R$44,I39=Cutoff!$R$45,$Q39&lt;SCL!AC39),"0","d")))</f>
        <v/>
      </c>
      <c r="HJ39" s="529" t="str">
        <f>+IF(ISBLANK($B39),"",IF(ISBLANK(J39),"",IF(OR(J39=Cutoff!$R$34,J39=Cutoff!$R$35,J39=Cutoff!$R$36,J39=Cutoff!$R$37,J39=Cutoff!$R$38,J39=Cutoff!$R$39,J39=Cutoff!$R$40,J39=Cutoff!$R$41,J39=Cutoff!$R$42,J39=Cutoff!$R$43,J39=Cutoff!$R$44,J39=Cutoff!$R$45,$Q39&lt;SCL!AD39),"0","d")))</f>
        <v/>
      </c>
      <c r="HK39" s="529" t="str">
        <f>+IF(ISBLANK($B39),"",IF(ISBLANK(K39),"",IF(OR(K39=Cutoff!$R$34,K39=Cutoff!$R$35,K39=Cutoff!$R$36,K39=Cutoff!$R$37,K39=Cutoff!$R$38,K39=Cutoff!$R$39,K39=Cutoff!$R$40,K39=Cutoff!$R$41,K39=Cutoff!$R$42,K39=Cutoff!$R$43,K39=Cutoff!$R$44,K39=Cutoff!$R$45,$Q39&lt;SCL!AE39),"0","d")))</f>
        <v/>
      </c>
      <c r="HL39" s="529" t="str">
        <f>+IF(ISBLANK($B39),"",IF(ISBLANK(L39),"",IF(OR(L39=Cutoff!$R$34,L39=Cutoff!$R$35,L39=Cutoff!$R$36,L39=Cutoff!$R$37,L39=Cutoff!$R$38,L39=Cutoff!$R$39,L39=Cutoff!$R$40,L39=Cutoff!$R$41,L39=Cutoff!$R$42,L39=Cutoff!$R$43,L39=Cutoff!$R$44,L39=Cutoff!$R$45,$Q39&lt;SCL!AF39),"0","d")))</f>
        <v/>
      </c>
      <c r="HM39" s="529" t="str">
        <f>+IF(ISBLANK($B39),"",IF(ISBLANK(M39),"",IF(OR(M39=Cutoff!$R$34,M39=Cutoff!$R$35,M39=Cutoff!$R$36,M39=Cutoff!$R$37,M39=Cutoff!$R$38,M39=Cutoff!$R$39,M39=Cutoff!$R$40,M39=Cutoff!$R$41,M39=Cutoff!$R$42,M39=Cutoff!$R$43,M39=Cutoff!$R$44,M39=Cutoff!$R$45,$Q39&lt;SCL!AG39),"0","d")))</f>
        <v/>
      </c>
      <c r="HN39" s="529" t="str">
        <f>+IF(ISBLANK($B39),"",IF(ISBLANK(N39),"",IF(OR(N39=Cutoff!$R$34,N39=Cutoff!$R$35,N39=Cutoff!$R$36,N39=Cutoff!$R$37,N39=Cutoff!$R$38,N39=Cutoff!$R$39,N39=Cutoff!$R$40,N39=Cutoff!$R$41,N39=Cutoff!$R$42,N39=Cutoff!$R$43,N39=Cutoff!$R$44,N39=Cutoff!$R$45,$Q39&lt;SCL!AH39),"0","d")))</f>
        <v/>
      </c>
      <c r="HO39" s="530" t="str">
        <f>+IF(ISBLANK($B39),"",IF(ISBLANK(O39),"",IF(OR(O39=Cutoff!$R$34,O39=Cutoff!$R$35,O39=Cutoff!$R$36,O39=Cutoff!$R$37,O39=Cutoff!$R$38,O39=Cutoff!$R$39,O39=Cutoff!$R$40,O39=Cutoff!$R$41,O39=Cutoff!$R$42,O39=Cutoff!$R$43,O39=Cutoff!$R$44,O39=Cutoff!$R$45,$Q39&lt;SCL!AI39),"0","d")))</f>
        <v/>
      </c>
      <c r="HP39" s="530" t="str">
        <f t="shared" si="97"/>
        <v/>
      </c>
      <c r="HQ39" s="541" t="str">
        <f t="shared" si="98"/>
        <v/>
      </c>
      <c r="HR39" s="678" t="str">
        <f t="shared" si="99"/>
        <v/>
      </c>
      <c r="HS39" s="528" t="str">
        <f>+IF(ISBLANK($B39),"",IF(ISBLANK(E39),"",IF(OR(E39=Cutoff!$T$34,E39=Cutoff!$T$35,E39=Cutoff!$T$36,E39=Cutoff!$T$37,E39=Cutoff!$T$38,E39=Cutoff!$T$39,E39=Cutoff!$T$40,E39=Cutoff!$T$41,E39=Cutoff!$T$42,E39=Cutoff!$T$43,E39=Cutoff!$T$44,E39=Cutoff!$T$45,$Q39&lt;SCL!Y39),"0","oral")))</f>
        <v/>
      </c>
      <c r="HT39" s="529" t="str">
        <f>+IF(ISBLANK($B39),"",IF(ISBLANK(F39),"",IF(OR(F39=Cutoff!$T$34,F39=Cutoff!$T$35,F39=Cutoff!$T$36,F39=Cutoff!$T$37,F39=Cutoff!$T$38,F39=Cutoff!$T$39,F39=Cutoff!$T$40,F39=Cutoff!$T$41,F39=Cutoff!$T$42,F39=Cutoff!$T$43,F39=Cutoff!$T$44,F39=Cutoff!$T$45,$Q39&lt;SCL!Z39),"0","oral")))</f>
        <v/>
      </c>
      <c r="HU39" s="529" t="str">
        <f>+IF(ISBLANK($B39),"",IF(ISBLANK(G39),"",IF(OR(G39=Cutoff!$T$34,G39=Cutoff!$T$35,G39=Cutoff!$T$36,G39=Cutoff!$T$37,G39=Cutoff!$T$38,G39=Cutoff!$T$39,G39=Cutoff!$T$40,G39=Cutoff!$T$41,G39=Cutoff!$T$42,G39=Cutoff!$T$43,G39=Cutoff!$T$44,G39=Cutoff!$T$45,$Q39&lt;SCL!AA39),"0","oral")))</f>
        <v/>
      </c>
      <c r="HV39" s="529" t="str">
        <f>+IF(ISBLANK($B39),"",IF(ISBLANK(H39),"",IF(OR(H39=Cutoff!$T$34,H39=Cutoff!$T$35,H39=Cutoff!$T$36,H39=Cutoff!$T$37,H39=Cutoff!$T$38,H39=Cutoff!$T$39,H39=Cutoff!$T$40,H39=Cutoff!$T$41,H39=Cutoff!$T$42,H39=Cutoff!$T$43,H39=Cutoff!$T$44,H39=Cutoff!$T$45,$Q39&lt;SCL!AB39),"0","oral")))</f>
        <v/>
      </c>
      <c r="HW39" s="529" t="str">
        <f>+IF(ISBLANK($B39),"",IF(ISBLANK(I39),"",IF(OR(I39=Cutoff!$T$34,I39=Cutoff!$T$35,I39=Cutoff!$T$36,I39=Cutoff!$T$37,I39=Cutoff!$T$38,I39=Cutoff!$T$39,I39=Cutoff!$T$40,I39=Cutoff!$T$41,I39=Cutoff!$T$42,I39=Cutoff!$T$43,I39=Cutoff!$T$44,I39=Cutoff!$T$45,$Q39&lt;SCL!AC39),"0","oral")))</f>
        <v/>
      </c>
      <c r="HX39" s="529" t="str">
        <f>+IF(ISBLANK($B39),"",IF(ISBLANK(J39),"",IF(OR(J39=Cutoff!$T$34,J39=Cutoff!$T$35,J39=Cutoff!$T$36,J39=Cutoff!$T$37,J39=Cutoff!$T$38,J39=Cutoff!$T$39,J39=Cutoff!$T$40,J39=Cutoff!$T$41,J39=Cutoff!$T$42,J39=Cutoff!$T$43,J39=Cutoff!$T$44,J39=Cutoff!$T$45,$Q39&lt;SCL!AD39),"0","oral")))</f>
        <v/>
      </c>
      <c r="HY39" s="529" t="str">
        <f>+IF(ISBLANK($B39),"",IF(ISBLANK(K39),"",IF(OR(K39=Cutoff!$T$34,K39=Cutoff!$T$35,K39=Cutoff!$T$36,K39=Cutoff!$T$37,K39=Cutoff!$T$38,K39=Cutoff!$T$39,K39=Cutoff!$T$40,K39=Cutoff!$T$41,K39=Cutoff!$T$42,K39=Cutoff!$T$43,K39=Cutoff!$T$44,K39=Cutoff!$T$45,$Q39&lt;SCL!AE39),"0","oral")))</f>
        <v/>
      </c>
      <c r="HZ39" s="529" t="str">
        <f>+IF(ISBLANK($B39),"",IF(ISBLANK(L39),"",IF(OR(L39=Cutoff!$T$34,L39=Cutoff!$T$35,L39=Cutoff!$T$36,L39=Cutoff!$T$37,L39=Cutoff!$T$38,L39=Cutoff!$T$39,L39=Cutoff!$T$40,L39=Cutoff!$T$41,L39=Cutoff!$T$42,L39=Cutoff!$T$43,L39=Cutoff!$T$44,L39=Cutoff!$T$45,$Q39&lt;SCL!AF39),"0","oral")))</f>
        <v/>
      </c>
      <c r="IA39" s="529" t="str">
        <f>+IF(ISBLANK($B39),"",IF(ISBLANK(M39),"",IF(OR(M39=Cutoff!$T$34,M39=Cutoff!$T$35,M39=Cutoff!$T$36,M39=Cutoff!$T$37,M39=Cutoff!$T$38,M39=Cutoff!$T$39,M39=Cutoff!$T$40,M39=Cutoff!$T$41,M39=Cutoff!$T$42,M39=Cutoff!$T$43,M39=Cutoff!$T$44,M39=Cutoff!$T$45,$Q39&lt;SCL!AG39),"0","oral")))</f>
        <v/>
      </c>
      <c r="IB39" s="529" t="str">
        <f>+IF(ISBLANK($B39),"",IF(ISBLANK(N39),"",IF(OR(N39=Cutoff!$T$34,N39=Cutoff!$T$35,N39=Cutoff!$T$36,N39=Cutoff!$T$37,N39=Cutoff!$T$38,N39=Cutoff!$T$39,N39=Cutoff!$T$40,N39=Cutoff!$T$41,N39=Cutoff!$T$42,N39=Cutoff!$T$43,N39=Cutoff!$T$44,N39=Cutoff!$T$45,$Q39&lt;SCL!AH39),"0","oral")))</f>
        <v/>
      </c>
      <c r="IC39" s="530" t="str">
        <f>+IF(ISBLANK($B39),"",IF(ISBLANK(O39),"",IF(OR(O39=Cutoff!$T$34,O39=Cutoff!$T$35,O39=Cutoff!$T$36,O39=Cutoff!$T$37,O39=Cutoff!$T$38,O39=Cutoff!$T$39,O39=Cutoff!$T$40,O39=Cutoff!$T$41,O39=Cutoff!$T$42,O39=Cutoff!$T$43,O39=Cutoff!$T$44,O39=Cutoff!$T$45,$Q39&lt;SCL!AI39),"0","oral")))</f>
        <v/>
      </c>
      <c r="ID39" s="530" t="str">
        <f t="shared" si="100"/>
        <v/>
      </c>
      <c r="IE39" s="541" t="str">
        <f t="shared" si="101"/>
        <v/>
      </c>
      <c r="IF39" s="678" t="str">
        <f t="shared" si="102"/>
        <v/>
      </c>
      <c r="IG39" s="528" t="str">
        <f>IF(ISBLANK($B39),"",+IF(OR(E39=Cutoff!$W$2,E39=Cutoff!$W$3,E39=Cutoff!$W$4,E39=Cutoff!$W$5,E39=Cutoff!$W$6,E39=Cutoff!$W$7,E39=Cutoff!$W$8,E39=Cutoff!$W$9,E39=Cutoff!$W$10,E39=Cutoff!$W$11,E39=Cutoff!$W$12),1,0))</f>
        <v/>
      </c>
      <c r="IH39" s="529" t="str">
        <f>IF(ISBLANK($B39),"",+IF(OR(F39=Cutoff!$W$2,F39=Cutoff!$W$3,F39=Cutoff!$W$4,F39=Cutoff!$W$5,F39=Cutoff!$W$6,F39=Cutoff!$W$7,F39=Cutoff!$W$8,F39=Cutoff!$W$9,F39=Cutoff!$W$10,F39=Cutoff!$W$11,F39=Cutoff!$W$12),1,0))</f>
        <v/>
      </c>
      <c r="II39" s="529" t="str">
        <f>IF(ISBLANK($B39),"",+IF(OR(G39=Cutoff!$W$2,G39=Cutoff!$W$3,G39=Cutoff!$W$4,G39=Cutoff!$W$5,G39=Cutoff!$W$6,G39=Cutoff!$W$7,G39=Cutoff!$W$8,G39=Cutoff!$W$9,G39=Cutoff!$W$10,G39=Cutoff!$W$11,G39=Cutoff!$W$12),1,0))</f>
        <v/>
      </c>
      <c r="IJ39" s="529" t="str">
        <f>IF(ISBLANK($B39),"",+IF(OR(H39=Cutoff!$W$2,H39=Cutoff!$W$3,H39=Cutoff!$W$4,H39=Cutoff!$W$5,H39=Cutoff!$W$6,H39=Cutoff!$W$7,H39=Cutoff!$W$8,H39=Cutoff!$W$9,H39=Cutoff!$W$10,H39=Cutoff!$W$11,H39=Cutoff!$W$12),1,0))</f>
        <v/>
      </c>
      <c r="IK39" s="529" t="str">
        <f>IF(ISBLANK($B39),"",+IF(OR(I39=Cutoff!$W$2,I39=Cutoff!$W$3,I39=Cutoff!$W$4,I39=Cutoff!$W$5,I39=Cutoff!$W$6,I39=Cutoff!$W$7,I39=Cutoff!$W$8,I39=Cutoff!$W$9,I39=Cutoff!$W$10,I39=Cutoff!$W$11,I39=Cutoff!$W$12),1,0))</f>
        <v/>
      </c>
      <c r="IL39" s="529" t="str">
        <f>IF(ISBLANK($B39),"",+IF(OR(J39=Cutoff!$W$2,J39=Cutoff!$W$3,J39=Cutoff!$W$4,J39=Cutoff!$W$5,J39=Cutoff!$W$6,J39=Cutoff!$W$7,J39=Cutoff!$W$8,J39=Cutoff!$W$9,J39=Cutoff!$W$10,J39=Cutoff!$W$11,J39=Cutoff!$W$12),1,0))</f>
        <v/>
      </c>
      <c r="IM39" s="529" t="str">
        <f>IF(ISBLANK($B39),"",+IF(OR(K39=Cutoff!$W$2,K39=Cutoff!$W$3,K39=Cutoff!$W$4,K39=Cutoff!$W$5,K39=Cutoff!$W$6,K39=Cutoff!$W$7,K39=Cutoff!$W$8,K39=Cutoff!$W$9,K39=Cutoff!$W$10,K39=Cutoff!$W$11,K39=Cutoff!$W$12),1,0))</f>
        <v/>
      </c>
      <c r="IN39" s="529" t="str">
        <f>IF(ISBLANK($B39),"",+IF(OR(L39=Cutoff!$W$2,L39=Cutoff!$W$3,L39=Cutoff!$W$4,L39=Cutoff!$W$5,L39=Cutoff!$W$6,L39=Cutoff!$W$7,L39=Cutoff!$W$8,L39=Cutoff!$W$9,L39=Cutoff!$W$10,L39=Cutoff!$W$11,L39=Cutoff!$W$12),1,0))</f>
        <v/>
      </c>
      <c r="IO39" s="529" t="str">
        <f>IF(ISBLANK($B39),"",+IF(OR(M39=Cutoff!$W$2,M39=Cutoff!$W$3,M39=Cutoff!$W$4,M39=Cutoff!$W$5,M39=Cutoff!$W$6,M39=Cutoff!$W$7,M39=Cutoff!$W$8,M39=Cutoff!$W$9,M39=Cutoff!$W$10,M39=Cutoff!$W$11,M39=Cutoff!$W$12),1,0))</f>
        <v/>
      </c>
      <c r="IP39" s="529" t="str">
        <f>IF(ISBLANK($B39),"",+IF(OR(N39=Cutoff!$W$2,N39=Cutoff!$W$3,N39=Cutoff!$W$4,N39=Cutoff!$W$5,N39=Cutoff!$W$6,N39=Cutoff!$W$7,N39=Cutoff!$W$8,N39=Cutoff!$W$9,N39=Cutoff!$W$10,N39=Cutoff!$W$11,N39=Cutoff!$W$12),1,0))</f>
        <v/>
      </c>
      <c r="IQ39" s="530" t="str">
        <f>IF(ISBLANK($B39),"",+IF(OR(O39=Cutoff!$W$2,O39=Cutoff!$W$3,O39=Cutoff!$W$4,O39=Cutoff!$W$5,O39=Cutoff!$W$6,O39=Cutoff!$W$7,O39=Cutoff!$W$8,O39=Cutoff!$W$9,O39=Cutoff!$W$10,O39=Cutoff!$W$11,O39=Cutoff!$W$12),1,0))</f>
        <v/>
      </c>
      <c r="IR39" s="541" t="str">
        <f t="shared" si="103"/>
        <v/>
      </c>
      <c r="IS39" s="541" t="str">
        <f t="shared" si="104"/>
        <v/>
      </c>
      <c r="IV39" s="720" t="str">
        <f>IF(ISBLANK($B39),"",+IF(AND(OR(E39=Cutoff!$W$8,E39=Cutoff!$W$9,E39=Cutoff!$W$12),OR(E39=$D$19,E39=$E$19,E39=$F$19,E39=$G$19,E39=$H$19,E39=$I$19,E39=$J$19,E39=$K$19,E39=$L$19,E39=$M$19),GQ39="i"),E39,""))</f>
        <v/>
      </c>
      <c r="IW39" s="720" t="str">
        <f>IF(ISBLANK($B39),"",+IF(AND(OR(F39=Cutoff!$W$8,F39=Cutoff!$W$9,F39=Cutoff!$W$12),OR(F39=$D$19,F39=$E$19,F39=$F$19,F39=$G$19,F39=$H$19,F39=$I$19,F39=$J$19,F39=$K$19,F39=$L$19,F39=$M$19),GR39="i"),F39,""))</f>
        <v/>
      </c>
      <c r="IX39" s="720" t="str">
        <f>IF(ISBLANK($B39),"",+IF(AND(OR(G39=Cutoff!$W$8,G39=Cutoff!$W$9,G39=Cutoff!$W$12),OR(G39=$D$19,G39=$E$19,G39=$F$19,G39=$G$19,G39=$H$19,G39=$I$19,G39=$J$19,G39=$K$19,G39=$L$19,G39=$M$19),GS39="i"),G39,""))</f>
        <v/>
      </c>
      <c r="IY39" s="720" t="str">
        <f>IF(ISBLANK($B39),"",+IF(AND(OR(H39=Cutoff!$W$8,H39=Cutoff!$W$9,H39=Cutoff!$W$12),OR(H39=$D$19,H39=$E$19,H39=$F$19,H39=$G$19,H39=$H$19,H39=$I$19,H39=$J$19,H39=$K$19,H39=$L$19,H39=$M$19),GT39="i"),H39,""))</f>
        <v/>
      </c>
      <c r="IZ39" s="720" t="str">
        <f>IF(ISBLANK($B39),"",+IF(AND(OR(I39=Cutoff!$W$8,I39=Cutoff!$W$9,I39=Cutoff!$W$12),OR(I39=$D$19,I39=$E$19,I39=$F$19,I39=$G$19,I39=$H$19,I39=$I$19,I39=$J$19,I39=$K$19,I39=$L$19,I39=$M$19),GU39="i"),I39,""))</f>
        <v/>
      </c>
      <c r="JA39" s="720" t="str">
        <f>IF(ISBLANK($B39),"",+IF(AND(OR(J39=Cutoff!$W$8,J39=Cutoff!$W$9,J39=Cutoff!$W$12),OR(J39=$D$19,J39=$E$19,J39=$F$19,J39=$G$19,J39=$H$19,J39=$I$19,J39=$J$19,J39=$K$19,J39=$L$19,J39=$M$19),GV39="i"),J39,""))</f>
        <v/>
      </c>
      <c r="JB39" s="720" t="str">
        <f>IF(ISBLANK($B39),"",+IF(AND(OR(K39=Cutoff!$W$8,K39=Cutoff!$W$9,K39=Cutoff!$W$12),OR(K39=$D$19,K39=$E$19,K39=$F$19,K39=$G$19,K39=$H$19,K39=$I$19,K39=$J$19,K39=$K$19,K39=$L$19,K39=$M$19),GW39="i"),K39,""))</f>
        <v/>
      </c>
      <c r="JC39" s="720" t="str">
        <f>IF(ISBLANK($B39),"",+IF(AND(OR(L39=Cutoff!$W$8,L39=Cutoff!$W$9,L39=Cutoff!$W$12),OR(L39=$D$19,L39=$E$19,L39=$F$19,L39=$G$19,L39=$H$19,L39=$I$19,L39=$J$19,L39=$K$19,L39=$L$19,L39=$M$19),GX39="i"),L39,""))</f>
        <v/>
      </c>
      <c r="JD39" s="720" t="str">
        <f>IF(ISBLANK($B39),"",+IF(AND(OR(M39=Cutoff!$W$8,M39=Cutoff!$W$9,M39=Cutoff!$W$12),OR(M39=$D$19,M39=$E$19,M39=$F$19,M39=$G$19,M39=$H$19,M39=$I$19,M39=$J$19,M39=$K$19,M39=$L$19,M39=$M$19),GY39="i"),M39,""))</f>
        <v/>
      </c>
      <c r="JE39" s="720" t="str">
        <f>IF(ISBLANK($B39),"",+IF(AND(OR(N39=Cutoff!$W$8,N39=Cutoff!$W$9,N39=Cutoff!$W$12),OR(N39=$D$19,N39=$E$19,N39=$F$19,N39=$G$19,N39=$H$19,N39=$I$19,N39=$J$19,N39=$K$19,N39=$L$19,N39=$M$19),GZ39="i"),N39,""))</f>
        <v/>
      </c>
      <c r="JF39" s="720" t="str">
        <f>IF(ISBLANK($B39),"",+IF(AND(OR(O39=Cutoff!$W$8,O39=Cutoff!$W$9,O39=Cutoff!$W$12),OR(O39=$D$19,O39=$E$19,O39=$F$19,O39=$G$19,O39=$H$19,O39=$I$19,O39=$J$19,O39=$K$19,O39=$L$19,O39=$M$19),HA39="i"),O39,""))</f>
        <v/>
      </c>
      <c r="JG39" s="720">
        <f t="shared" si="105"/>
        <v>0</v>
      </c>
      <c r="JH39" s="720" t="str">
        <f t="shared" si="106"/>
        <v/>
      </c>
      <c r="JK39" s="720" t="str">
        <f>IF(ISBLANK($B39),"",+IF(AND(OR(E39=Cutoff!$W$2,E39=Cutoff!$W$3,E39=Cutoff!$W$4,E39=Cutoff!$W$11),OR(E39=$D$19,E39=$E$19,E39=$F$19,E39=$G$19,E39=$H$19,E39=$I$19,E39=$J$19,E39=$K$19,E39=$L$19,E39=$M$19),HE39="d"),E39,""))</f>
        <v/>
      </c>
      <c r="JL39" s="720" t="str">
        <f>IF(ISBLANK($B39),"",+IF(AND(OR(F39=Cutoff!$W$2,F39=Cutoff!$W$3,F39=Cutoff!$W$4,F39=Cutoff!$W$11),OR(F39=$D$19,F39=$E$19,F39=$F$19,F39=$G$19,F39=$H$19,F39=$I$19,F39=$J$19,F39=$K$19,F39=$L$19,F39=$M$19),HF39="d"),F39,""))</f>
        <v/>
      </c>
      <c r="JM39" s="720" t="str">
        <f>IF(ISBLANK($B39),"",+IF(AND(OR(G39=Cutoff!$W$2,G39=Cutoff!$W$3,G39=Cutoff!$W$4,G39=Cutoff!$W$11),OR(G39=$D$19,G39=$E$19,G39=$F$19,G39=$G$19,G39=$H$19,G39=$I$19,G39=$J$19,G39=$K$19,G39=$L$19,G39=$M$19),HG39="d"),G39,""))</f>
        <v/>
      </c>
      <c r="JN39" s="720" t="str">
        <f>IF(ISBLANK($B39),"",+IF(AND(OR(H39=Cutoff!$W$2,H39=Cutoff!$W$3,H39=Cutoff!$W$4,H39=Cutoff!$W$11),OR(H39=$D$19,H39=$E$19,H39=$F$19,H39=$G$19,H39=$H$19,H39=$I$19,H39=$J$19,H39=$K$19,H39=$L$19,H39=$M$19),HH39="d"),H39,""))</f>
        <v/>
      </c>
      <c r="JO39" s="720" t="str">
        <f>IF(ISBLANK($B39),"",+IF(AND(OR(I39=Cutoff!$W$2,I39=Cutoff!$W$3,I39=Cutoff!$W$4,I39=Cutoff!$W$11),OR(I39=$D$19,I39=$E$19,I39=$F$19,I39=$G$19,I39=$H$19,I39=$I$19,I39=$J$19,I39=$K$19,I39=$L$19,I39=$M$19),HI39="d"),I39,""))</f>
        <v/>
      </c>
      <c r="JP39" s="720" t="str">
        <f>IF(ISBLANK($B39),"",+IF(AND(OR(J39=Cutoff!$W$2,J39=Cutoff!$W$3,J39=Cutoff!$W$4,J39=Cutoff!$W$11),OR(J39=$D$19,J39=$E$19,J39=$F$19,J39=$G$19,J39=$H$19,J39=$I$19,J39=$J$19,J39=$K$19,J39=$L$19,J39=$M$19),HJ39="d"),J39,""))</f>
        <v/>
      </c>
      <c r="JQ39" s="720" t="str">
        <f>IF(ISBLANK($B39),"",+IF(AND(OR(K39=Cutoff!$W$2,K39=Cutoff!$W$3,K39=Cutoff!$W$4,K39=Cutoff!$W$11),OR(K39=$D$19,K39=$E$19,K39=$F$19,K39=$G$19,K39=$H$19,K39=$I$19,K39=$J$19,K39=$K$19,K39=$L$19,K39=$M$19),HK39="d"),K39,""))</f>
        <v/>
      </c>
      <c r="JR39" s="720" t="str">
        <f>IF(ISBLANK($B39),"",+IF(AND(OR(L39=Cutoff!$W$2,L39=Cutoff!$W$3,L39=Cutoff!$W$4,L39=Cutoff!$W$11),OR(L39=$D$19,L39=$E$19,L39=$F$19,L39=$G$19,L39=$H$19,L39=$I$19,L39=$J$19,L39=$K$19,L39=$L$19,L39=$M$19),HL39="d"),L39,""))</f>
        <v/>
      </c>
      <c r="JS39" s="720" t="str">
        <f>IF(ISBLANK($B39),"",+IF(AND(OR(M39=Cutoff!$W$2,M39=Cutoff!$W$3,M39=Cutoff!$W$4,M39=Cutoff!$W$11),OR(M39=$D$19,M39=$E$19,M39=$F$19,M39=$G$19,M39=$H$19,M39=$I$19,M39=$J$19,M39=$K$19,M39=$L$19,M39=$M$19),HM39="d"),M39,""))</f>
        <v/>
      </c>
      <c r="JT39" s="720" t="str">
        <f>IF(ISBLANK($B39),"",+IF(AND(OR(N39=Cutoff!$W$2,N39=Cutoff!$W$3,N39=Cutoff!$W$4,N39=Cutoff!$W$11),OR(N39=$D$19,N39=$E$19,N39=$F$19,N39=$G$19,N39=$H$19,N39=$I$19,N39=$J$19,N39=$K$19,N39=$L$19,N39=$M$19),HN39="d"),N39,""))</f>
        <v/>
      </c>
      <c r="JU39" s="720" t="str">
        <f>IF(ISBLANK($B39),"",+IF(AND(OR(O39=Cutoff!$W$2,O39=Cutoff!$W$3,O39=Cutoff!$W$4,O39=Cutoff!$W$11),OR(O39=$D$19,O39=$E$19,O39=$F$19,O39=$G$19,O39=$H$19,O39=$I$19,O39=$J$19,O39=$K$19,O39=$L$19,O39=$M$19),HO39="d"),O39,""))</f>
        <v/>
      </c>
      <c r="JV39" s="720">
        <f t="shared" si="125"/>
        <v>0</v>
      </c>
      <c r="JW39" s="720" t="str">
        <f t="shared" si="23"/>
        <v/>
      </c>
      <c r="JZ39" s="11"/>
      <c r="KA39" s="11"/>
      <c r="KB39" s="11"/>
      <c r="KC39" s="11"/>
      <c r="KD39" s="11"/>
      <c r="KE39" s="11"/>
      <c r="KF39" s="11"/>
      <c r="KG39" s="11"/>
      <c r="KH39" s="11"/>
      <c r="KI39" s="11"/>
      <c r="KJ39" s="11"/>
      <c r="KK39" s="11"/>
      <c r="KL39" s="11"/>
    </row>
    <row r="40" spans="1:298" ht="20.25" x14ac:dyDescent="0.3">
      <c r="A40" s="501"/>
      <c r="B40" s="585"/>
      <c r="C40" s="502"/>
      <c r="D40" s="500" t="str">
        <f t="shared" si="1"/>
        <v/>
      </c>
      <c r="E40" s="515"/>
      <c r="F40" s="516"/>
      <c r="G40" s="516"/>
      <c r="H40" s="516"/>
      <c r="I40" s="516"/>
      <c r="J40" s="516"/>
      <c r="K40" s="516"/>
      <c r="L40" s="516"/>
      <c r="M40" s="516"/>
      <c r="N40" s="516"/>
      <c r="O40" s="516"/>
      <c r="P40" s="510"/>
      <c r="Q40" s="505"/>
      <c r="R40" s="780"/>
      <c r="S40" s="507"/>
      <c r="T40" s="513"/>
      <c r="U40" s="716"/>
      <c r="V40" s="511"/>
      <c r="W40" s="506"/>
      <c r="X40" s="512"/>
      <c r="Y40" s="511"/>
      <c r="Z40" s="506"/>
      <c r="AA40" s="512"/>
      <c r="AB40" s="517"/>
      <c r="AC40" s="508"/>
      <c r="AD40" s="507"/>
      <c r="AE40" s="508"/>
      <c r="AF40" s="515"/>
      <c r="AG40" s="516"/>
      <c r="AH40" s="509"/>
      <c r="AI40" s="509"/>
      <c r="AJ40" s="510"/>
      <c r="AK40" s="447" t="str">
        <f t="shared" si="140"/>
        <v/>
      </c>
      <c r="AL40" s="63" t="str">
        <f t="shared" si="127"/>
        <v/>
      </c>
      <c r="AM40" s="64" t="str">
        <f t="shared" si="141"/>
        <v/>
      </c>
      <c r="AN40" s="786" t="str">
        <f t="shared" si="24"/>
        <v/>
      </c>
      <c r="AO40" s="786" t="str">
        <f t="shared" si="25"/>
        <v/>
      </c>
      <c r="AP40" s="786" t="str">
        <f t="shared" si="26"/>
        <v/>
      </c>
      <c r="AQ40" s="786" t="str">
        <f t="shared" si="27"/>
        <v/>
      </c>
      <c r="AR40" s="787" t="str">
        <f t="shared" si="28"/>
        <v/>
      </c>
      <c r="AS40" s="788" t="str">
        <f t="shared" si="29"/>
        <v/>
      </c>
      <c r="AT40" s="788" t="str">
        <f t="shared" si="30"/>
        <v/>
      </c>
      <c r="AU40" s="789" t="str">
        <f t="shared" si="31"/>
        <v/>
      </c>
      <c r="AV40" s="786" t="str">
        <f t="shared" si="32"/>
        <v/>
      </c>
      <c r="AW40" s="66" t="str">
        <f t="shared" si="33"/>
        <v/>
      </c>
      <c r="AX40" s="67" t="str">
        <f t="shared" si="4"/>
        <v/>
      </c>
      <c r="AY40" s="787" t="str">
        <f t="shared" si="34"/>
        <v/>
      </c>
      <c r="AZ40" s="790" t="str">
        <f t="shared" si="35"/>
        <v/>
      </c>
      <c r="BA40" s="378" t="str">
        <f t="shared" si="128"/>
        <v/>
      </c>
      <c r="BB40" s="379" t="str">
        <f t="shared" si="129"/>
        <v/>
      </c>
      <c r="BC40" s="376" t="str">
        <f t="shared" si="126"/>
        <v/>
      </c>
      <c r="BD40" s="263" t="str">
        <f t="shared" si="142"/>
        <v/>
      </c>
      <c r="BE40" s="263" t="str">
        <f t="shared" si="8"/>
        <v/>
      </c>
      <c r="BF40" s="258" t="b">
        <f t="shared" si="9"/>
        <v>0</v>
      </c>
      <c r="BG40" s="266" t="str">
        <f t="shared" si="130"/>
        <v/>
      </c>
      <c r="BH40" s="376" t="str">
        <f t="shared" si="131"/>
        <v xml:space="preserve"> </v>
      </c>
      <c r="BI40" s="376" t="str">
        <f t="shared" si="36"/>
        <v/>
      </c>
      <c r="BJ40" s="256" t="b">
        <f>+IF(E40="H340",IF(SCL!Y40&lt;$Q40,"Yes",""),IF(E40="H341",IF(SCL!Y40&lt;$Q40,"Yes",""),IF(E40="H350",IF(SCL!Y40&lt;$Q40,"Yes",""),IF(E40="H350i",IF(SCL!Y40&lt;$Q40,"(I)",""),IF(E40="H351",IF(SCL!Y40&lt;$Q40,"Yes",""))))))</f>
        <v>0</v>
      </c>
      <c r="BK40" s="256" t="b">
        <f>+IF(F40="H340",IF(SCL!Z40&lt;$Q40,"Yes",""),IF(F40="H341",IF(SCL!Z40&lt;$Q40,"Yes",""),IF(F40="H350",IF(SCL!Z40&lt;$Q40,"Yes",""),IF(F40="H350i",IF(SCL!Z40&lt;$Q40,"(I)",""),IF(F40="H351",IF(SCL!Z40&lt;$Q40,"Yes",""))))))</f>
        <v>0</v>
      </c>
      <c r="BL40" s="256" t="b">
        <f>+IF(G40="H340",IF(SCL!AA40&lt;$Q40,"Yes",""),IF(G40="H341",IF(SCL!AA40&lt;$Q40,"Yes",""),IF(G40="H350",IF(SCL!AA40&lt;$Q40,"Yes",""),IF(G40="H350i",IF(SCL!AA40&lt;$Q40,"(I)",""),IF(G40="H351",IF(SCL!AA40&lt;$Q40,"Yes",""))))))</f>
        <v>0</v>
      </c>
      <c r="BM40" s="256" t="b">
        <f>+IF(H40="H340",IF(SCL!AB40&lt;$Q40,"Yes",""),IF(H40="H341",IF(SCL!AB40&lt;$Q40,"Yes",""),IF(H40="H350",IF(SCL!AB40&lt;$Q40,"Yes",""),IF(H40="H350i",IF(SCL!AB40&lt;$Q40,"(I)",""),IF(H40="H351",IF(SCL!AB40&lt;$Q40,"Yes",""))))))</f>
        <v>0</v>
      </c>
      <c r="BN40" s="256" t="b">
        <f>+IF(I40="H340",IF(SCL!AC40&lt;$Q40,"Yes",""),IF(I40="H341",IF(SCL!AC40&lt;$Q40,"Yes",""),IF(I40="H350",IF(SCL!AC40&lt;$Q40,"Yes",""),IF(I40="H350i",IF(SCL!AC40&lt;$Q40,"(I)",""),IF(I40="H351",IF(SCL!AC40&lt;$Q40,"Yes",""))))))</f>
        <v>0</v>
      </c>
      <c r="BO40" s="256" t="b">
        <f>+IF(J40="H340",IF(SCL!AD40&lt;$Q40,"Yes",""),IF(J40="H341",IF(SCL!AD40&lt;$Q40,"Yes",""),IF(J40="H350",IF(SCL!AD40&lt;$Q40,"Yes",""),IF(J40="H350i",IF(SCL!AD40&lt;$Q40,"(I)",""),IF(J40="H351",IF(SCL!AD40&lt;$Q40,"Yes",""))))))</f>
        <v>0</v>
      </c>
      <c r="BP40" s="256" t="b">
        <f>+IF(K40="H340",IF(SCL!AE40&lt;$Q40,"Yes",""),IF(K40="H341",IF(SCL!AE40&lt;$Q40,"Yes",""),IF(K40="H350",IF(SCL!AE40&lt;$Q40,"Yes",""),IF(K40="H350i",IF(SCL!AE40&lt;$Q40,"(I)",""),IF(K40="H351",IF(SCL!AE40&lt;$Q40,"Yes",""))))))</f>
        <v>0</v>
      </c>
      <c r="BQ40" s="256" t="b">
        <f>+IF(L40="H340",IF(SCL!AF40&lt;$Q40,"Yes",""),IF(L40="H341",IF(SCL!AF40&lt;$Q40,"Yes",""),IF(L40="H350",IF(SCL!AF40&lt;$Q40,"Yes",""),IF(L40="H350i",IF(SCL!AF40&lt;$Q40,"(I)",""),IF(L40="H351",IF(SCL!AF40&lt;$Q40,"Yes",""))))))</f>
        <v>0</v>
      </c>
      <c r="BR40" s="256" t="b">
        <f>+IF(M40="H340",IF(SCL!AG40&lt;$Q40,"Yes",""),IF(M40="H341",IF(SCL!AG40&lt;$Q40,"Yes",""),IF(M40="H350",IF(SCL!AG40&lt;$Q40,"Yes",""),IF(M40="H350i",IF(SCL!AG40&lt;$Q40,"(I)",""),IF(M40="H351",IF(SCL!AG40&lt;$Q40,"Yes",""))))))</f>
        <v>0</v>
      </c>
      <c r="BS40" s="256" t="b">
        <f>+IF(N40="H340",IF(SCL!AH40&lt;$Q40,"Yes",""),IF(N40="H341",IF(SCL!AH40&lt;$Q40,"Yes",""),IF(N40="H350",IF(SCL!AH40&lt;$Q40,"Yes",""),IF(N40="H350i",IF(SCL!AH40&lt;$Q40,"(I)",""),IF(N40="H351",IF(SCL!AH40&lt;$Q40,"Yes",""))))))</f>
        <v>0</v>
      </c>
      <c r="BT40" s="492" t="b">
        <f>+IF(O40="H340",IF(SCL!AI40&lt;$Q40,"Yes",""),IF(O40="H341",IF(SCL!AI40&lt;$Q40,"Yes",""),IF(O40="H350",IF(SCL!AI40&lt;$Q40,"Yes",""),IF(O40="H350i",IF(SCL!AI40&lt;$Q40,"(I)",""),IF(O40="H351",IF(SCL!AI40&lt;$Q40,"Yes",""))))))</f>
        <v>0</v>
      </c>
      <c r="BU40" s="420"/>
      <c r="BV40" s="420"/>
      <c r="BW40" s="421"/>
      <c r="BX40" s="255" t="str">
        <f t="shared" si="107"/>
        <v/>
      </c>
      <c r="BY40" s="256" t="str">
        <f t="shared" si="112"/>
        <v/>
      </c>
      <c r="BZ40" s="256" t="str">
        <f t="shared" si="113"/>
        <v/>
      </c>
      <c r="CA40" s="256" t="str">
        <f t="shared" si="114"/>
        <v/>
      </c>
      <c r="CB40" s="256" t="str">
        <f t="shared" si="115"/>
        <v/>
      </c>
      <c r="CC40" s="256" t="str">
        <f t="shared" si="116"/>
        <v/>
      </c>
      <c r="CD40" s="256" t="str">
        <f t="shared" si="117"/>
        <v/>
      </c>
      <c r="CE40" s="256" t="str">
        <f t="shared" si="118"/>
        <v/>
      </c>
      <c r="CF40" s="256" t="str">
        <f t="shared" si="119"/>
        <v/>
      </c>
      <c r="CG40" s="256" t="str">
        <f t="shared" si="120"/>
        <v/>
      </c>
      <c r="CH40" s="256" t="str">
        <f t="shared" si="121"/>
        <v/>
      </c>
      <c r="CI40" s="420" t="str">
        <f t="shared" si="132"/>
        <v/>
      </c>
      <c r="CJ40" s="420" t="str">
        <f t="shared" si="133"/>
        <v/>
      </c>
      <c r="CK40" s="420" t="str">
        <f t="shared" si="134"/>
        <v/>
      </c>
      <c r="CL40" s="593" t="str">
        <f t="shared" si="47"/>
        <v/>
      </c>
      <c r="CM40" s="376" t="str">
        <f t="shared" si="108"/>
        <v/>
      </c>
      <c r="CN40" s="376" t="str">
        <f t="shared" si="48"/>
        <v/>
      </c>
      <c r="CO40" s="545" t="str">
        <f t="shared" si="49"/>
        <v/>
      </c>
      <c r="CP40" s="258" t="str">
        <f t="shared" si="14"/>
        <v/>
      </c>
      <c r="CQ40" s="541">
        <f t="shared" si="50"/>
        <v>0</v>
      </c>
      <c r="CS40" s="671" t="str">
        <f>IF(ISBLANK(E40),"",IF(SCL!Y40&lt;$Q40,1,0))</f>
        <v/>
      </c>
      <c r="CT40" s="672" t="str">
        <f>IF(ISBLANK(F40),"",IF(SCL!Z40&lt;$Q40,1,0))</f>
        <v/>
      </c>
      <c r="CU40" s="672" t="str">
        <f>IF(ISBLANK(G40),"",IF(SCL!AA40&lt;$Q40,1,0))</f>
        <v/>
      </c>
      <c r="CV40" s="672" t="str">
        <f>IF(ISBLANK(H40),"",IF(SCL!AB40&lt;$Q40,1,0))</f>
        <v/>
      </c>
      <c r="CW40" s="672" t="str">
        <f>IF(ISBLANK(I40),"",IF(SCL!AC40&lt;$Q40,1,0))</f>
        <v/>
      </c>
      <c r="CX40" s="672" t="str">
        <f>IF(ISBLANK(J40),"",IF(SCL!AD40&lt;$Q40,1,0))</f>
        <v/>
      </c>
      <c r="CY40" s="672" t="str">
        <f>IF(ISBLANK(K40),"",IF(SCL!AE40&lt;$Q40,1,0))</f>
        <v/>
      </c>
      <c r="CZ40" s="672" t="str">
        <f>IF(ISBLANK(L40),"",IF(SCL!AF40&lt;$Q40,1,0))</f>
        <v/>
      </c>
      <c r="DA40" s="672" t="str">
        <f>IF(ISBLANK(M40),"",IF(SCL!AG40&lt;$Q40,1,0))</f>
        <v/>
      </c>
      <c r="DB40" s="672" t="str">
        <f>IF(ISBLANK(N40),"",IF(SCL!AH40&lt;$Q40,1,0))</f>
        <v/>
      </c>
      <c r="DC40" s="673" t="str">
        <f>IF(ISBLANK(O40),"",IF(SCL!AI40&lt;$Q40,1,0))</f>
        <v/>
      </c>
      <c r="DD40" s="478">
        <f t="shared" si="51"/>
        <v>0</v>
      </c>
      <c r="DE40" s="541" t="str">
        <f t="shared" si="52"/>
        <v/>
      </c>
      <c r="DF40" s="665">
        <f t="shared" si="109"/>
        <v>22</v>
      </c>
      <c r="DP40" s="637" t="str">
        <f>+IF(ISBLANK($B$22),"",IF(OR(E40=Cutoff!$A$18,E40=Cutoff!$A$18,F40=Cutoff!$A$18,G40=Cutoff!$A$18,H40=Cutoff!$A$18,I40=Cutoff!$A$18,J40=Cutoff!$A$18,K40=Cutoff!$A$18,L40=Cutoff!$A$18,M40=Cutoff!$A$18,N40=Cutoff!$A$18,O40=Cutoff!$A$18),1,0))</f>
        <v/>
      </c>
      <c r="DQ40" s="622" t="str">
        <f t="shared" si="60"/>
        <v/>
      </c>
      <c r="DR40" s="622" t="str">
        <f t="shared" si="61"/>
        <v/>
      </c>
      <c r="DS40" s="622">
        <f t="shared" si="62"/>
        <v>0</v>
      </c>
      <c r="DT40" s="622" t="str">
        <f t="shared" si="63"/>
        <v/>
      </c>
      <c r="DU40" s="636" t="str">
        <f t="shared" si="64"/>
        <v/>
      </c>
      <c r="DV40" s="381" t="str">
        <f>+IF(OR($E40=Cutoff!A$13,$E40=Cutoff!A$14,$E40=Cutoff!A$15,$F40=Cutoff!A$13,$F40=Cutoff!A$14,$F40=Cutoff!A$15,$G40=Cutoff!A$13,$G40=Cutoff!A$14,$G40=Cutoff!A$15,H40=Cutoff!A$13,$H40=Cutoff!A$14,$H40=Cutoff!A$15,I40=Cutoff!A$13,$I40=Cutoff!A$14,$I40=Cutoff!A$15,$J40=Cutoff!A$13,$J40=Cutoff!A$14,$J40=Cutoff!A$15,$K40=Cutoff!A$13,$K40=Cutoff!A$14,$K40=Cutoff!A$15,$L40=Cutoff!A$13,$L40=Cutoff!A$14,$L40=Cutoff!A$15,$M40=Cutoff!A$13,$M40=Cutoff!A$14,$M40=Cutoff!A$15,$N40=Cutoff!A$13,$N40=Cutoff!A$14,$N40=Cutoff!A$15,$O40=Cutoff!A$13,$O40=Cutoff!A$14,$O40=Cutoff!A$15),"x","")</f>
        <v/>
      </c>
      <c r="DW40" s="275" t="str">
        <f t="shared" si="65"/>
        <v/>
      </c>
      <c r="DX40" s="244" t="str">
        <f t="shared" si="16"/>
        <v/>
      </c>
      <c r="DY40" s="381" t="str">
        <f>+IF(OR($E40=Cutoff!$A$5,$E40=Cutoff!$A$6,$E40=Cutoff!$A$7,$F40=Cutoff!$A$5,$F40=Cutoff!$A$6,$F40=Cutoff!$A$7,$G40=Cutoff!$A$5,$G40=Cutoff!$A$6,$G40=Cutoff!$A$7,$H40=Cutoff!$A$5,$H40=Cutoff!$A$6,$H40=Cutoff!$A$7,$I40=Cutoff!$A$5,$I40=Cutoff!$A$6,$I40=Cutoff!$A$7,$J40=Cutoff!$A$5,$J40=Cutoff!$A$6,$J40=Cutoff!$A$7,$K40=Cutoff!$A$5,$K40=Cutoff!$A$6,$K40=Cutoff!$A$7,$L40=Cutoff!$A$5,$L40=Cutoff!$A$6,$L40=Cutoff!$A$7,$M40=Cutoff!$A$5,$M40=Cutoff!$A$6,$M40=Cutoff!$A$7,$N40=Cutoff!$A$5,$N40=Cutoff!$A$6,$N40=Cutoff!$A$7,$O40=Cutoff!$A$5,$O40=Cutoff!$A$6,$O40=Cutoff!$A$7),"x","")</f>
        <v/>
      </c>
      <c r="DZ40" s="275" t="str">
        <f t="shared" si="66"/>
        <v/>
      </c>
      <c r="EA40" s="244" t="str">
        <f t="shared" si="144"/>
        <v/>
      </c>
      <c r="EB40" s="381" t="str">
        <f>+IF(OR($E40=Cutoff!$A$2,$E40=Cutoff!$A$3,$E40=Cutoff!$A$4,$F40=Cutoff!$A$2,$F40=Cutoff!$A$3,$F40=Cutoff!$A$4,$G40=Cutoff!$A$2,$G40=Cutoff!$A$3,$G40=Cutoff!$A$4,$H40=Cutoff!$A$2,$H40=Cutoff!$A$3,$H40=Cutoff!$A$4,$I40=Cutoff!$A$2,$I40=Cutoff!$A$3,$I40=Cutoff!$A$4,$J40=Cutoff!$A$2,$J40=Cutoff!$A$3,$J40=Cutoff!$A$4,$K40=Cutoff!$A$2,$K40=Cutoff!$A$3,$K40=Cutoff!$A$4,$L40=Cutoff!$A$2,$L40=Cutoff!$A$3,$L40=Cutoff!$A$4,$M40=Cutoff!$A$2,$M40=Cutoff!$A$3,$M40=Cutoff!$A$4,$N40=Cutoff!$A$2,$N40=Cutoff!$A$3,$N40=Cutoff!$A$4,$O40=Cutoff!$A$2,$O40=Cutoff!$A$3,$O40=Cutoff!$A$4),"x","")</f>
        <v/>
      </c>
      <c r="EC40" s="275" t="str">
        <f t="shared" si="67"/>
        <v/>
      </c>
      <c r="ED40" s="244" t="str">
        <f t="shared" si="143"/>
        <v/>
      </c>
      <c r="EE40" s="293" t="str">
        <f t="shared" si="122"/>
        <v/>
      </c>
      <c r="EF40" s="382" t="str">
        <f>+IF(OR($E40=Cutoff!$A$8,$E40=Cutoff!$A$11,$E40=Cutoff!$A$12,$F40=Cutoff!$A$8,$F40=Cutoff!$A$11,$F40=Cutoff!$A$12,$G40=Cutoff!$A$8,$G40=Cutoff!$A$11,$G40=Cutoff!$A$12,$H40=Cutoff!$A$8,$H40=Cutoff!$A$11,$H40=Cutoff!$A$12,$I40=Cutoff!$A$8,$I40=Cutoff!$A$11,$I40=Cutoff!$A$12,$J40=Cutoff!$A$8,$J40=Cutoff!$A$11,$J40=Cutoff!$A$12,$K40=Cutoff!$A$8,$K40=Cutoff!$A$11,$K40=Cutoff!$A$12,$L40=Cutoff!$A$8,$L40=Cutoff!$A$11,$L40=Cutoff!$A$12,$M40=Cutoff!$A$8,$M40=Cutoff!$A$11,$M40=Cutoff!$A$12,$N40=Cutoff!$A$8,$N40=Cutoff!$A$11,$N40=Cutoff!$A$12,$O40=Cutoff!$A$8,$O40=Cutoff!$A$11,$O40=Cutoff!$A$12),"x","")</f>
        <v/>
      </c>
      <c r="EG40" s="293" t="str">
        <f t="shared" si="123"/>
        <v/>
      </c>
      <c r="EH40" s="482" t="str">
        <f t="shared" si="68"/>
        <v/>
      </c>
      <c r="EI40" s="482" t="str">
        <f t="shared" si="69"/>
        <v/>
      </c>
      <c r="EJ40" s="478" t="str">
        <f t="shared" si="70"/>
        <v/>
      </c>
      <c r="EK40" s="244">
        <f t="shared" si="110"/>
        <v>20</v>
      </c>
      <c r="EL40" s="482" t="str">
        <f t="shared" si="71"/>
        <v/>
      </c>
      <c r="EM40" s="482" t="str">
        <f t="shared" si="72"/>
        <v/>
      </c>
      <c r="EN40" s="482" t="str">
        <f t="shared" si="73"/>
        <v/>
      </c>
      <c r="EO40" s="293" t="str">
        <f t="shared" si="19"/>
        <v/>
      </c>
      <c r="EP40" s="539" t="str">
        <f>+IF(ISBLANK(B40),"",IF(OR($E40=Cutoff!$P$2,$E40=Cutoff!$P$3,$E40=Cutoff!$P$4,$E40=Cutoff!$P$5,$E40=Cutoff!$P$6,$E40=Cutoff!$P$7,$E40=Cutoff!$P$8,$F40=Cutoff!$P$2,$F40=Cutoff!$P$3,$F40=Cutoff!$P$4,$F40=Cutoff!$P$5,$F40=Cutoff!$P$6,$F40=Cutoff!$P$7,$F40=Cutoff!$P$8,$G40=Cutoff!$P$2,$G40=Cutoff!$P$3,$G40=Cutoff!$P$4,$G40=Cutoff!$P$5,$G40=Cutoff!$P$6,$G40=Cutoff!$P$7,$G40=Cutoff!$P$8,$H40=Cutoff!$P$2,$H40=Cutoff!$P$3,$H40=Cutoff!$P$4,$H40=Cutoff!$P$5,$H40=Cutoff!$P$6,$H40=Cutoff!$P$7,$H40=Cutoff!$P$8,$I40=Cutoff!$P$2,$I40=Cutoff!$P$3,$I40=Cutoff!$P$4,$I40=Cutoff!$P$5,$I40=Cutoff!$P$6,$I40=Cutoff!$P$7,$I40=Cutoff!$P$8,$J40=Cutoff!$P$2,$J40=Cutoff!$P$3,$J40=Cutoff!$P$4,$J40=Cutoff!$P$5,$J40=Cutoff!$P$6,$J40=Cutoff!$P$7,$J40=Cutoff!$P$8,$K40=Cutoff!$P$2,$K40=Cutoff!$P$3,$K40=Cutoff!$P$4,$K40=Cutoff!$P$5,$K40=Cutoff!$P$6,$K40=Cutoff!$P$7,$K40=Cutoff!$P$8,$L40=Cutoff!$P$2,$L40=Cutoff!$P$3,$L40=Cutoff!$P$4,$L40=Cutoff!$P$5,$L40=Cutoff!$P$6,$L40=Cutoff!$P$7,$L40=Cutoff!$P$8,$M40=Cutoff!$P$2,$M40=Cutoff!$P$3,$M40=Cutoff!$P$4,$M40=Cutoff!$P$5,$M40=Cutoff!$P$6,$M40=Cutoff!$P$7,$M40=Cutoff!$P$8,$N40=Cutoff!$P$2,$N40=Cutoff!$P$3,$N40=Cutoff!$P$4,$N40=Cutoff!$P$5,$N40=Cutoff!$P$6,$N40=Cutoff!$P$7,$N40=Cutoff!$P$8,$O40=Cutoff!$P$2,$O40=Cutoff!$P$3,$O40=Cutoff!$P$4,$O40=Cutoff!$P$5,$O40=Cutoff!$P$6,$O40=Cutoff!$P$7,$O40=Cutoff!$P$8),1,""))</f>
        <v/>
      </c>
      <c r="EQ40" s="490" t="str">
        <f>+IF(ISBLANK(B40),"",IF(OR($E40=Cutoff!$R$2,$E40=Cutoff!$R$3,$E40=Cutoff!$R$4,$E40=Cutoff!$R$6,$E40=Cutoff!$R$7,$E40=Cutoff!$R$8,$E40=Cutoff!$R$10,$F40=Cutoff!$R$2,$F40=Cutoff!$R$3,$F40=Cutoff!$R$4,$F40=Cutoff!$R$6,$F40=Cutoff!$R$7,$F40=Cutoff!$R$8,$F40=Cutoff!$R$10,$G40=Cutoff!$R$2,$G40=Cutoff!$R$3,$G40=Cutoff!$R$4,$G40=Cutoff!$R$6,$G40=Cutoff!$R$7,$G40=Cutoff!$R$8,$G40=Cutoff!$R$10,$H40=Cutoff!$R$2,$H40=Cutoff!$R$3,$H40=Cutoff!$R$4,$H40=Cutoff!$R$6,$H40=Cutoff!$R$7,$H40=Cutoff!$R$8,$H40=Cutoff!$R$10,$I40=Cutoff!$R$2,$I40=Cutoff!$R$3,$I40=Cutoff!$R$4,$I40=Cutoff!$R$6,$I40=Cutoff!$R$7,$I40=Cutoff!$R$8,$I40=Cutoff!$R$10,$J40=Cutoff!$R$2,$J40=Cutoff!$R$3,$J40=Cutoff!$R$4,$J40=Cutoff!$R$6,$J40=Cutoff!$R$7,$J40=Cutoff!$R$8,$J40=Cutoff!$R$10,$K40=Cutoff!$R$2,$K40=Cutoff!$R$3,$K40=Cutoff!$R$4,$K40=Cutoff!$R$6,$K40=Cutoff!$R$7,$K40=Cutoff!$R$8,$K40=Cutoff!$R$10,$L40=Cutoff!$R$2,$L40=Cutoff!$R$3,$L40=Cutoff!$R$4,$L40=Cutoff!$R$6,$L40=Cutoff!$R$7,$L40=Cutoff!$R$8,$L40=Cutoff!$R$10,$M40=Cutoff!$R$2,$M40=Cutoff!$R$3,$M40=Cutoff!$R$4,$M40=Cutoff!$R$6,$M40=Cutoff!$R$7,$M40=Cutoff!$R$8,$M40=Cutoff!$R$10,$N40=Cutoff!$R$2,$N40=Cutoff!$R$3,$N40=Cutoff!$R$4,$N40=Cutoff!$R$6,$N40=Cutoff!$R$7,$N40=Cutoff!$R$8,$N40=Cutoff!$R$10,$O40=Cutoff!$R$2,$O40=Cutoff!$R$3,$O40=Cutoff!$R$4,$O40=Cutoff!$R$6,$O40=Cutoff!$R$7,$O40=Cutoff!$R$8,$O40=Cutoff!$R$10),1,""))</f>
        <v/>
      </c>
      <c r="ER40" s="490" t="str">
        <f>+IF(ISBLANK(B40),"",IF(OR($E40=Cutoff!$T$2,$E40=Cutoff!$T$3,$E40=Cutoff!$T$4,$E40=Cutoff!$T$5,$E40=Cutoff!$T$6,$E40=Cutoff!$T$7,$E40=Cutoff!$T$8,$F40=Cutoff!$T$2,$F40=Cutoff!$T$3,$F40=Cutoff!$T$4,$F40=Cutoff!$T$5,$F40=Cutoff!$T$6,$F40=Cutoff!$T$7,$F40=Cutoff!$T$8,$G40=Cutoff!$T$2,$G40=Cutoff!$T$3,$G40=Cutoff!$T$4,$G40=Cutoff!$T$5,$G40=Cutoff!$T$6,$G40=Cutoff!$T$7,$G40=Cutoff!$T$8,$H40=Cutoff!$T$2,$H40=Cutoff!$T$3,$H40=Cutoff!$T$4,$H40=Cutoff!$T$5,$H40=Cutoff!$T$6,$H40=Cutoff!$T$7,$H40=Cutoff!$T$8,$I40=Cutoff!$T$2,$I40=Cutoff!$T$3,$I40=Cutoff!$T$4,$I40=Cutoff!$T$5,$I40=Cutoff!$T$6,$I40=Cutoff!$T$7,$I40=Cutoff!$T$8,$J40=Cutoff!$T$2,$J40=Cutoff!$T$3,$J40=Cutoff!$T$4,$J40=Cutoff!$T$5,$J40=Cutoff!$T$6,$J40=Cutoff!$T$7,$J40=Cutoff!$T$8,$K40=Cutoff!$T$2,$K40=Cutoff!$T$3,$K40=Cutoff!$T$4,$K40=Cutoff!$T$5,$K40=Cutoff!$T$6,$K40=Cutoff!$T$7,$K40=Cutoff!$T$8,$L40=Cutoff!$T$2,$L40=Cutoff!$T$3,$L40=Cutoff!$T$4,$L40=Cutoff!$T$5,$L40=Cutoff!$T$6,$L40=Cutoff!$T$7,$L40=Cutoff!$T$8,$M40=Cutoff!$T$2,$M40=Cutoff!$T$3,$M40=Cutoff!$T$4,$M40=Cutoff!$T$5,$M40=Cutoff!$T$6,$M40=Cutoff!$T$7,$M40=Cutoff!$T$8,$N40=Cutoff!$T$2,$N40=Cutoff!$T$3,$N40=Cutoff!$T$4,$N40=Cutoff!$T$5,$N40=Cutoff!$T$6,$N40=Cutoff!$T$7,$N40=Cutoff!$T$8,$O40=Cutoff!$T$2,$O40=Cutoff!$T$3,$O40=Cutoff!$T$4,$O40=Cutoff!$T$5,$O40=Cutoff!$T$6,$O40=Cutoff!$T$7,$O40=Cutoff!$T$8),1,""))</f>
        <v/>
      </c>
      <c r="ET40" s="480">
        <f t="shared" si="135"/>
        <v>0</v>
      </c>
      <c r="EU40" s="545">
        <f t="shared" si="75"/>
        <v>0</v>
      </c>
      <c r="EV40" s="545">
        <f t="shared" si="76"/>
        <v>0</v>
      </c>
      <c r="EW40" s="545">
        <f t="shared" si="77"/>
        <v>0</v>
      </c>
      <c r="EY40" s="689" t="str">
        <f>IF(ISBLANK(E40),"0",+IF(OR(AND(E40=Cutoff!$AC$2,$Q40&gt;VLOOKUP(E40,Cutoff!$A$2:$D$56,4,FALSE)&gt;LCID!$Q40),AND(E40=Cutoff!$AC$3,$Q40&gt;VLOOKUP(E40,Cutoff!$A$2:$D$56,4,FALSE)&gt;LCID!$Q40),AND(E40=Cutoff!$AC$4,$RC40&gt;VLOOKUP(E40,Cutoff!$A$2:$D$56,4,FALSE)&gt;LCID!$Q40),AND(E40=Cutoff!$AC$5,$Q40&gt;VLOOKUP(E40,Cutoff!$A$2:$D$56,4,FALSE)&gt;LCID!$Q40),AND(E40=Cutoff!$AC$6,$Q40&gt;VLOOKUP(E40,Cutoff!$A$2:$D$56,4,FALSE)&gt;LCID!$Q40),AND(E40=Cutoff!$AC$7,$Q40&gt;VLOOKUP(E40,Cutoff!$A$2:$D$56,4,FALSE)&gt;LCID!$Q40),AND(E40=Cutoff!$AC$8,$Q40&gt;VLOOKUP(E40,Cutoff!$A$2:$D$56,4,FALSE)&gt;LCID!$Q40),AND(E40=Cutoff!$AC$9,$Q40&gt;VLOOKUP(E40,Cutoff!$A$2:$D$56,4,FALSE)&gt;LCID!$Q40)),"1","0"))</f>
        <v>0</v>
      </c>
      <c r="EZ40" s="690" t="str">
        <f>IF(ISBLANK(F40),"0",+IF(OR(AND(F40=Cutoff!$AC$2,$Q40&gt;VLOOKUP(F40,Cutoff!$A$2:$D$56,4,FALSE)&gt;LCID!$Q40),AND(F40=Cutoff!$AC$3,$Q40&gt;VLOOKUP(F40,Cutoff!$A$2:$D$56,4,FALSE)&gt;LCID!$Q40),AND(F40=Cutoff!$AC$4,$RC40&gt;VLOOKUP(F40,Cutoff!$A$2:$D$56,4,FALSE)&gt;LCID!$Q40),AND(F40=Cutoff!$AC$5,$Q40&gt;VLOOKUP(F40,Cutoff!$A$2:$D$56,4,FALSE)&gt;LCID!$Q40),AND(F40=Cutoff!$AC$6,$Q40&gt;VLOOKUP(F40,Cutoff!$A$2:$D$56,4,FALSE)&gt;LCID!$Q40),AND(F40=Cutoff!$AC$7,$Q40&gt;VLOOKUP(F40,Cutoff!$A$2:$D$56,4,FALSE)&gt;LCID!$Q40),AND(F40=Cutoff!$AC$8,$Q40&gt;VLOOKUP(F40,Cutoff!$A$2:$D$56,4,FALSE)&gt;LCID!$Q40),AND(F40=Cutoff!$AC$9,$Q40&gt;VLOOKUP(F40,Cutoff!$A$2:$D$56,4,FALSE)&gt;LCID!$Q40)),"1","0"))</f>
        <v>0</v>
      </c>
      <c r="FA40" s="690" t="str">
        <f>IF(ISBLANK(G40),"0",+IF(OR(AND(G40=Cutoff!$AC$2,$Q40&gt;VLOOKUP(G40,Cutoff!$A$2:$D$56,4,FALSE)&gt;LCID!$Q40),AND(G40=Cutoff!$AC$3,$Q40&gt;VLOOKUP(G40,Cutoff!$A$2:$D$56,4,FALSE)&gt;LCID!$Q40),AND(G40=Cutoff!$AC$4,$RC40&gt;VLOOKUP(G40,Cutoff!$A$2:$D$56,4,FALSE)&gt;LCID!$Q40),AND(G40=Cutoff!$AC$5,$Q40&gt;VLOOKUP(G40,Cutoff!$A$2:$D$56,4,FALSE)&gt;LCID!$Q40),AND(G40=Cutoff!$AC$6,$Q40&gt;VLOOKUP(G40,Cutoff!$A$2:$D$56,4,FALSE)&gt;LCID!$Q40),AND(G40=Cutoff!$AC$7,$Q40&gt;VLOOKUP(G40,Cutoff!$A$2:$D$56,4,FALSE)&gt;LCID!$Q40),AND(G40=Cutoff!$AC$8,$Q40&gt;VLOOKUP(G40,Cutoff!$A$2:$D$56,4,FALSE)&gt;LCID!$Q40),AND(G40=Cutoff!$AC$9,$Q40&gt;VLOOKUP(G40,Cutoff!$A$2:$D$56,4,FALSE)&gt;LCID!$Q40)),"1","0"))</f>
        <v>0</v>
      </c>
      <c r="FB40" s="690" t="str">
        <f>IF(ISBLANK(H40),"0",+IF(OR(AND(H40=Cutoff!$AC$2,$Q40&gt;VLOOKUP(H40,Cutoff!$A$2:$D$56,4,FALSE)&gt;LCID!$Q40),AND(H40=Cutoff!$AC$3,$Q40&gt;VLOOKUP(H40,Cutoff!$A$2:$D$56,4,FALSE)&gt;LCID!$Q40),AND(H40=Cutoff!$AC$4,$RC40&gt;VLOOKUP(H40,Cutoff!$A$2:$D$56,4,FALSE)&gt;LCID!$Q40),AND(H40=Cutoff!$AC$5,$Q40&gt;VLOOKUP(H40,Cutoff!$A$2:$D$56,4,FALSE)&gt;LCID!$Q40),AND(H40=Cutoff!$AC$6,$Q40&gt;VLOOKUP(H40,Cutoff!$A$2:$D$56,4,FALSE)&gt;LCID!$Q40),AND(H40=Cutoff!$AC$7,$Q40&gt;VLOOKUP(H40,Cutoff!$A$2:$D$56,4,FALSE)&gt;LCID!$Q40),AND(H40=Cutoff!$AC$8,$Q40&gt;VLOOKUP(H40,Cutoff!$A$2:$D$56,4,FALSE)&gt;LCID!$Q40),AND(H40=Cutoff!$AC$9,$Q40&gt;VLOOKUP(H40,Cutoff!$A$2:$D$56,4,FALSE)&gt;LCID!$Q40)),"1","0"))</f>
        <v>0</v>
      </c>
      <c r="FC40" s="690" t="str">
        <f>IF(ISBLANK(I40),"0",+IF(OR(AND(I40=Cutoff!$AC$2,$Q40&gt;VLOOKUP(I40,Cutoff!$A$2:$D$56,4,FALSE)&gt;LCID!$Q40),AND(I40=Cutoff!$AC$3,$Q40&gt;VLOOKUP(I40,Cutoff!$A$2:$D$56,4,FALSE)&gt;LCID!$Q40),AND(I40=Cutoff!$AC$4,$RC40&gt;VLOOKUP(I40,Cutoff!$A$2:$D$56,4,FALSE)&gt;LCID!$Q40),AND(I40=Cutoff!$AC$5,$Q40&gt;VLOOKUP(I40,Cutoff!$A$2:$D$56,4,FALSE)&gt;LCID!$Q40),AND(I40=Cutoff!$AC$6,$Q40&gt;VLOOKUP(I40,Cutoff!$A$2:$D$56,4,FALSE)&gt;LCID!$Q40),AND(I40=Cutoff!$AC$7,$Q40&gt;VLOOKUP(I40,Cutoff!$A$2:$D$56,4,FALSE)&gt;LCID!$Q40),AND(I40=Cutoff!$AC$8,$Q40&gt;VLOOKUP(I40,Cutoff!$A$2:$D$56,4,FALSE)&gt;LCID!$Q40),AND(I40=Cutoff!$AC$9,$Q40&gt;VLOOKUP(I40,Cutoff!$A$2:$D$56,4,FALSE)&gt;LCID!$Q40)),"1","0"))</f>
        <v>0</v>
      </c>
      <c r="FD40" s="690" t="str">
        <f>IF(ISBLANK(J40),"0",+IF(OR(AND(J40=Cutoff!$AC$2,$Q40&gt;VLOOKUP(J40,Cutoff!$A$2:$D$56,4,FALSE)&gt;LCID!$Q40),AND(J40=Cutoff!$AC$3,$Q40&gt;VLOOKUP(J40,Cutoff!$A$2:$D$56,4,FALSE)&gt;LCID!$Q40),AND(J40=Cutoff!$AC$4,$RC40&gt;VLOOKUP(J40,Cutoff!$A$2:$D$56,4,FALSE)&gt;LCID!$Q40),AND(J40=Cutoff!$AC$5,$Q40&gt;VLOOKUP(J40,Cutoff!$A$2:$D$56,4,FALSE)&gt;LCID!$Q40),AND(J40=Cutoff!$AC$6,$Q40&gt;VLOOKUP(J40,Cutoff!$A$2:$D$56,4,FALSE)&gt;LCID!$Q40),AND(J40=Cutoff!$AC$7,$Q40&gt;VLOOKUP(J40,Cutoff!$A$2:$D$56,4,FALSE)&gt;LCID!$Q40),AND(J40=Cutoff!$AC$8,$Q40&gt;VLOOKUP(J40,Cutoff!$A$2:$D$56,4,FALSE)&gt;LCID!$Q40),AND(J40=Cutoff!$AC$9,$Q40&gt;VLOOKUP(J40,Cutoff!$A$2:$D$56,4,FALSE)&gt;LCID!$Q40)),"1","0"))</f>
        <v>0</v>
      </c>
      <c r="FE40" s="690" t="str">
        <f>IF(ISBLANK(K40),"0",+IF(OR(AND(K40=Cutoff!$AC$2,$Q40&gt;VLOOKUP(K40,Cutoff!$A$2:$D$56,4,FALSE)&gt;LCID!$Q40),AND(K40=Cutoff!$AC$3,$Q40&gt;VLOOKUP(K40,Cutoff!$A$2:$D$56,4,FALSE)&gt;LCID!$Q40),AND(K40=Cutoff!$AC$4,$RC40&gt;VLOOKUP(K40,Cutoff!$A$2:$D$56,4,FALSE)&gt;LCID!$Q40),AND(K40=Cutoff!$AC$5,$Q40&gt;VLOOKUP(K40,Cutoff!$A$2:$D$56,4,FALSE)&gt;LCID!$Q40),AND(K40=Cutoff!$AC$6,$Q40&gt;VLOOKUP(K40,Cutoff!$A$2:$D$56,4,FALSE)&gt;LCID!$Q40),AND(K40=Cutoff!$AC$7,$Q40&gt;VLOOKUP(K40,Cutoff!$A$2:$D$56,4,FALSE)&gt;LCID!$Q40),AND(K40=Cutoff!$AC$8,$Q40&gt;VLOOKUP(K40,Cutoff!$A$2:$D$56,4,FALSE)&gt;LCID!$Q40),AND(K40=Cutoff!$AC$9,$Q40&gt;VLOOKUP(K40,Cutoff!$A$2:$D$56,4,FALSE)&gt;LCID!$Q40)),"1","0"))</f>
        <v>0</v>
      </c>
      <c r="FF40" s="690" t="str">
        <f>IF(ISBLANK(L40),"0",+IF(OR(AND(L40=Cutoff!$AC$2,$Q40&gt;VLOOKUP(L40,Cutoff!$A$2:$D$56,4,FALSE)&gt;LCID!$Q40),AND(L40=Cutoff!$AC$3,$Q40&gt;VLOOKUP(L40,Cutoff!$A$2:$D$56,4,FALSE)&gt;LCID!$Q40),AND(L40=Cutoff!$AC$4,$RC40&gt;VLOOKUP(L40,Cutoff!$A$2:$D$56,4,FALSE)&gt;LCID!$Q40),AND(L40=Cutoff!$AC$5,$Q40&gt;VLOOKUP(L40,Cutoff!$A$2:$D$56,4,FALSE)&gt;LCID!$Q40),AND(L40=Cutoff!$AC$6,$Q40&gt;VLOOKUP(L40,Cutoff!$A$2:$D$56,4,FALSE)&gt;LCID!$Q40),AND(L40=Cutoff!$AC$7,$Q40&gt;VLOOKUP(L40,Cutoff!$A$2:$D$56,4,FALSE)&gt;LCID!$Q40),AND(L40=Cutoff!$AC$8,$Q40&gt;VLOOKUP(L40,Cutoff!$A$2:$D$56,4,FALSE)&gt;LCID!$Q40),AND(L40=Cutoff!$AC$9,$Q40&gt;VLOOKUP(L40,Cutoff!$A$2:$D$56,4,FALSE)&gt;LCID!$Q40)),"1","0"))</f>
        <v>0</v>
      </c>
      <c r="FG40" s="690" t="str">
        <f>IF(ISBLANK(M40),"0",+IF(OR(AND(M40=Cutoff!$AC$2,$Q40&gt;VLOOKUP(M40,Cutoff!$A$2:$D$56,4,FALSE)&gt;LCID!$Q40),AND(M40=Cutoff!$AC$3,$Q40&gt;VLOOKUP(M40,Cutoff!$A$2:$D$56,4,FALSE)&gt;LCID!$Q40),AND(M40=Cutoff!$AC$4,$RC40&gt;VLOOKUP(M40,Cutoff!$A$2:$D$56,4,FALSE)&gt;LCID!$Q40),AND(M40=Cutoff!$AC$5,$Q40&gt;VLOOKUP(M40,Cutoff!$A$2:$D$56,4,FALSE)&gt;LCID!$Q40),AND(M40=Cutoff!$AC$6,$Q40&gt;VLOOKUP(M40,Cutoff!$A$2:$D$56,4,FALSE)&gt;LCID!$Q40),AND(M40=Cutoff!$AC$7,$Q40&gt;VLOOKUP(M40,Cutoff!$A$2:$D$56,4,FALSE)&gt;LCID!$Q40),AND(M40=Cutoff!$AC$8,$Q40&gt;VLOOKUP(M40,Cutoff!$A$2:$D$56,4,FALSE)&gt;LCID!$Q40),AND(M40=Cutoff!$AC$9,$Q40&gt;VLOOKUP(M40,Cutoff!$A$2:$D$56,4,FALSE)&gt;LCID!$Q40)),"1","0"))</f>
        <v>0</v>
      </c>
      <c r="FH40" s="690" t="str">
        <f>IF(ISBLANK(N40),"0",+IF(OR(AND(N40=Cutoff!$AC$2,$Q40&gt;VLOOKUP(N40,Cutoff!$A$2:$D$56,4,FALSE)&gt;LCID!$Q40),AND(N40=Cutoff!$AC$3,$Q40&gt;VLOOKUP(N40,Cutoff!$A$2:$D$56,4,FALSE)&gt;LCID!$Q40),AND(N40=Cutoff!$AC$4,$RC40&gt;VLOOKUP(N40,Cutoff!$A$2:$D$56,4,FALSE)&gt;LCID!$Q40),AND(N40=Cutoff!$AC$5,$Q40&gt;VLOOKUP(N40,Cutoff!$A$2:$D$56,4,FALSE)&gt;LCID!$Q40),AND(N40=Cutoff!$AC$6,$Q40&gt;VLOOKUP(N40,Cutoff!$A$2:$D$56,4,FALSE)&gt;LCID!$Q40),AND(N40=Cutoff!$AC$7,$Q40&gt;VLOOKUP(N40,Cutoff!$A$2:$D$56,4,FALSE)&gt;LCID!$Q40),AND(N40=Cutoff!$AC$8,$Q40&gt;VLOOKUP(N40,Cutoff!$A$2:$D$56,4,FALSE)&gt;LCID!$Q40),AND(N40=Cutoff!$AC$9,$Q40&gt;VLOOKUP(N40,Cutoff!$A$2:$D$56,4,FALSE)&gt;LCID!$Q40)),"1","0"))</f>
        <v>0</v>
      </c>
      <c r="FI40" s="691" t="str">
        <f>IF(ISBLANK(O40),"0",+IF(OR(AND(O40=Cutoff!$AC$2,$Q40&gt;VLOOKUP(O40,Cutoff!$A$2:$D$56,4,FALSE)&gt;LCID!$Q40),AND(O40=Cutoff!$AC$3,$Q40&gt;VLOOKUP(O40,Cutoff!$A$2:$D$56,4,FALSE)&gt;LCID!$Q40),AND(O40=Cutoff!$AC$4,$RC40&gt;VLOOKUP(O40,Cutoff!$A$2:$D$56,4,FALSE)&gt;LCID!$Q40),AND(O40=Cutoff!$AC$5,$Q40&gt;VLOOKUP(O40,Cutoff!$A$2:$D$56,4,FALSE)&gt;LCID!$Q40),AND(O40=Cutoff!$AC$6,$Q40&gt;VLOOKUP(O40,Cutoff!$A$2:$D$56,4,FALSE)&gt;LCID!$Q40),AND(O40=Cutoff!$AC$7,$Q40&gt;VLOOKUP(O40,Cutoff!$A$2:$D$56,4,FALSE)&gt;LCID!$Q40),AND(O40=Cutoff!$AC$8,$Q40&gt;VLOOKUP(O40,Cutoff!$A$2:$D$56,4,FALSE)&gt;LCID!$Q40),AND(O40=Cutoff!$AC$9,$Q40&gt;VLOOKUP(O40,Cutoff!$A$2:$D$56,4,FALSE)&gt;LCID!$Q40)),"1","0"))</f>
        <v>0</v>
      </c>
      <c r="FJ40" s="688">
        <f t="shared" si="136"/>
        <v>0</v>
      </c>
      <c r="FK40" s="11"/>
      <c r="FM40" s="480">
        <f t="shared" si="137"/>
        <v>0</v>
      </c>
      <c r="FN40" s="480">
        <f t="shared" si="138"/>
        <v>0</v>
      </c>
      <c r="FO40" s="480">
        <f t="shared" si="139"/>
        <v>0</v>
      </c>
      <c r="FQ40" s="239" t="str">
        <f>IF(ISBLANK(B40),"",+IF(OR($E40=Cutoff!$W$2,$E40=Cutoff!$W$3,$E40=Cutoff!$W$4,$E40=Cutoff!$W$5,$E40=Cutoff!$W$6,$E40=Cutoff!$W$7,$E40=Cutoff!$W$8,$E40=Cutoff!$W$9,$E40=Cutoff!$W$10,$E40=Cutoff!$W$11,$E40=Cutoff!$W$12,$F40=Cutoff!$W$2,$F40=Cutoff!$W$3,$F40=Cutoff!$W$4,$F40=Cutoff!$W$5,$F40=Cutoff!$W$6,$F40=Cutoff!$W$7,$F40=Cutoff!$W$8,$F40=Cutoff!$W$9,$F40=Cutoff!$W$10,$F40=Cutoff!$W$11,$F40=Cutoff!$W$12,$G40=Cutoff!$W$2,$G40=Cutoff!$W$3,$G40=Cutoff!$W$4,$G40=Cutoff!$W$5,$G40=Cutoff!$W$6,$G40=Cutoff!$W$7,$G40=Cutoff!$W$8,$G40=Cutoff!$W$9,$G40=Cutoff!$W$10,$G40=Cutoff!$W$11,$G40=Cutoff!$W$12,$H40=Cutoff!$W$2,$H40=Cutoff!$W$3,$H40=Cutoff!$W$4,$H40=Cutoff!$W$5,$H40=Cutoff!$W$6,$H40=Cutoff!$W$7,$H40=Cutoff!$W$8,$H40=Cutoff!$W$9,$H40=Cutoff!$W$10,$H40=Cutoff!$W$11,$H40=Cutoff!$W$12,$I40=Cutoff!$W$2,$I40=Cutoff!$W$3,$I40=Cutoff!$W$4,$I40=Cutoff!$W$5,$I40=Cutoff!$W$6,$I40=Cutoff!$W$7,$I40=Cutoff!$W$8,$I40=Cutoff!$W$9,$I40=Cutoff!$W$10,$I40=Cutoff!$W$11,$I40=Cutoff!$W$12,$J40=Cutoff!$W$2,$J40=Cutoff!$W$3,$J40=Cutoff!$W$4,$J40=Cutoff!$W$5,$J40=Cutoff!$W$6,$J40=Cutoff!$W$7,$J40=Cutoff!$W$8,$J40=Cutoff!$W$9,$J40=Cutoff!$W$10,$J40=Cutoff!$W$11,$J40=Cutoff!$W$12,$K40=Cutoff!$W$2,$K40=Cutoff!$W$3,$K40=Cutoff!$W$4,$K40=Cutoff!$W$5,$K40=Cutoff!$W$6,$K40=Cutoff!$W$7,$K40=Cutoff!$W$8,$K40=Cutoff!$W$9,$K40=Cutoff!$W$10,$K40=Cutoff!$W$11,$K40=Cutoff!$W$12,$L40=Cutoff!$W$2,$L40=Cutoff!$W$3,$L40=Cutoff!$W$4,$L40=Cutoff!$W$5,$L40=Cutoff!$W$6,$L40=Cutoff!$W$7,$L40=Cutoff!$W$8,$L40=Cutoff!$W$9,$L40=Cutoff!$W$10,$L40=Cutoff!$W$11,$L40=Cutoff!$W$12,$M40=Cutoff!$W$2,$M40=Cutoff!$W$3,$M40=Cutoff!$W$4,$M40=Cutoff!$W$5,$M40=Cutoff!$W$6,$M40=Cutoff!$W$7,$M40=Cutoff!$W$8,$M40=Cutoff!$W$9,$M40=Cutoff!$W$10,$N40=Cutoff!$W$2,$N40=Cutoff!$W$3,$N40=Cutoff!$W$4,$M40=Cutoff!$W$11,$M40=Cutoff!$W$12,$N40=Cutoff!$W$5,$N40=Cutoff!$W$6,$N40=Cutoff!$W$7,$N40=Cutoff!$W$8,$N40=Cutoff!$W$9,$N40=Cutoff!$W$10,$N40=Cutoff!$W$11,$N40=Cutoff!$W$12,$O40=Cutoff!$W$2,$O40=Cutoff!$W$3,$O40=Cutoff!$W$4,$O40=Cutoff!$W$5,$O40=Cutoff!$W$6,$O40=Cutoff!$W$7,$O40=Cutoff!$W$8,$O40=Cutoff!$W$9,$O40=Cutoff!$W$10,$O40=Cutoff!$W$11,$O40=Cutoff!$W$12),1,""))</f>
        <v/>
      </c>
      <c r="FR40" s="239">
        <f t="shared" si="80"/>
        <v>0</v>
      </c>
      <c r="FU40" s="480" t="str">
        <f t="shared" si="124"/>
        <v/>
      </c>
      <c r="GB40" s="528" t="str">
        <f t="shared" si="81"/>
        <v/>
      </c>
      <c r="GC40" s="529" t="str">
        <f t="shared" si="82"/>
        <v/>
      </c>
      <c r="GD40" s="529" t="str">
        <f t="shared" si="83"/>
        <v/>
      </c>
      <c r="GE40" s="529" t="str">
        <f t="shared" si="84"/>
        <v/>
      </c>
      <c r="GF40" s="529" t="str">
        <f t="shared" si="85"/>
        <v/>
      </c>
      <c r="GG40" s="529" t="str">
        <f t="shared" si="86"/>
        <v/>
      </c>
      <c r="GH40" s="529" t="str">
        <f t="shared" si="87"/>
        <v/>
      </c>
      <c r="GI40" s="529" t="str">
        <f t="shared" si="88"/>
        <v/>
      </c>
      <c r="GJ40" s="529" t="str">
        <f t="shared" si="89"/>
        <v/>
      </c>
      <c r="GK40" s="529" t="str">
        <f t="shared" si="90"/>
        <v/>
      </c>
      <c r="GL40" s="530" t="str">
        <f t="shared" si="91"/>
        <v/>
      </c>
      <c r="GM40" s="530">
        <f t="shared" si="92"/>
        <v>0</v>
      </c>
      <c r="GN40" s="574">
        <f t="shared" si="93"/>
        <v>0</v>
      </c>
      <c r="GQ40" s="528" t="str">
        <f>+IF(ISBLANK($B40),"",IF(ISBLANK(E40),"",IF(OR(E40=Cutoff!$P$34,E40=Cutoff!$P$35,E40=Cutoff!$P$36,E40=Cutoff!$P$37,E40=Cutoff!$P$38,E40=Cutoff!$P$39,E40=Cutoff!$P$40,E40=Cutoff!$P$41,E40=Cutoff!$P$42,E40=Cutoff!$P$43,E40=Cutoff!$P$44,E40=Cutoff!$P$45,$Q40&lt;SCL!Y40),"0","i")))</f>
        <v/>
      </c>
      <c r="GR40" s="529" t="str">
        <f>+IF(ISBLANK($B40),"",IF(ISBLANK(F40),"",IF(OR(F40=Cutoff!$P$34,F40=Cutoff!$P$35,F40=Cutoff!$P$36,F40=Cutoff!$P$37,F40=Cutoff!$P$38,F40=Cutoff!$P$39,F40=Cutoff!$P$40,F40=Cutoff!$P$41,F40=Cutoff!$P$42,F40=Cutoff!$P$43,F40=Cutoff!$P$44,F40=Cutoff!$P$45,$Q40&lt;SCL!Z40),"0","i")))</f>
        <v/>
      </c>
      <c r="GS40" s="529" t="str">
        <f>+IF(ISBLANK($B40),"",IF(ISBLANK(G40),"",IF(OR(G40=Cutoff!$P$34,G40=Cutoff!$P$35,G40=Cutoff!$P$36,G40=Cutoff!$P$37,G40=Cutoff!$P$38,G40=Cutoff!$P$39,G40=Cutoff!$P$40,G40=Cutoff!$P$41,G40=Cutoff!$P$42,G40=Cutoff!$P$43,G40=Cutoff!$P$44,G40=Cutoff!$P$45,$Q40&lt;SCL!AA40),"0","i")))</f>
        <v/>
      </c>
      <c r="GT40" s="529" t="str">
        <f>+IF(ISBLANK($B40),"",IF(ISBLANK(H40),"",IF(OR(H40=Cutoff!$P$34,H40=Cutoff!$P$35,H40=Cutoff!$P$36,H40=Cutoff!$P$37,H40=Cutoff!$P$38,H40=Cutoff!$P$39,H40=Cutoff!$P$40,H40=Cutoff!$P$41,H40=Cutoff!$P$42,H40=Cutoff!$P$43,H40=Cutoff!$P$44,H40=Cutoff!$P$45,$Q40&lt;SCL!AB40),"0","i")))</f>
        <v/>
      </c>
      <c r="GU40" s="529" t="str">
        <f>+IF(ISBLANK($B40),"",IF(ISBLANK(I40),"",IF(OR(I40=Cutoff!$P$34,I40=Cutoff!$P$35,I40=Cutoff!$P$36,I40=Cutoff!$P$37,I40=Cutoff!$P$38,I40=Cutoff!$P$39,I40=Cutoff!$P$40,I40=Cutoff!$P$41,I40=Cutoff!$P$42,I40=Cutoff!$P$43,I40=Cutoff!$P$44,I40=Cutoff!$P$45,$Q40&lt;SCL!AC40),"0","i")))</f>
        <v/>
      </c>
      <c r="GV40" s="529" t="str">
        <f>+IF(ISBLANK($B40),"",IF(ISBLANK(J40),"",IF(OR(J40=Cutoff!$P$34,J40=Cutoff!$P$35,J40=Cutoff!$P$36,J40=Cutoff!$P$37,J40=Cutoff!$P$38,J40=Cutoff!$P$39,J40=Cutoff!$P$40,J40=Cutoff!$P$41,J40=Cutoff!$P$42,J40=Cutoff!$P$43,J40=Cutoff!$P$44,J40=Cutoff!$P$45,$Q40&lt;SCL!AD40),"0","i")))</f>
        <v/>
      </c>
      <c r="GW40" s="529" t="str">
        <f>+IF(ISBLANK($B40),"",IF(ISBLANK(K40),"",IF(OR(K40=Cutoff!$P$34,K40=Cutoff!$P$35,K40=Cutoff!$P$36,K40=Cutoff!$P$37,K40=Cutoff!$P$38,K40=Cutoff!$P$39,K40=Cutoff!$P$40,K40=Cutoff!$P$41,K40=Cutoff!$P$42,K40=Cutoff!$P$43,K40=Cutoff!$P$44,K40=Cutoff!$P$45,$Q40&lt;SCL!AE40),"0","i")))</f>
        <v/>
      </c>
      <c r="GX40" s="529" t="str">
        <f>+IF(ISBLANK($B40),"",IF(ISBLANK(L40),"",IF(OR(L40=Cutoff!$P$34,L40=Cutoff!$P$35,L40=Cutoff!$P$36,L40=Cutoff!$P$37,L40=Cutoff!$P$38,L40=Cutoff!$P$39,L40=Cutoff!$P$40,L40=Cutoff!$P$41,L40=Cutoff!$P$42,L40=Cutoff!$P$43,L40=Cutoff!$P$44,L40=Cutoff!$P$45,$Q40&lt;SCL!AF40),"0","i")))</f>
        <v/>
      </c>
      <c r="GY40" s="529" t="str">
        <f>+IF(ISBLANK($B40),"",IF(ISBLANK(M40),"",IF(OR(M40=Cutoff!$P$34,M40=Cutoff!$P$35,M40=Cutoff!$P$36,M40=Cutoff!$P$37,M40=Cutoff!$P$38,M40=Cutoff!$P$39,M40=Cutoff!$P$40,M40=Cutoff!$P$41,M40=Cutoff!$P$42,M40=Cutoff!$P$43,M40=Cutoff!$P$44,M40=Cutoff!$P$45,$Q40&lt;SCL!AG40),"0","i")))</f>
        <v/>
      </c>
      <c r="GZ40" s="529" t="str">
        <f>+IF(ISBLANK($B40),"",IF(ISBLANK(N40),"",IF(OR(N40=Cutoff!$P$34,N40=Cutoff!$P$35,N40=Cutoff!$P$36,N40=Cutoff!$P$37,N40=Cutoff!$P$38,N40=Cutoff!$P$39,N40=Cutoff!$P$40,N40=Cutoff!$P$41,N40=Cutoff!$P$42,N40=Cutoff!$P$43,N40=Cutoff!$P$44,N40=Cutoff!$P$45,$Q40&lt;SCL!AH40),"0","i")))</f>
        <v/>
      </c>
      <c r="HA40" s="530" t="str">
        <f>+IF(ISBLANK($B40),"",IF(ISBLANK(O40),"",IF(OR(O40=Cutoff!$P$34,O40=Cutoff!$P$35,O40=Cutoff!$P$36,O40=Cutoff!$P$37,O40=Cutoff!$P$38,O40=Cutoff!$P$39,O40=Cutoff!$P$40,O40=Cutoff!$P$41,O40=Cutoff!$P$42,O40=Cutoff!$P$43,O40=Cutoff!$P$44,O40=Cutoff!$P$45,$Q40&lt;SCL!AI40),"0","i")))</f>
        <v/>
      </c>
      <c r="HB40" s="530" t="str">
        <f t="shared" si="94"/>
        <v/>
      </c>
      <c r="HC40" s="541" t="str">
        <f t="shared" si="95"/>
        <v/>
      </c>
      <c r="HD40" s="678" t="str">
        <f t="shared" si="96"/>
        <v/>
      </c>
      <c r="HE40" s="528" t="str">
        <f>+IF(ISBLANK($B40),"",IF(ISBLANK(E40),"",IF(OR(E40=Cutoff!$R$34,E40=Cutoff!$R$35,E40=Cutoff!$R$36,E40=Cutoff!$R$37,E40=Cutoff!$R$38,E40=Cutoff!$R$39,E40=Cutoff!$R$40,E40=Cutoff!$R$41,E40=Cutoff!$R$42,E40=Cutoff!$R$43,E40=Cutoff!$R$44,E40=Cutoff!$R$45,$Q40&lt;SCL!Y40),"0","d")))</f>
        <v/>
      </c>
      <c r="HF40" s="529" t="str">
        <f>+IF(ISBLANK($B40),"",IF(ISBLANK(F40),"",IF(OR(F40=Cutoff!$R$34,F40=Cutoff!$R$35,F40=Cutoff!$R$36,F40=Cutoff!$R$37,F40=Cutoff!$R$38,F40=Cutoff!$R$39,F40=Cutoff!$R$40,F40=Cutoff!$R$41,F40=Cutoff!$R$42,F40=Cutoff!$R$43,F40=Cutoff!$R$44,F40=Cutoff!$R$45,$Q40&lt;SCL!Z40),"0","d")))</f>
        <v/>
      </c>
      <c r="HG40" s="529" t="str">
        <f>+IF(ISBLANK($B40),"",IF(ISBLANK(G40),"",IF(OR(G40=Cutoff!$R$34,G40=Cutoff!$R$35,G40=Cutoff!$R$36,G40=Cutoff!$R$37,G40=Cutoff!$R$38,G40=Cutoff!$R$39,G40=Cutoff!$R$40,G40=Cutoff!$R$41,G40=Cutoff!$R$42,G40=Cutoff!$R$43,G40=Cutoff!$R$44,G40=Cutoff!$R$45,$Q40&lt;SCL!AA40),"0","d")))</f>
        <v/>
      </c>
      <c r="HH40" s="529" t="str">
        <f>+IF(ISBLANK($B40),"",IF(ISBLANK(H40),"",IF(OR(H40=Cutoff!$R$34,H40=Cutoff!$R$35,H40=Cutoff!$R$36,H40=Cutoff!$R$37,H40=Cutoff!$R$38,H40=Cutoff!$R$39,H40=Cutoff!$R$40,H40=Cutoff!$R$41,H40=Cutoff!$R$42,H40=Cutoff!$R$43,H40=Cutoff!$R$44,H40=Cutoff!$R$45,$Q40&lt;SCL!AB40),"0","d")))</f>
        <v/>
      </c>
      <c r="HI40" s="529" t="str">
        <f>+IF(ISBLANK($B40),"",IF(ISBLANK(I40),"",IF(OR(I40=Cutoff!$R$34,I40=Cutoff!$R$35,I40=Cutoff!$R$36,I40=Cutoff!$R$37,I40=Cutoff!$R$38,I40=Cutoff!$R$39,I40=Cutoff!$R$40,I40=Cutoff!$R$41,I40=Cutoff!$R$42,I40=Cutoff!$R$43,I40=Cutoff!$R$44,I40=Cutoff!$R$45,$Q40&lt;SCL!AC40),"0","d")))</f>
        <v/>
      </c>
      <c r="HJ40" s="529" t="str">
        <f>+IF(ISBLANK($B40),"",IF(ISBLANK(J40),"",IF(OR(J40=Cutoff!$R$34,J40=Cutoff!$R$35,J40=Cutoff!$R$36,J40=Cutoff!$R$37,J40=Cutoff!$R$38,J40=Cutoff!$R$39,J40=Cutoff!$R$40,J40=Cutoff!$R$41,J40=Cutoff!$R$42,J40=Cutoff!$R$43,J40=Cutoff!$R$44,J40=Cutoff!$R$45,$Q40&lt;SCL!AD40),"0","d")))</f>
        <v/>
      </c>
      <c r="HK40" s="529" t="str">
        <f>+IF(ISBLANK($B40),"",IF(ISBLANK(K40),"",IF(OR(K40=Cutoff!$R$34,K40=Cutoff!$R$35,K40=Cutoff!$R$36,K40=Cutoff!$R$37,K40=Cutoff!$R$38,K40=Cutoff!$R$39,K40=Cutoff!$R$40,K40=Cutoff!$R$41,K40=Cutoff!$R$42,K40=Cutoff!$R$43,K40=Cutoff!$R$44,K40=Cutoff!$R$45,$Q40&lt;SCL!AE40),"0","d")))</f>
        <v/>
      </c>
      <c r="HL40" s="529" t="str">
        <f>+IF(ISBLANK($B40),"",IF(ISBLANK(L40),"",IF(OR(L40=Cutoff!$R$34,L40=Cutoff!$R$35,L40=Cutoff!$R$36,L40=Cutoff!$R$37,L40=Cutoff!$R$38,L40=Cutoff!$R$39,L40=Cutoff!$R$40,L40=Cutoff!$R$41,L40=Cutoff!$R$42,L40=Cutoff!$R$43,L40=Cutoff!$R$44,L40=Cutoff!$R$45,$Q40&lt;SCL!AF40),"0","d")))</f>
        <v/>
      </c>
      <c r="HM40" s="529" t="str">
        <f>+IF(ISBLANK($B40),"",IF(ISBLANK(M40),"",IF(OR(M40=Cutoff!$R$34,M40=Cutoff!$R$35,M40=Cutoff!$R$36,M40=Cutoff!$R$37,M40=Cutoff!$R$38,M40=Cutoff!$R$39,M40=Cutoff!$R$40,M40=Cutoff!$R$41,M40=Cutoff!$R$42,M40=Cutoff!$R$43,M40=Cutoff!$R$44,M40=Cutoff!$R$45,$Q40&lt;SCL!AG40),"0","d")))</f>
        <v/>
      </c>
      <c r="HN40" s="529" t="str">
        <f>+IF(ISBLANK($B40),"",IF(ISBLANK(N40),"",IF(OR(N40=Cutoff!$R$34,N40=Cutoff!$R$35,N40=Cutoff!$R$36,N40=Cutoff!$R$37,N40=Cutoff!$R$38,N40=Cutoff!$R$39,N40=Cutoff!$R$40,N40=Cutoff!$R$41,N40=Cutoff!$R$42,N40=Cutoff!$R$43,N40=Cutoff!$R$44,N40=Cutoff!$R$45,$Q40&lt;SCL!AH40),"0","d")))</f>
        <v/>
      </c>
      <c r="HO40" s="530" t="str">
        <f>+IF(ISBLANK($B40),"",IF(ISBLANK(O40),"",IF(OR(O40=Cutoff!$R$34,O40=Cutoff!$R$35,O40=Cutoff!$R$36,O40=Cutoff!$R$37,O40=Cutoff!$R$38,O40=Cutoff!$R$39,O40=Cutoff!$R$40,O40=Cutoff!$R$41,O40=Cutoff!$R$42,O40=Cutoff!$R$43,O40=Cutoff!$R$44,O40=Cutoff!$R$45,$Q40&lt;SCL!AI40),"0","d")))</f>
        <v/>
      </c>
      <c r="HP40" s="530" t="str">
        <f t="shared" si="97"/>
        <v/>
      </c>
      <c r="HQ40" s="541" t="str">
        <f t="shared" si="98"/>
        <v/>
      </c>
      <c r="HR40" s="678" t="str">
        <f t="shared" si="99"/>
        <v/>
      </c>
      <c r="HS40" s="528" t="str">
        <f>+IF(ISBLANK($B40),"",IF(ISBLANK(E40),"",IF(OR(E40=Cutoff!$T$34,E40=Cutoff!$T$35,E40=Cutoff!$T$36,E40=Cutoff!$T$37,E40=Cutoff!$T$38,E40=Cutoff!$T$39,E40=Cutoff!$T$40,E40=Cutoff!$T$41,E40=Cutoff!$T$42,E40=Cutoff!$T$43,E40=Cutoff!$T$44,E40=Cutoff!$T$45,$Q40&lt;SCL!Y40),"0","oral")))</f>
        <v/>
      </c>
      <c r="HT40" s="529" t="str">
        <f>+IF(ISBLANK($B40),"",IF(ISBLANK(F40),"",IF(OR(F40=Cutoff!$T$34,F40=Cutoff!$T$35,F40=Cutoff!$T$36,F40=Cutoff!$T$37,F40=Cutoff!$T$38,F40=Cutoff!$T$39,F40=Cutoff!$T$40,F40=Cutoff!$T$41,F40=Cutoff!$T$42,F40=Cutoff!$T$43,F40=Cutoff!$T$44,F40=Cutoff!$T$45,$Q40&lt;SCL!Z40),"0","oral")))</f>
        <v/>
      </c>
      <c r="HU40" s="529" t="str">
        <f>+IF(ISBLANK($B40),"",IF(ISBLANK(G40),"",IF(OR(G40=Cutoff!$T$34,G40=Cutoff!$T$35,G40=Cutoff!$T$36,G40=Cutoff!$T$37,G40=Cutoff!$T$38,G40=Cutoff!$T$39,G40=Cutoff!$T$40,G40=Cutoff!$T$41,G40=Cutoff!$T$42,G40=Cutoff!$T$43,G40=Cutoff!$T$44,G40=Cutoff!$T$45,$Q40&lt;SCL!AA40),"0","oral")))</f>
        <v/>
      </c>
      <c r="HV40" s="529" t="str">
        <f>+IF(ISBLANK($B40),"",IF(ISBLANK(H40),"",IF(OR(H40=Cutoff!$T$34,H40=Cutoff!$T$35,H40=Cutoff!$T$36,H40=Cutoff!$T$37,H40=Cutoff!$T$38,H40=Cutoff!$T$39,H40=Cutoff!$T$40,H40=Cutoff!$T$41,H40=Cutoff!$T$42,H40=Cutoff!$T$43,H40=Cutoff!$T$44,H40=Cutoff!$T$45,$Q40&lt;SCL!AB40),"0","oral")))</f>
        <v/>
      </c>
      <c r="HW40" s="529" t="str">
        <f>+IF(ISBLANK($B40),"",IF(ISBLANK(I40),"",IF(OR(I40=Cutoff!$T$34,I40=Cutoff!$T$35,I40=Cutoff!$T$36,I40=Cutoff!$T$37,I40=Cutoff!$T$38,I40=Cutoff!$T$39,I40=Cutoff!$T$40,I40=Cutoff!$T$41,I40=Cutoff!$T$42,I40=Cutoff!$T$43,I40=Cutoff!$T$44,I40=Cutoff!$T$45,$Q40&lt;SCL!AC40),"0","oral")))</f>
        <v/>
      </c>
      <c r="HX40" s="529" t="str">
        <f>+IF(ISBLANK($B40),"",IF(ISBLANK(J40),"",IF(OR(J40=Cutoff!$T$34,J40=Cutoff!$T$35,J40=Cutoff!$T$36,J40=Cutoff!$T$37,J40=Cutoff!$T$38,J40=Cutoff!$T$39,J40=Cutoff!$T$40,J40=Cutoff!$T$41,J40=Cutoff!$T$42,J40=Cutoff!$T$43,J40=Cutoff!$T$44,J40=Cutoff!$T$45,$Q40&lt;SCL!AD40),"0","oral")))</f>
        <v/>
      </c>
      <c r="HY40" s="529" t="str">
        <f>+IF(ISBLANK($B40),"",IF(ISBLANK(K40),"",IF(OR(K40=Cutoff!$T$34,K40=Cutoff!$T$35,K40=Cutoff!$T$36,K40=Cutoff!$T$37,K40=Cutoff!$T$38,K40=Cutoff!$T$39,K40=Cutoff!$T$40,K40=Cutoff!$T$41,K40=Cutoff!$T$42,K40=Cutoff!$T$43,K40=Cutoff!$T$44,K40=Cutoff!$T$45,$Q40&lt;SCL!AE40),"0","oral")))</f>
        <v/>
      </c>
      <c r="HZ40" s="529" t="str">
        <f>+IF(ISBLANK($B40),"",IF(ISBLANK(L40),"",IF(OR(L40=Cutoff!$T$34,L40=Cutoff!$T$35,L40=Cutoff!$T$36,L40=Cutoff!$T$37,L40=Cutoff!$T$38,L40=Cutoff!$T$39,L40=Cutoff!$T$40,L40=Cutoff!$T$41,L40=Cutoff!$T$42,L40=Cutoff!$T$43,L40=Cutoff!$T$44,L40=Cutoff!$T$45,$Q40&lt;SCL!AF40),"0","oral")))</f>
        <v/>
      </c>
      <c r="IA40" s="529" t="str">
        <f>+IF(ISBLANK($B40),"",IF(ISBLANK(M40),"",IF(OR(M40=Cutoff!$T$34,M40=Cutoff!$T$35,M40=Cutoff!$T$36,M40=Cutoff!$T$37,M40=Cutoff!$T$38,M40=Cutoff!$T$39,M40=Cutoff!$T$40,M40=Cutoff!$T$41,M40=Cutoff!$T$42,M40=Cutoff!$T$43,M40=Cutoff!$T$44,M40=Cutoff!$T$45,$Q40&lt;SCL!AG40),"0","oral")))</f>
        <v/>
      </c>
      <c r="IB40" s="529" t="str">
        <f>+IF(ISBLANK($B40),"",IF(ISBLANK(N40),"",IF(OR(N40=Cutoff!$T$34,N40=Cutoff!$T$35,N40=Cutoff!$T$36,N40=Cutoff!$T$37,N40=Cutoff!$T$38,N40=Cutoff!$T$39,N40=Cutoff!$T$40,N40=Cutoff!$T$41,N40=Cutoff!$T$42,N40=Cutoff!$T$43,N40=Cutoff!$T$44,N40=Cutoff!$T$45,$Q40&lt;SCL!AH40),"0","oral")))</f>
        <v/>
      </c>
      <c r="IC40" s="530" t="str">
        <f>+IF(ISBLANK($B40),"",IF(ISBLANK(O40),"",IF(OR(O40=Cutoff!$T$34,O40=Cutoff!$T$35,O40=Cutoff!$T$36,O40=Cutoff!$T$37,O40=Cutoff!$T$38,O40=Cutoff!$T$39,O40=Cutoff!$T$40,O40=Cutoff!$T$41,O40=Cutoff!$T$42,O40=Cutoff!$T$43,O40=Cutoff!$T$44,O40=Cutoff!$T$45,$Q40&lt;SCL!AI40),"0","oral")))</f>
        <v/>
      </c>
      <c r="ID40" s="530" t="str">
        <f t="shared" si="100"/>
        <v/>
      </c>
      <c r="IE40" s="541" t="str">
        <f t="shared" si="101"/>
        <v/>
      </c>
      <c r="IF40" s="678" t="str">
        <f t="shared" si="102"/>
        <v/>
      </c>
      <c r="IG40" s="528" t="str">
        <f>IF(ISBLANK($B40),"",+IF(OR(E40=Cutoff!$W$2,E40=Cutoff!$W$3,E40=Cutoff!$W$4,E40=Cutoff!$W$5,E40=Cutoff!$W$6,E40=Cutoff!$W$7,E40=Cutoff!$W$8,E40=Cutoff!$W$9,E40=Cutoff!$W$10,E40=Cutoff!$W$11,E40=Cutoff!$W$12),1,0))</f>
        <v/>
      </c>
      <c r="IH40" s="529" t="str">
        <f>IF(ISBLANK($B40),"",+IF(OR(F40=Cutoff!$W$2,F40=Cutoff!$W$3,F40=Cutoff!$W$4,F40=Cutoff!$W$5,F40=Cutoff!$W$6,F40=Cutoff!$W$7,F40=Cutoff!$W$8,F40=Cutoff!$W$9,F40=Cutoff!$W$10,F40=Cutoff!$W$11,F40=Cutoff!$W$12),1,0))</f>
        <v/>
      </c>
      <c r="II40" s="529" t="str">
        <f>IF(ISBLANK($B40),"",+IF(OR(G40=Cutoff!$W$2,G40=Cutoff!$W$3,G40=Cutoff!$W$4,G40=Cutoff!$W$5,G40=Cutoff!$W$6,G40=Cutoff!$W$7,G40=Cutoff!$W$8,G40=Cutoff!$W$9,G40=Cutoff!$W$10,G40=Cutoff!$W$11,G40=Cutoff!$W$12),1,0))</f>
        <v/>
      </c>
      <c r="IJ40" s="529" t="str">
        <f>IF(ISBLANK($B40),"",+IF(OR(H40=Cutoff!$W$2,H40=Cutoff!$W$3,H40=Cutoff!$W$4,H40=Cutoff!$W$5,H40=Cutoff!$W$6,H40=Cutoff!$W$7,H40=Cutoff!$W$8,H40=Cutoff!$W$9,H40=Cutoff!$W$10,H40=Cutoff!$W$11,H40=Cutoff!$W$12),1,0))</f>
        <v/>
      </c>
      <c r="IK40" s="529" t="str">
        <f>IF(ISBLANK($B40),"",+IF(OR(I40=Cutoff!$W$2,I40=Cutoff!$W$3,I40=Cutoff!$W$4,I40=Cutoff!$W$5,I40=Cutoff!$W$6,I40=Cutoff!$W$7,I40=Cutoff!$W$8,I40=Cutoff!$W$9,I40=Cutoff!$W$10,I40=Cutoff!$W$11,I40=Cutoff!$W$12),1,0))</f>
        <v/>
      </c>
      <c r="IL40" s="529" t="str">
        <f>IF(ISBLANK($B40),"",+IF(OR(J40=Cutoff!$W$2,J40=Cutoff!$W$3,J40=Cutoff!$W$4,J40=Cutoff!$W$5,J40=Cutoff!$W$6,J40=Cutoff!$W$7,J40=Cutoff!$W$8,J40=Cutoff!$W$9,J40=Cutoff!$W$10,J40=Cutoff!$W$11,J40=Cutoff!$W$12),1,0))</f>
        <v/>
      </c>
      <c r="IM40" s="529" t="str">
        <f>IF(ISBLANK($B40),"",+IF(OR(K40=Cutoff!$W$2,K40=Cutoff!$W$3,K40=Cutoff!$W$4,K40=Cutoff!$W$5,K40=Cutoff!$W$6,K40=Cutoff!$W$7,K40=Cutoff!$W$8,K40=Cutoff!$W$9,K40=Cutoff!$W$10,K40=Cutoff!$W$11,K40=Cutoff!$W$12),1,0))</f>
        <v/>
      </c>
      <c r="IN40" s="529" t="str">
        <f>IF(ISBLANK($B40),"",+IF(OR(L40=Cutoff!$W$2,L40=Cutoff!$W$3,L40=Cutoff!$W$4,L40=Cutoff!$W$5,L40=Cutoff!$W$6,L40=Cutoff!$W$7,L40=Cutoff!$W$8,L40=Cutoff!$W$9,L40=Cutoff!$W$10,L40=Cutoff!$W$11,L40=Cutoff!$W$12),1,0))</f>
        <v/>
      </c>
      <c r="IO40" s="529" t="str">
        <f>IF(ISBLANK($B40),"",+IF(OR(M40=Cutoff!$W$2,M40=Cutoff!$W$3,M40=Cutoff!$W$4,M40=Cutoff!$W$5,M40=Cutoff!$W$6,M40=Cutoff!$W$7,M40=Cutoff!$W$8,M40=Cutoff!$W$9,M40=Cutoff!$W$10,M40=Cutoff!$W$11,M40=Cutoff!$W$12),1,0))</f>
        <v/>
      </c>
      <c r="IP40" s="529" t="str">
        <f>IF(ISBLANK($B40),"",+IF(OR(N40=Cutoff!$W$2,N40=Cutoff!$W$3,N40=Cutoff!$W$4,N40=Cutoff!$W$5,N40=Cutoff!$W$6,N40=Cutoff!$W$7,N40=Cutoff!$W$8,N40=Cutoff!$W$9,N40=Cutoff!$W$10,N40=Cutoff!$W$11,N40=Cutoff!$W$12),1,0))</f>
        <v/>
      </c>
      <c r="IQ40" s="530" t="str">
        <f>IF(ISBLANK($B40),"",+IF(OR(O40=Cutoff!$W$2,O40=Cutoff!$W$3,O40=Cutoff!$W$4,O40=Cutoff!$W$5,O40=Cutoff!$W$6,O40=Cutoff!$W$7,O40=Cutoff!$W$8,O40=Cutoff!$W$9,O40=Cutoff!$W$10,O40=Cutoff!$W$11,O40=Cutoff!$W$12),1,0))</f>
        <v/>
      </c>
      <c r="IR40" s="541" t="str">
        <f t="shared" si="103"/>
        <v/>
      </c>
      <c r="IS40" s="541" t="str">
        <f t="shared" si="104"/>
        <v/>
      </c>
      <c r="IV40" s="720" t="str">
        <f>IF(ISBLANK($B40),"",+IF(AND(OR(E40=Cutoff!$W$8,E40=Cutoff!$W$9,E40=Cutoff!$W$12),OR(E40=$D$19,E40=$E$19,E40=$F$19,E40=$G$19,E40=$H$19,E40=$I$19,E40=$J$19,E40=$K$19,E40=$L$19,E40=$M$19),GQ40="i"),E40,""))</f>
        <v/>
      </c>
      <c r="IW40" s="720" t="str">
        <f>IF(ISBLANK($B40),"",+IF(AND(OR(F40=Cutoff!$W$8,F40=Cutoff!$W$9,F40=Cutoff!$W$12),OR(F40=$D$19,F40=$E$19,F40=$F$19,F40=$G$19,F40=$H$19,F40=$I$19,F40=$J$19,F40=$K$19,F40=$L$19,F40=$M$19),GR40="i"),F40,""))</f>
        <v/>
      </c>
      <c r="IX40" s="720" t="str">
        <f>IF(ISBLANK($B40),"",+IF(AND(OR(G40=Cutoff!$W$8,G40=Cutoff!$W$9,G40=Cutoff!$W$12),OR(G40=$D$19,G40=$E$19,G40=$F$19,G40=$G$19,G40=$H$19,G40=$I$19,G40=$J$19,G40=$K$19,G40=$L$19,G40=$M$19),GS40="i"),G40,""))</f>
        <v/>
      </c>
      <c r="IY40" s="720" t="str">
        <f>IF(ISBLANK($B40),"",+IF(AND(OR(H40=Cutoff!$W$8,H40=Cutoff!$W$9,H40=Cutoff!$W$12),OR(H40=$D$19,H40=$E$19,H40=$F$19,H40=$G$19,H40=$H$19,H40=$I$19,H40=$J$19,H40=$K$19,H40=$L$19,H40=$M$19),GT40="i"),H40,""))</f>
        <v/>
      </c>
      <c r="IZ40" s="720" t="str">
        <f>IF(ISBLANK($B40),"",+IF(AND(OR(I40=Cutoff!$W$8,I40=Cutoff!$W$9,I40=Cutoff!$W$12),OR(I40=$D$19,I40=$E$19,I40=$F$19,I40=$G$19,I40=$H$19,I40=$I$19,I40=$J$19,I40=$K$19,I40=$L$19,I40=$M$19),GU40="i"),I40,""))</f>
        <v/>
      </c>
      <c r="JA40" s="720" t="str">
        <f>IF(ISBLANK($B40),"",+IF(AND(OR(J40=Cutoff!$W$8,J40=Cutoff!$W$9,J40=Cutoff!$W$12),OR(J40=$D$19,J40=$E$19,J40=$F$19,J40=$G$19,J40=$H$19,J40=$I$19,J40=$J$19,J40=$K$19,J40=$L$19,J40=$M$19),GV40="i"),J40,""))</f>
        <v/>
      </c>
      <c r="JB40" s="720" t="str">
        <f>IF(ISBLANK($B40),"",+IF(AND(OR(K40=Cutoff!$W$8,K40=Cutoff!$W$9,K40=Cutoff!$W$12),OR(K40=$D$19,K40=$E$19,K40=$F$19,K40=$G$19,K40=$H$19,K40=$I$19,K40=$J$19,K40=$K$19,K40=$L$19,K40=$M$19),GW40="i"),K40,""))</f>
        <v/>
      </c>
      <c r="JC40" s="720" t="str">
        <f>IF(ISBLANK($B40),"",+IF(AND(OR(L40=Cutoff!$W$8,L40=Cutoff!$W$9,L40=Cutoff!$W$12),OR(L40=$D$19,L40=$E$19,L40=$F$19,L40=$G$19,L40=$H$19,L40=$I$19,L40=$J$19,L40=$K$19,L40=$L$19,L40=$M$19),GX40="i"),L40,""))</f>
        <v/>
      </c>
      <c r="JD40" s="720" t="str">
        <f>IF(ISBLANK($B40),"",+IF(AND(OR(M40=Cutoff!$W$8,M40=Cutoff!$W$9,M40=Cutoff!$W$12),OR(M40=$D$19,M40=$E$19,M40=$F$19,M40=$G$19,M40=$H$19,M40=$I$19,M40=$J$19,M40=$K$19,M40=$L$19,M40=$M$19),GY40="i"),M40,""))</f>
        <v/>
      </c>
      <c r="JE40" s="720" t="str">
        <f>IF(ISBLANK($B40),"",+IF(AND(OR(N40=Cutoff!$W$8,N40=Cutoff!$W$9,N40=Cutoff!$W$12),OR(N40=$D$19,N40=$E$19,N40=$F$19,N40=$G$19,N40=$H$19,N40=$I$19,N40=$J$19,N40=$K$19,N40=$L$19,N40=$M$19),GZ40="i"),N40,""))</f>
        <v/>
      </c>
      <c r="JF40" s="720" t="str">
        <f>IF(ISBLANK($B40),"",+IF(AND(OR(O40=Cutoff!$W$8,O40=Cutoff!$W$9,O40=Cutoff!$W$12),OR(O40=$D$19,O40=$E$19,O40=$F$19,O40=$G$19,O40=$H$19,O40=$I$19,O40=$J$19,O40=$K$19,O40=$L$19,O40=$M$19),HA40="i"),O40,""))</f>
        <v/>
      </c>
      <c r="JG40" s="720">
        <f t="shared" si="105"/>
        <v>0</v>
      </c>
      <c r="JH40" s="720" t="str">
        <f t="shared" si="106"/>
        <v/>
      </c>
      <c r="JK40" s="720" t="str">
        <f>IF(ISBLANK($B40),"",+IF(AND(OR(E40=Cutoff!$W$2,E40=Cutoff!$W$3,E40=Cutoff!$W$4,E40=Cutoff!$W$11),OR(E40=$D$19,E40=$E$19,E40=$F$19,E40=$G$19,E40=$H$19,E40=$I$19,E40=$J$19,E40=$K$19,E40=$L$19,E40=$M$19),HE40="d"),E40,""))</f>
        <v/>
      </c>
      <c r="JL40" s="720" t="str">
        <f>IF(ISBLANK($B40),"",+IF(AND(OR(F40=Cutoff!$W$2,F40=Cutoff!$W$3,F40=Cutoff!$W$4,F40=Cutoff!$W$11),OR(F40=$D$19,F40=$E$19,F40=$F$19,F40=$G$19,F40=$H$19,F40=$I$19,F40=$J$19,F40=$K$19,F40=$L$19,F40=$M$19),HF40="d"),F40,""))</f>
        <v/>
      </c>
      <c r="JM40" s="720" t="str">
        <f>IF(ISBLANK($B40),"",+IF(AND(OR(G40=Cutoff!$W$2,G40=Cutoff!$W$3,G40=Cutoff!$W$4,G40=Cutoff!$W$11),OR(G40=$D$19,G40=$E$19,G40=$F$19,G40=$G$19,G40=$H$19,G40=$I$19,G40=$J$19,G40=$K$19,G40=$L$19,G40=$M$19),HG40="d"),G40,""))</f>
        <v/>
      </c>
      <c r="JN40" s="720" t="str">
        <f>IF(ISBLANK($B40),"",+IF(AND(OR(H40=Cutoff!$W$2,H40=Cutoff!$W$3,H40=Cutoff!$W$4,H40=Cutoff!$W$11),OR(H40=$D$19,H40=$E$19,H40=$F$19,H40=$G$19,H40=$H$19,H40=$I$19,H40=$J$19,H40=$K$19,H40=$L$19,H40=$M$19),HH40="d"),H40,""))</f>
        <v/>
      </c>
      <c r="JO40" s="720" t="str">
        <f>IF(ISBLANK($B40),"",+IF(AND(OR(I40=Cutoff!$W$2,I40=Cutoff!$W$3,I40=Cutoff!$W$4,I40=Cutoff!$W$11),OR(I40=$D$19,I40=$E$19,I40=$F$19,I40=$G$19,I40=$H$19,I40=$I$19,I40=$J$19,I40=$K$19,I40=$L$19,I40=$M$19),HI40="d"),I40,""))</f>
        <v/>
      </c>
      <c r="JP40" s="720" t="str">
        <f>IF(ISBLANK($B40),"",+IF(AND(OR(J40=Cutoff!$W$2,J40=Cutoff!$W$3,J40=Cutoff!$W$4,J40=Cutoff!$W$11),OR(J40=$D$19,J40=$E$19,J40=$F$19,J40=$G$19,J40=$H$19,J40=$I$19,J40=$J$19,J40=$K$19,J40=$L$19,J40=$M$19),HJ40="d"),J40,""))</f>
        <v/>
      </c>
      <c r="JQ40" s="720" t="str">
        <f>IF(ISBLANK($B40),"",+IF(AND(OR(K40=Cutoff!$W$2,K40=Cutoff!$W$3,K40=Cutoff!$W$4,K40=Cutoff!$W$11),OR(K40=$D$19,K40=$E$19,K40=$F$19,K40=$G$19,K40=$H$19,K40=$I$19,K40=$J$19,K40=$K$19,K40=$L$19,K40=$M$19),HK40="d"),K40,""))</f>
        <v/>
      </c>
      <c r="JR40" s="720" t="str">
        <f>IF(ISBLANK($B40),"",+IF(AND(OR(L40=Cutoff!$W$2,L40=Cutoff!$W$3,L40=Cutoff!$W$4,L40=Cutoff!$W$11),OR(L40=$D$19,L40=$E$19,L40=$F$19,L40=$G$19,L40=$H$19,L40=$I$19,L40=$J$19,L40=$K$19,L40=$L$19,L40=$M$19),HL40="d"),L40,""))</f>
        <v/>
      </c>
      <c r="JS40" s="720" t="str">
        <f>IF(ISBLANK($B40),"",+IF(AND(OR(M40=Cutoff!$W$2,M40=Cutoff!$W$3,M40=Cutoff!$W$4,M40=Cutoff!$W$11),OR(M40=$D$19,M40=$E$19,M40=$F$19,M40=$G$19,M40=$H$19,M40=$I$19,M40=$J$19,M40=$K$19,M40=$L$19,M40=$M$19),HM40="d"),M40,""))</f>
        <v/>
      </c>
      <c r="JT40" s="720" t="str">
        <f>IF(ISBLANK($B40),"",+IF(AND(OR(N40=Cutoff!$W$2,N40=Cutoff!$W$3,N40=Cutoff!$W$4,N40=Cutoff!$W$11),OR(N40=$D$19,N40=$E$19,N40=$F$19,N40=$G$19,N40=$H$19,N40=$I$19,N40=$J$19,N40=$K$19,N40=$L$19,N40=$M$19),HN40="d"),N40,""))</f>
        <v/>
      </c>
      <c r="JU40" s="720" t="str">
        <f>IF(ISBLANK($B40),"",+IF(AND(OR(O40=Cutoff!$W$2,O40=Cutoff!$W$3,O40=Cutoff!$W$4,O40=Cutoff!$W$11),OR(O40=$D$19,O40=$E$19,O40=$F$19,O40=$G$19,O40=$H$19,O40=$I$19,O40=$J$19,O40=$K$19,O40=$L$19,O40=$M$19),HO40="d"),O40,""))</f>
        <v/>
      </c>
      <c r="JV40" s="720">
        <f t="shared" si="125"/>
        <v>0</v>
      </c>
      <c r="JW40" s="720" t="str">
        <f t="shared" si="23"/>
        <v/>
      </c>
      <c r="JZ40" s="11"/>
      <c r="KA40" s="11"/>
      <c r="KB40" s="11"/>
      <c r="KC40" s="11"/>
      <c r="KD40" s="11"/>
      <c r="KE40" s="11"/>
      <c r="KF40" s="11"/>
      <c r="KG40" s="11"/>
      <c r="KH40" s="11"/>
      <c r="KI40" s="11"/>
      <c r="KJ40" s="11"/>
      <c r="KK40" s="11"/>
      <c r="KL40" s="11"/>
    </row>
    <row r="41" spans="1:298" ht="20.25" x14ac:dyDescent="0.3">
      <c r="A41" s="501"/>
      <c r="B41" s="585"/>
      <c r="C41" s="502"/>
      <c r="D41" s="500" t="str">
        <f t="shared" si="1"/>
        <v/>
      </c>
      <c r="E41" s="515"/>
      <c r="F41" s="516"/>
      <c r="G41" s="516"/>
      <c r="H41" s="516"/>
      <c r="I41" s="516"/>
      <c r="J41" s="516"/>
      <c r="K41" s="516"/>
      <c r="L41" s="516"/>
      <c r="M41" s="516"/>
      <c r="N41" s="516"/>
      <c r="O41" s="516"/>
      <c r="P41" s="510"/>
      <c r="Q41" s="505"/>
      <c r="R41" s="780"/>
      <c r="S41" s="507"/>
      <c r="T41" s="513"/>
      <c r="U41" s="716"/>
      <c r="V41" s="511"/>
      <c r="W41" s="506"/>
      <c r="X41" s="512"/>
      <c r="Y41" s="511"/>
      <c r="Z41" s="506"/>
      <c r="AA41" s="512"/>
      <c r="AB41" s="517"/>
      <c r="AC41" s="508"/>
      <c r="AD41" s="507"/>
      <c r="AE41" s="508"/>
      <c r="AF41" s="515"/>
      <c r="AG41" s="516"/>
      <c r="AH41" s="509"/>
      <c r="AI41" s="509"/>
      <c r="AJ41" s="510"/>
      <c r="AK41" s="447" t="str">
        <f t="shared" si="140"/>
        <v/>
      </c>
      <c r="AL41" s="63" t="str">
        <f t="shared" si="127"/>
        <v/>
      </c>
      <c r="AM41" s="64" t="str">
        <f t="shared" si="141"/>
        <v/>
      </c>
      <c r="AN41" s="786" t="str">
        <f t="shared" si="24"/>
        <v/>
      </c>
      <c r="AO41" s="786" t="str">
        <f t="shared" si="25"/>
        <v/>
      </c>
      <c r="AP41" s="786" t="str">
        <f t="shared" si="26"/>
        <v/>
      </c>
      <c r="AQ41" s="786" t="str">
        <f t="shared" si="27"/>
        <v/>
      </c>
      <c r="AR41" s="787" t="str">
        <f t="shared" si="28"/>
        <v/>
      </c>
      <c r="AS41" s="788" t="str">
        <f t="shared" si="29"/>
        <v/>
      </c>
      <c r="AT41" s="788" t="str">
        <f t="shared" si="30"/>
        <v/>
      </c>
      <c r="AU41" s="789" t="str">
        <f t="shared" si="31"/>
        <v/>
      </c>
      <c r="AV41" s="786" t="str">
        <f t="shared" si="32"/>
        <v/>
      </c>
      <c r="AW41" s="66" t="str">
        <f t="shared" si="33"/>
        <v/>
      </c>
      <c r="AX41" s="67" t="str">
        <f t="shared" si="4"/>
        <v/>
      </c>
      <c r="AY41" s="787" t="str">
        <f t="shared" si="34"/>
        <v/>
      </c>
      <c r="AZ41" s="790" t="str">
        <f t="shared" si="35"/>
        <v/>
      </c>
      <c r="BA41" s="378" t="str">
        <f t="shared" si="128"/>
        <v/>
      </c>
      <c r="BB41" s="379" t="str">
        <f t="shared" si="129"/>
        <v/>
      </c>
      <c r="BC41" s="376" t="str">
        <f t="shared" si="126"/>
        <v/>
      </c>
      <c r="BD41" s="263" t="str">
        <f t="shared" si="142"/>
        <v/>
      </c>
      <c r="BE41" s="263" t="str">
        <f t="shared" si="8"/>
        <v/>
      </c>
      <c r="BF41" s="258" t="b">
        <f t="shared" si="9"/>
        <v>0</v>
      </c>
      <c r="BG41" s="266" t="str">
        <f t="shared" si="130"/>
        <v/>
      </c>
      <c r="BH41" s="376" t="str">
        <f t="shared" si="131"/>
        <v xml:space="preserve"> </v>
      </c>
      <c r="BI41" s="376" t="str">
        <f t="shared" si="36"/>
        <v/>
      </c>
      <c r="BJ41" s="256" t="b">
        <f>+IF(E41="H340",IF(SCL!Y41&lt;$Q41,"Yes",""),IF(E41="H341",IF(SCL!Y41&lt;$Q41,"Yes",""),IF(E41="H350",IF(SCL!Y41&lt;$Q41,"Yes",""),IF(E41="H350i",IF(SCL!Y41&lt;$Q41,"(I)",""),IF(E41="H351",IF(SCL!Y41&lt;$Q41,"Yes",""))))))</f>
        <v>0</v>
      </c>
      <c r="BK41" s="256" t="b">
        <f>+IF(F41="H340",IF(SCL!Z41&lt;$Q41,"Yes",""),IF(F41="H341",IF(SCL!Z41&lt;$Q41,"Yes",""),IF(F41="H350",IF(SCL!Z41&lt;$Q41,"Yes",""),IF(F41="H350i",IF(SCL!Z41&lt;$Q41,"(I)",""),IF(F41="H351",IF(SCL!Z41&lt;$Q41,"Yes",""))))))</f>
        <v>0</v>
      </c>
      <c r="BL41" s="256" t="b">
        <f>+IF(G41="H340",IF(SCL!AA41&lt;$Q41,"Yes",""),IF(G41="H341",IF(SCL!AA41&lt;$Q41,"Yes",""),IF(G41="H350",IF(SCL!AA41&lt;$Q41,"Yes",""),IF(G41="H350i",IF(SCL!AA41&lt;$Q41,"(I)",""),IF(G41="H351",IF(SCL!AA41&lt;$Q41,"Yes",""))))))</f>
        <v>0</v>
      </c>
      <c r="BM41" s="256" t="b">
        <f>+IF(H41="H340",IF(SCL!AB41&lt;$Q41,"Yes",""),IF(H41="H341",IF(SCL!AB41&lt;$Q41,"Yes",""),IF(H41="H350",IF(SCL!AB41&lt;$Q41,"Yes",""),IF(H41="H350i",IF(SCL!AB41&lt;$Q41,"(I)",""),IF(H41="H351",IF(SCL!AB41&lt;$Q41,"Yes",""))))))</f>
        <v>0</v>
      </c>
      <c r="BN41" s="256" t="b">
        <f>+IF(I41="H340",IF(SCL!AC41&lt;$Q41,"Yes",""),IF(I41="H341",IF(SCL!AC41&lt;$Q41,"Yes",""),IF(I41="H350",IF(SCL!AC41&lt;$Q41,"Yes",""),IF(I41="H350i",IF(SCL!AC41&lt;$Q41,"(I)",""),IF(I41="H351",IF(SCL!AC41&lt;$Q41,"Yes",""))))))</f>
        <v>0</v>
      </c>
      <c r="BO41" s="256" t="b">
        <f>+IF(J41="H340",IF(SCL!AD41&lt;$Q41,"Yes",""),IF(J41="H341",IF(SCL!AD41&lt;$Q41,"Yes",""),IF(J41="H350",IF(SCL!AD41&lt;$Q41,"Yes",""),IF(J41="H350i",IF(SCL!AD41&lt;$Q41,"(I)",""),IF(J41="H351",IF(SCL!AD41&lt;$Q41,"Yes",""))))))</f>
        <v>0</v>
      </c>
      <c r="BP41" s="256" t="b">
        <f>+IF(K41="H340",IF(SCL!AE41&lt;$Q41,"Yes",""),IF(K41="H341",IF(SCL!AE41&lt;$Q41,"Yes",""),IF(K41="H350",IF(SCL!AE41&lt;$Q41,"Yes",""),IF(K41="H350i",IF(SCL!AE41&lt;$Q41,"(I)",""),IF(K41="H351",IF(SCL!AE41&lt;$Q41,"Yes",""))))))</f>
        <v>0</v>
      </c>
      <c r="BQ41" s="256" t="b">
        <f>+IF(L41="H340",IF(SCL!AF41&lt;$Q41,"Yes",""),IF(L41="H341",IF(SCL!AF41&lt;$Q41,"Yes",""),IF(L41="H350",IF(SCL!AF41&lt;$Q41,"Yes",""),IF(L41="H350i",IF(SCL!AF41&lt;$Q41,"(I)",""),IF(L41="H351",IF(SCL!AF41&lt;$Q41,"Yes",""))))))</f>
        <v>0</v>
      </c>
      <c r="BR41" s="256" t="b">
        <f>+IF(M41="H340",IF(SCL!AG41&lt;$Q41,"Yes",""),IF(M41="H341",IF(SCL!AG41&lt;$Q41,"Yes",""),IF(M41="H350",IF(SCL!AG41&lt;$Q41,"Yes",""),IF(M41="H350i",IF(SCL!AG41&lt;$Q41,"(I)",""),IF(M41="H351",IF(SCL!AG41&lt;$Q41,"Yes",""))))))</f>
        <v>0</v>
      </c>
      <c r="BS41" s="256" t="b">
        <f>+IF(N41="H340",IF(SCL!AH41&lt;$Q41,"Yes",""),IF(N41="H341",IF(SCL!AH41&lt;$Q41,"Yes",""),IF(N41="H350",IF(SCL!AH41&lt;$Q41,"Yes",""),IF(N41="H350i",IF(SCL!AH41&lt;$Q41,"(I)",""),IF(N41="H351",IF(SCL!AH41&lt;$Q41,"Yes",""))))))</f>
        <v>0</v>
      </c>
      <c r="BT41" s="492" t="b">
        <f>+IF(O41="H340",IF(SCL!AI41&lt;$Q41,"Yes",""),IF(O41="H341",IF(SCL!AI41&lt;$Q41,"Yes",""),IF(O41="H350",IF(SCL!AI41&lt;$Q41,"Yes",""),IF(O41="H350i",IF(SCL!AI41&lt;$Q41,"(I)",""),IF(O41="H351",IF(SCL!AI41&lt;$Q41,"Yes",""))))))</f>
        <v>0</v>
      </c>
      <c r="BU41" s="420"/>
      <c r="BV41" s="420"/>
      <c r="BW41" s="421"/>
      <c r="BX41" s="255" t="str">
        <f t="shared" si="107"/>
        <v/>
      </c>
      <c r="BY41" s="256" t="str">
        <f t="shared" si="112"/>
        <v/>
      </c>
      <c r="BZ41" s="256" t="str">
        <f t="shared" si="113"/>
        <v/>
      </c>
      <c r="CA41" s="256" t="str">
        <f t="shared" si="114"/>
        <v/>
      </c>
      <c r="CB41" s="256" t="str">
        <f t="shared" si="115"/>
        <v/>
      </c>
      <c r="CC41" s="256" t="str">
        <f t="shared" si="116"/>
        <v/>
      </c>
      <c r="CD41" s="256" t="str">
        <f t="shared" si="117"/>
        <v/>
      </c>
      <c r="CE41" s="256" t="str">
        <f t="shared" si="118"/>
        <v/>
      </c>
      <c r="CF41" s="256" t="str">
        <f t="shared" si="119"/>
        <v/>
      </c>
      <c r="CG41" s="256" t="str">
        <f t="shared" si="120"/>
        <v/>
      </c>
      <c r="CH41" s="256" t="str">
        <f t="shared" si="121"/>
        <v/>
      </c>
      <c r="CI41" s="420" t="str">
        <f t="shared" si="132"/>
        <v/>
      </c>
      <c r="CJ41" s="420" t="str">
        <f t="shared" si="133"/>
        <v/>
      </c>
      <c r="CK41" s="420" t="str">
        <f t="shared" si="134"/>
        <v/>
      </c>
      <c r="CL41" s="593" t="str">
        <f t="shared" si="47"/>
        <v/>
      </c>
      <c r="CM41" s="376" t="str">
        <f t="shared" si="108"/>
        <v/>
      </c>
      <c r="CN41" s="376" t="str">
        <f t="shared" si="48"/>
        <v/>
      </c>
      <c r="CO41" s="545" t="str">
        <f t="shared" si="49"/>
        <v/>
      </c>
      <c r="CP41" s="258" t="str">
        <f t="shared" si="14"/>
        <v/>
      </c>
      <c r="CQ41" s="541">
        <f t="shared" si="50"/>
        <v>0</v>
      </c>
      <c r="CS41" s="671" t="str">
        <f>IF(ISBLANK(E41),"",IF(SCL!Y41&lt;$Q41,1,0))</f>
        <v/>
      </c>
      <c r="CT41" s="672" t="str">
        <f>IF(ISBLANK(F41),"",IF(SCL!Z41&lt;$Q41,1,0))</f>
        <v/>
      </c>
      <c r="CU41" s="672" t="str">
        <f>IF(ISBLANK(G41),"",IF(SCL!AA41&lt;$Q41,1,0))</f>
        <v/>
      </c>
      <c r="CV41" s="672" t="str">
        <f>IF(ISBLANK(H41),"",IF(SCL!AB41&lt;$Q41,1,0))</f>
        <v/>
      </c>
      <c r="CW41" s="672" t="str">
        <f>IF(ISBLANK(I41),"",IF(SCL!AC41&lt;$Q41,1,0))</f>
        <v/>
      </c>
      <c r="CX41" s="672" t="str">
        <f>IF(ISBLANK(J41),"",IF(SCL!AD41&lt;$Q41,1,0))</f>
        <v/>
      </c>
      <c r="CY41" s="672" t="str">
        <f>IF(ISBLANK(K41),"",IF(SCL!AE41&lt;$Q41,1,0))</f>
        <v/>
      </c>
      <c r="CZ41" s="672" t="str">
        <f>IF(ISBLANK(L41),"",IF(SCL!AF41&lt;$Q41,1,0))</f>
        <v/>
      </c>
      <c r="DA41" s="672" t="str">
        <f>IF(ISBLANK(M41),"",IF(SCL!AG41&lt;$Q41,1,0))</f>
        <v/>
      </c>
      <c r="DB41" s="672" t="str">
        <f>IF(ISBLANK(N41),"",IF(SCL!AH41&lt;$Q41,1,0))</f>
        <v/>
      </c>
      <c r="DC41" s="673" t="str">
        <f>IF(ISBLANK(O41),"",IF(SCL!AI41&lt;$Q41,1,0))</f>
        <v/>
      </c>
      <c r="DD41" s="478">
        <f t="shared" si="51"/>
        <v>0</v>
      </c>
      <c r="DE41" s="541" t="str">
        <f t="shared" si="52"/>
        <v/>
      </c>
      <c r="DF41" s="665">
        <f t="shared" si="109"/>
        <v>23</v>
      </c>
      <c r="DP41" s="637" t="str">
        <f>+IF(ISBLANK($B$22),"",IF(OR(E41=Cutoff!$A$18,E41=Cutoff!$A$18,F41=Cutoff!$A$18,G41=Cutoff!$A$18,H41=Cutoff!$A$18,I41=Cutoff!$A$18,J41=Cutoff!$A$18,K41=Cutoff!$A$18,L41=Cutoff!$A$18,M41=Cutoff!$A$18,N41=Cutoff!$A$18,O41=Cutoff!$A$18),1,0))</f>
        <v/>
      </c>
      <c r="DQ41" s="622" t="str">
        <f t="shared" si="60"/>
        <v/>
      </c>
      <c r="DR41" s="622" t="str">
        <f t="shared" si="61"/>
        <v/>
      </c>
      <c r="DS41" s="622">
        <f t="shared" si="62"/>
        <v>0</v>
      </c>
      <c r="DT41" s="622" t="str">
        <f t="shared" si="63"/>
        <v/>
      </c>
      <c r="DU41" s="636" t="str">
        <f t="shared" si="64"/>
        <v/>
      </c>
      <c r="DV41" s="381" t="str">
        <f>+IF(OR($E41=Cutoff!A$13,$E41=Cutoff!A$14,$E41=Cutoff!A$15,$F41=Cutoff!A$13,$F41=Cutoff!A$14,$F41=Cutoff!A$15,$G41=Cutoff!A$13,$G41=Cutoff!A$14,$G41=Cutoff!A$15,H41=Cutoff!A$13,$H41=Cutoff!A$14,$H41=Cutoff!A$15,I41=Cutoff!A$13,$I41=Cutoff!A$14,$I41=Cutoff!A$15,$J41=Cutoff!A$13,$J41=Cutoff!A$14,$J41=Cutoff!A$15,$K41=Cutoff!A$13,$K41=Cutoff!A$14,$K41=Cutoff!A$15,$L41=Cutoff!A$13,$L41=Cutoff!A$14,$L41=Cutoff!A$15,$M41=Cutoff!A$13,$M41=Cutoff!A$14,$M41=Cutoff!A$15,$N41=Cutoff!A$13,$N41=Cutoff!A$14,$N41=Cutoff!A$15,$O41=Cutoff!A$13,$O41=Cutoff!A$14,$O41=Cutoff!A$15),"x","")</f>
        <v/>
      </c>
      <c r="DW41" s="275" t="str">
        <f t="shared" si="65"/>
        <v/>
      </c>
      <c r="DX41" s="244" t="str">
        <f t="shared" si="16"/>
        <v/>
      </c>
      <c r="DY41" s="381" t="str">
        <f>+IF(OR($E41=Cutoff!$A$5,$E41=Cutoff!$A$6,$E41=Cutoff!$A$7,$F41=Cutoff!$A$5,$F41=Cutoff!$A$6,$F41=Cutoff!$A$7,$G41=Cutoff!$A$5,$G41=Cutoff!$A$6,$G41=Cutoff!$A$7,$H41=Cutoff!$A$5,$H41=Cutoff!$A$6,$H41=Cutoff!$A$7,$I41=Cutoff!$A$5,$I41=Cutoff!$A$6,$I41=Cutoff!$A$7,$J41=Cutoff!$A$5,$J41=Cutoff!$A$6,$J41=Cutoff!$A$7,$K41=Cutoff!$A$5,$K41=Cutoff!$A$6,$K41=Cutoff!$A$7,$L41=Cutoff!$A$5,$L41=Cutoff!$A$6,$L41=Cutoff!$A$7,$M41=Cutoff!$A$5,$M41=Cutoff!$A$6,$M41=Cutoff!$A$7,$N41=Cutoff!$A$5,$N41=Cutoff!$A$6,$N41=Cutoff!$A$7,$O41=Cutoff!$A$5,$O41=Cutoff!$A$6,$O41=Cutoff!$A$7),"x","")</f>
        <v/>
      </c>
      <c r="DZ41" s="275" t="str">
        <f t="shared" si="66"/>
        <v/>
      </c>
      <c r="EA41" s="244" t="str">
        <f t="shared" si="144"/>
        <v/>
      </c>
      <c r="EB41" s="381" t="str">
        <f>+IF(OR($E41=Cutoff!$A$2,$E41=Cutoff!$A$3,$E41=Cutoff!$A$4,$F41=Cutoff!$A$2,$F41=Cutoff!$A$3,$F41=Cutoff!$A$4,$G41=Cutoff!$A$2,$G41=Cutoff!$A$3,$G41=Cutoff!$A$4,$H41=Cutoff!$A$2,$H41=Cutoff!$A$3,$H41=Cutoff!$A$4,$I41=Cutoff!$A$2,$I41=Cutoff!$A$3,$I41=Cutoff!$A$4,$J41=Cutoff!$A$2,$J41=Cutoff!$A$3,$J41=Cutoff!$A$4,$K41=Cutoff!$A$2,$K41=Cutoff!$A$3,$K41=Cutoff!$A$4,$L41=Cutoff!$A$2,$L41=Cutoff!$A$3,$L41=Cutoff!$A$4,$M41=Cutoff!$A$2,$M41=Cutoff!$A$3,$M41=Cutoff!$A$4,$N41=Cutoff!$A$2,$N41=Cutoff!$A$3,$N41=Cutoff!$A$4,$O41=Cutoff!$A$2,$O41=Cutoff!$A$3,$O41=Cutoff!$A$4),"x","")</f>
        <v/>
      </c>
      <c r="EC41" s="275" t="str">
        <f t="shared" si="67"/>
        <v/>
      </c>
      <c r="ED41" s="244" t="str">
        <f t="shared" si="143"/>
        <v/>
      </c>
      <c r="EE41" s="293" t="str">
        <f t="shared" si="122"/>
        <v/>
      </c>
      <c r="EF41" s="382" t="str">
        <f>+IF(OR($E41=Cutoff!$A$8,$E41=Cutoff!$A$11,$E41=Cutoff!$A$12,$F41=Cutoff!$A$8,$F41=Cutoff!$A$11,$F41=Cutoff!$A$12,$G41=Cutoff!$A$8,$G41=Cutoff!$A$11,$G41=Cutoff!$A$12,$H41=Cutoff!$A$8,$H41=Cutoff!$A$11,$H41=Cutoff!$A$12,$I41=Cutoff!$A$8,$I41=Cutoff!$A$11,$I41=Cutoff!$A$12,$J41=Cutoff!$A$8,$J41=Cutoff!$A$11,$J41=Cutoff!$A$12,$K41=Cutoff!$A$8,$K41=Cutoff!$A$11,$K41=Cutoff!$A$12,$L41=Cutoff!$A$8,$L41=Cutoff!$A$11,$L41=Cutoff!$A$12,$M41=Cutoff!$A$8,$M41=Cutoff!$A$11,$M41=Cutoff!$A$12,$N41=Cutoff!$A$8,$N41=Cutoff!$A$11,$N41=Cutoff!$A$12,$O41=Cutoff!$A$8,$O41=Cutoff!$A$11,$O41=Cutoff!$A$12),"x","")</f>
        <v/>
      </c>
      <c r="EG41" s="293" t="str">
        <f t="shared" si="123"/>
        <v/>
      </c>
      <c r="EH41" s="482" t="str">
        <f t="shared" si="68"/>
        <v/>
      </c>
      <c r="EI41" s="482" t="str">
        <f t="shared" si="69"/>
        <v/>
      </c>
      <c r="EJ41" s="478" t="str">
        <f t="shared" si="70"/>
        <v/>
      </c>
      <c r="EK41" s="244">
        <f t="shared" si="110"/>
        <v>19</v>
      </c>
      <c r="EL41" s="482" t="str">
        <f t="shared" si="71"/>
        <v/>
      </c>
      <c r="EM41" s="482" t="str">
        <f t="shared" si="72"/>
        <v/>
      </c>
      <c r="EN41" s="482" t="str">
        <f t="shared" si="73"/>
        <v/>
      </c>
      <c r="EO41" s="293" t="str">
        <f t="shared" si="19"/>
        <v/>
      </c>
      <c r="EP41" s="539" t="str">
        <f>+IF(ISBLANK(B41),"",IF(OR($E41=Cutoff!$P$2,$E41=Cutoff!$P$3,$E41=Cutoff!$P$4,$E41=Cutoff!$P$5,$E41=Cutoff!$P$6,$E41=Cutoff!$P$7,$E41=Cutoff!$P$8,$F41=Cutoff!$P$2,$F41=Cutoff!$P$3,$F41=Cutoff!$P$4,$F41=Cutoff!$P$5,$F41=Cutoff!$P$6,$F41=Cutoff!$P$7,$F41=Cutoff!$P$8,$G41=Cutoff!$P$2,$G41=Cutoff!$P$3,$G41=Cutoff!$P$4,$G41=Cutoff!$P$5,$G41=Cutoff!$P$6,$G41=Cutoff!$P$7,$G41=Cutoff!$P$8,$H41=Cutoff!$P$2,$H41=Cutoff!$P$3,$H41=Cutoff!$P$4,$H41=Cutoff!$P$5,$H41=Cutoff!$P$6,$H41=Cutoff!$P$7,$H41=Cutoff!$P$8,$I41=Cutoff!$P$2,$I41=Cutoff!$P$3,$I41=Cutoff!$P$4,$I41=Cutoff!$P$5,$I41=Cutoff!$P$6,$I41=Cutoff!$P$7,$I41=Cutoff!$P$8,$J41=Cutoff!$P$2,$J41=Cutoff!$P$3,$J41=Cutoff!$P$4,$J41=Cutoff!$P$5,$J41=Cutoff!$P$6,$J41=Cutoff!$P$7,$J41=Cutoff!$P$8,$K41=Cutoff!$P$2,$K41=Cutoff!$P$3,$K41=Cutoff!$P$4,$K41=Cutoff!$P$5,$K41=Cutoff!$P$6,$K41=Cutoff!$P$7,$K41=Cutoff!$P$8,$L41=Cutoff!$P$2,$L41=Cutoff!$P$3,$L41=Cutoff!$P$4,$L41=Cutoff!$P$5,$L41=Cutoff!$P$6,$L41=Cutoff!$P$7,$L41=Cutoff!$P$8,$M41=Cutoff!$P$2,$M41=Cutoff!$P$3,$M41=Cutoff!$P$4,$M41=Cutoff!$P$5,$M41=Cutoff!$P$6,$M41=Cutoff!$P$7,$M41=Cutoff!$P$8,$N41=Cutoff!$P$2,$N41=Cutoff!$P$3,$N41=Cutoff!$P$4,$N41=Cutoff!$P$5,$N41=Cutoff!$P$6,$N41=Cutoff!$P$7,$N41=Cutoff!$P$8,$O41=Cutoff!$P$2,$O41=Cutoff!$P$3,$O41=Cutoff!$P$4,$O41=Cutoff!$P$5,$O41=Cutoff!$P$6,$O41=Cutoff!$P$7,$O41=Cutoff!$P$8),1,""))</f>
        <v/>
      </c>
      <c r="EQ41" s="490" t="str">
        <f>+IF(ISBLANK(B41),"",IF(OR($E41=Cutoff!$R$2,$E41=Cutoff!$R$3,$E41=Cutoff!$R$4,$E41=Cutoff!$R$6,$E41=Cutoff!$R$7,$E41=Cutoff!$R$8,$E41=Cutoff!$R$10,$F41=Cutoff!$R$2,$F41=Cutoff!$R$3,$F41=Cutoff!$R$4,$F41=Cutoff!$R$6,$F41=Cutoff!$R$7,$F41=Cutoff!$R$8,$F41=Cutoff!$R$10,$G41=Cutoff!$R$2,$G41=Cutoff!$R$3,$G41=Cutoff!$R$4,$G41=Cutoff!$R$6,$G41=Cutoff!$R$7,$G41=Cutoff!$R$8,$G41=Cutoff!$R$10,$H41=Cutoff!$R$2,$H41=Cutoff!$R$3,$H41=Cutoff!$R$4,$H41=Cutoff!$R$6,$H41=Cutoff!$R$7,$H41=Cutoff!$R$8,$H41=Cutoff!$R$10,$I41=Cutoff!$R$2,$I41=Cutoff!$R$3,$I41=Cutoff!$R$4,$I41=Cutoff!$R$6,$I41=Cutoff!$R$7,$I41=Cutoff!$R$8,$I41=Cutoff!$R$10,$J41=Cutoff!$R$2,$J41=Cutoff!$R$3,$J41=Cutoff!$R$4,$J41=Cutoff!$R$6,$J41=Cutoff!$R$7,$J41=Cutoff!$R$8,$J41=Cutoff!$R$10,$K41=Cutoff!$R$2,$K41=Cutoff!$R$3,$K41=Cutoff!$R$4,$K41=Cutoff!$R$6,$K41=Cutoff!$R$7,$K41=Cutoff!$R$8,$K41=Cutoff!$R$10,$L41=Cutoff!$R$2,$L41=Cutoff!$R$3,$L41=Cutoff!$R$4,$L41=Cutoff!$R$6,$L41=Cutoff!$R$7,$L41=Cutoff!$R$8,$L41=Cutoff!$R$10,$M41=Cutoff!$R$2,$M41=Cutoff!$R$3,$M41=Cutoff!$R$4,$M41=Cutoff!$R$6,$M41=Cutoff!$R$7,$M41=Cutoff!$R$8,$M41=Cutoff!$R$10,$N41=Cutoff!$R$2,$N41=Cutoff!$R$3,$N41=Cutoff!$R$4,$N41=Cutoff!$R$6,$N41=Cutoff!$R$7,$N41=Cutoff!$R$8,$N41=Cutoff!$R$10,$O41=Cutoff!$R$2,$O41=Cutoff!$R$3,$O41=Cutoff!$R$4,$O41=Cutoff!$R$6,$O41=Cutoff!$R$7,$O41=Cutoff!$R$8,$O41=Cutoff!$R$10),1,""))</f>
        <v/>
      </c>
      <c r="ER41" s="490" t="str">
        <f>+IF(ISBLANK(B41),"",IF(OR($E41=Cutoff!$T$2,$E41=Cutoff!$T$3,$E41=Cutoff!$T$4,$E41=Cutoff!$T$5,$E41=Cutoff!$T$6,$E41=Cutoff!$T$7,$E41=Cutoff!$T$8,$F41=Cutoff!$T$2,$F41=Cutoff!$T$3,$F41=Cutoff!$T$4,$F41=Cutoff!$T$5,$F41=Cutoff!$T$6,$F41=Cutoff!$T$7,$F41=Cutoff!$T$8,$G41=Cutoff!$T$2,$G41=Cutoff!$T$3,$G41=Cutoff!$T$4,$G41=Cutoff!$T$5,$G41=Cutoff!$T$6,$G41=Cutoff!$T$7,$G41=Cutoff!$T$8,$H41=Cutoff!$T$2,$H41=Cutoff!$T$3,$H41=Cutoff!$T$4,$H41=Cutoff!$T$5,$H41=Cutoff!$T$6,$H41=Cutoff!$T$7,$H41=Cutoff!$T$8,$I41=Cutoff!$T$2,$I41=Cutoff!$T$3,$I41=Cutoff!$T$4,$I41=Cutoff!$T$5,$I41=Cutoff!$T$6,$I41=Cutoff!$T$7,$I41=Cutoff!$T$8,$J41=Cutoff!$T$2,$J41=Cutoff!$T$3,$J41=Cutoff!$T$4,$J41=Cutoff!$T$5,$J41=Cutoff!$T$6,$J41=Cutoff!$T$7,$J41=Cutoff!$T$8,$K41=Cutoff!$T$2,$K41=Cutoff!$T$3,$K41=Cutoff!$T$4,$K41=Cutoff!$T$5,$K41=Cutoff!$T$6,$K41=Cutoff!$T$7,$K41=Cutoff!$T$8,$L41=Cutoff!$T$2,$L41=Cutoff!$T$3,$L41=Cutoff!$T$4,$L41=Cutoff!$T$5,$L41=Cutoff!$T$6,$L41=Cutoff!$T$7,$L41=Cutoff!$T$8,$M41=Cutoff!$T$2,$M41=Cutoff!$T$3,$M41=Cutoff!$T$4,$M41=Cutoff!$T$5,$M41=Cutoff!$T$6,$M41=Cutoff!$T$7,$M41=Cutoff!$T$8,$N41=Cutoff!$T$2,$N41=Cutoff!$T$3,$N41=Cutoff!$T$4,$N41=Cutoff!$T$5,$N41=Cutoff!$T$6,$N41=Cutoff!$T$7,$N41=Cutoff!$T$8,$O41=Cutoff!$T$2,$O41=Cutoff!$T$3,$O41=Cutoff!$T$4,$O41=Cutoff!$T$5,$O41=Cutoff!$T$6,$O41=Cutoff!$T$7,$O41=Cutoff!$T$8),1,""))</f>
        <v/>
      </c>
      <c r="ET41" s="480">
        <f t="shared" si="135"/>
        <v>0</v>
      </c>
      <c r="EU41" s="545">
        <f t="shared" si="75"/>
        <v>0</v>
      </c>
      <c r="EV41" s="545">
        <f t="shared" si="76"/>
        <v>0</v>
      </c>
      <c r="EW41" s="545">
        <f t="shared" si="77"/>
        <v>0</v>
      </c>
      <c r="EY41" s="689" t="str">
        <f>IF(ISBLANK(E41),"0",+IF(OR(AND(E41=Cutoff!$AC$2,$Q41&gt;VLOOKUP(E41,Cutoff!$A$2:$D$56,4,FALSE)&gt;LCID!$Q41),AND(E41=Cutoff!$AC$3,$Q41&gt;VLOOKUP(E41,Cutoff!$A$2:$D$56,4,FALSE)&gt;LCID!$Q41),AND(E41=Cutoff!$AC$4,$RC41&gt;VLOOKUP(E41,Cutoff!$A$2:$D$56,4,FALSE)&gt;LCID!$Q41),AND(E41=Cutoff!$AC$5,$Q41&gt;VLOOKUP(E41,Cutoff!$A$2:$D$56,4,FALSE)&gt;LCID!$Q41),AND(E41=Cutoff!$AC$6,$Q41&gt;VLOOKUP(E41,Cutoff!$A$2:$D$56,4,FALSE)&gt;LCID!$Q41),AND(E41=Cutoff!$AC$7,$Q41&gt;VLOOKUP(E41,Cutoff!$A$2:$D$56,4,FALSE)&gt;LCID!$Q41),AND(E41=Cutoff!$AC$8,$Q41&gt;VLOOKUP(E41,Cutoff!$A$2:$D$56,4,FALSE)&gt;LCID!$Q41),AND(E41=Cutoff!$AC$9,$Q41&gt;VLOOKUP(E41,Cutoff!$A$2:$D$56,4,FALSE)&gt;LCID!$Q41)),"1","0"))</f>
        <v>0</v>
      </c>
      <c r="EZ41" s="690" t="str">
        <f>IF(ISBLANK(F41),"0",+IF(OR(AND(F41=Cutoff!$AC$2,$Q41&gt;VLOOKUP(F41,Cutoff!$A$2:$D$56,4,FALSE)&gt;LCID!$Q41),AND(F41=Cutoff!$AC$3,$Q41&gt;VLOOKUP(F41,Cutoff!$A$2:$D$56,4,FALSE)&gt;LCID!$Q41),AND(F41=Cutoff!$AC$4,$RC41&gt;VLOOKUP(F41,Cutoff!$A$2:$D$56,4,FALSE)&gt;LCID!$Q41),AND(F41=Cutoff!$AC$5,$Q41&gt;VLOOKUP(F41,Cutoff!$A$2:$D$56,4,FALSE)&gt;LCID!$Q41),AND(F41=Cutoff!$AC$6,$Q41&gt;VLOOKUP(F41,Cutoff!$A$2:$D$56,4,FALSE)&gt;LCID!$Q41),AND(F41=Cutoff!$AC$7,$Q41&gt;VLOOKUP(F41,Cutoff!$A$2:$D$56,4,FALSE)&gt;LCID!$Q41),AND(F41=Cutoff!$AC$8,$Q41&gt;VLOOKUP(F41,Cutoff!$A$2:$D$56,4,FALSE)&gt;LCID!$Q41),AND(F41=Cutoff!$AC$9,$Q41&gt;VLOOKUP(F41,Cutoff!$A$2:$D$56,4,FALSE)&gt;LCID!$Q41)),"1","0"))</f>
        <v>0</v>
      </c>
      <c r="FA41" s="690" t="str">
        <f>IF(ISBLANK(G41),"0",+IF(OR(AND(G41=Cutoff!$AC$2,$Q41&gt;VLOOKUP(G41,Cutoff!$A$2:$D$56,4,FALSE)&gt;LCID!$Q41),AND(G41=Cutoff!$AC$3,$Q41&gt;VLOOKUP(G41,Cutoff!$A$2:$D$56,4,FALSE)&gt;LCID!$Q41),AND(G41=Cutoff!$AC$4,$RC41&gt;VLOOKUP(G41,Cutoff!$A$2:$D$56,4,FALSE)&gt;LCID!$Q41),AND(G41=Cutoff!$AC$5,$Q41&gt;VLOOKUP(G41,Cutoff!$A$2:$D$56,4,FALSE)&gt;LCID!$Q41),AND(G41=Cutoff!$AC$6,$Q41&gt;VLOOKUP(G41,Cutoff!$A$2:$D$56,4,FALSE)&gt;LCID!$Q41),AND(G41=Cutoff!$AC$7,$Q41&gt;VLOOKUP(G41,Cutoff!$A$2:$D$56,4,FALSE)&gt;LCID!$Q41),AND(G41=Cutoff!$AC$8,$Q41&gt;VLOOKUP(G41,Cutoff!$A$2:$D$56,4,FALSE)&gt;LCID!$Q41),AND(G41=Cutoff!$AC$9,$Q41&gt;VLOOKUP(G41,Cutoff!$A$2:$D$56,4,FALSE)&gt;LCID!$Q41)),"1","0"))</f>
        <v>0</v>
      </c>
      <c r="FB41" s="690" t="str">
        <f>IF(ISBLANK(H41),"0",+IF(OR(AND(H41=Cutoff!$AC$2,$Q41&gt;VLOOKUP(H41,Cutoff!$A$2:$D$56,4,FALSE)&gt;LCID!$Q41),AND(H41=Cutoff!$AC$3,$Q41&gt;VLOOKUP(H41,Cutoff!$A$2:$D$56,4,FALSE)&gt;LCID!$Q41),AND(H41=Cutoff!$AC$4,$RC41&gt;VLOOKUP(H41,Cutoff!$A$2:$D$56,4,FALSE)&gt;LCID!$Q41),AND(H41=Cutoff!$AC$5,$Q41&gt;VLOOKUP(H41,Cutoff!$A$2:$D$56,4,FALSE)&gt;LCID!$Q41),AND(H41=Cutoff!$AC$6,$Q41&gt;VLOOKUP(H41,Cutoff!$A$2:$D$56,4,FALSE)&gt;LCID!$Q41),AND(H41=Cutoff!$AC$7,$Q41&gt;VLOOKUP(H41,Cutoff!$A$2:$D$56,4,FALSE)&gt;LCID!$Q41),AND(H41=Cutoff!$AC$8,$Q41&gt;VLOOKUP(H41,Cutoff!$A$2:$D$56,4,FALSE)&gt;LCID!$Q41),AND(H41=Cutoff!$AC$9,$Q41&gt;VLOOKUP(H41,Cutoff!$A$2:$D$56,4,FALSE)&gt;LCID!$Q41)),"1","0"))</f>
        <v>0</v>
      </c>
      <c r="FC41" s="690" t="str">
        <f>IF(ISBLANK(I41),"0",+IF(OR(AND(I41=Cutoff!$AC$2,$Q41&gt;VLOOKUP(I41,Cutoff!$A$2:$D$56,4,FALSE)&gt;LCID!$Q41),AND(I41=Cutoff!$AC$3,$Q41&gt;VLOOKUP(I41,Cutoff!$A$2:$D$56,4,FALSE)&gt;LCID!$Q41),AND(I41=Cutoff!$AC$4,$RC41&gt;VLOOKUP(I41,Cutoff!$A$2:$D$56,4,FALSE)&gt;LCID!$Q41),AND(I41=Cutoff!$AC$5,$Q41&gt;VLOOKUP(I41,Cutoff!$A$2:$D$56,4,FALSE)&gt;LCID!$Q41),AND(I41=Cutoff!$AC$6,$Q41&gt;VLOOKUP(I41,Cutoff!$A$2:$D$56,4,FALSE)&gt;LCID!$Q41),AND(I41=Cutoff!$AC$7,$Q41&gt;VLOOKUP(I41,Cutoff!$A$2:$D$56,4,FALSE)&gt;LCID!$Q41),AND(I41=Cutoff!$AC$8,$Q41&gt;VLOOKUP(I41,Cutoff!$A$2:$D$56,4,FALSE)&gt;LCID!$Q41),AND(I41=Cutoff!$AC$9,$Q41&gt;VLOOKUP(I41,Cutoff!$A$2:$D$56,4,FALSE)&gt;LCID!$Q41)),"1","0"))</f>
        <v>0</v>
      </c>
      <c r="FD41" s="690" t="str">
        <f>IF(ISBLANK(J41),"0",+IF(OR(AND(J41=Cutoff!$AC$2,$Q41&gt;VLOOKUP(J41,Cutoff!$A$2:$D$56,4,FALSE)&gt;LCID!$Q41),AND(J41=Cutoff!$AC$3,$Q41&gt;VLOOKUP(J41,Cutoff!$A$2:$D$56,4,FALSE)&gt;LCID!$Q41),AND(J41=Cutoff!$AC$4,$RC41&gt;VLOOKUP(J41,Cutoff!$A$2:$D$56,4,FALSE)&gt;LCID!$Q41),AND(J41=Cutoff!$AC$5,$Q41&gt;VLOOKUP(J41,Cutoff!$A$2:$D$56,4,FALSE)&gt;LCID!$Q41),AND(J41=Cutoff!$AC$6,$Q41&gt;VLOOKUP(J41,Cutoff!$A$2:$D$56,4,FALSE)&gt;LCID!$Q41),AND(J41=Cutoff!$AC$7,$Q41&gt;VLOOKUP(J41,Cutoff!$A$2:$D$56,4,FALSE)&gt;LCID!$Q41),AND(J41=Cutoff!$AC$8,$Q41&gt;VLOOKUP(J41,Cutoff!$A$2:$D$56,4,FALSE)&gt;LCID!$Q41),AND(J41=Cutoff!$AC$9,$Q41&gt;VLOOKUP(J41,Cutoff!$A$2:$D$56,4,FALSE)&gt;LCID!$Q41)),"1","0"))</f>
        <v>0</v>
      </c>
      <c r="FE41" s="690" t="str">
        <f>IF(ISBLANK(K41),"0",+IF(OR(AND(K41=Cutoff!$AC$2,$Q41&gt;VLOOKUP(K41,Cutoff!$A$2:$D$56,4,FALSE)&gt;LCID!$Q41),AND(K41=Cutoff!$AC$3,$Q41&gt;VLOOKUP(K41,Cutoff!$A$2:$D$56,4,FALSE)&gt;LCID!$Q41),AND(K41=Cutoff!$AC$4,$RC41&gt;VLOOKUP(K41,Cutoff!$A$2:$D$56,4,FALSE)&gt;LCID!$Q41),AND(K41=Cutoff!$AC$5,$Q41&gt;VLOOKUP(K41,Cutoff!$A$2:$D$56,4,FALSE)&gt;LCID!$Q41),AND(K41=Cutoff!$AC$6,$Q41&gt;VLOOKUP(K41,Cutoff!$A$2:$D$56,4,FALSE)&gt;LCID!$Q41),AND(K41=Cutoff!$AC$7,$Q41&gt;VLOOKUP(K41,Cutoff!$A$2:$D$56,4,FALSE)&gt;LCID!$Q41),AND(K41=Cutoff!$AC$8,$Q41&gt;VLOOKUP(K41,Cutoff!$A$2:$D$56,4,FALSE)&gt;LCID!$Q41),AND(K41=Cutoff!$AC$9,$Q41&gt;VLOOKUP(K41,Cutoff!$A$2:$D$56,4,FALSE)&gt;LCID!$Q41)),"1","0"))</f>
        <v>0</v>
      </c>
      <c r="FF41" s="690" t="str">
        <f>IF(ISBLANK(L41),"0",+IF(OR(AND(L41=Cutoff!$AC$2,$Q41&gt;VLOOKUP(L41,Cutoff!$A$2:$D$56,4,FALSE)&gt;LCID!$Q41),AND(L41=Cutoff!$AC$3,$Q41&gt;VLOOKUP(L41,Cutoff!$A$2:$D$56,4,FALSE)&gt;LCID!$Q41),AND(L41=Cutoff!$AC$4,$RC41&gt;VLOOKUP(L41,Cutoff!$A$2:$D$56,4,FALSE)&gt;LCID!$Q41),AND(L41=Cutoff!$AC$5,$Q41&gt;VLOOKUP(L41,Cutoff!$A$2:$D$56,4,FALSE)&gt;LCID!$Q41),AND(L41=Cutoff!$AC$6,$Q41&gt;VLOOKUP(L41,Cutoff!$A$2:$D$56,4,FALSE)&gt;LCID!$Q41),AND(L41=Cutoff!$AC$7,$Q41&gt;VLOOKUP(L41,Cutoff!$A$2:$D$56,4,FALSE)&gt;LCID!$Q41),AND(L41=Cutoff!$AC$8,$Q41&gt;VLOOKUP(L41,Cutoff!$A$2:$D$56,4,FALSE)&gt;LCID!$Q41),AND(L41=Cutoff!$AC$9,$Q41&gt;VLOOKUP(L41,Cutoff!$A$2:$D$56,4,FALSE)&gt;LCID!$Q41)),"1","0"))</f>
        <v>0</v>
      </c>
      <c r="FG41" s="690" t="str">
        <f>IF(ISBLANK(M41),"0",+IF(OR(AND(M41=Cutoff!$AC$2,$Q41&gt;VLOOKUP(M41,Cutoff!$A$2:$D$56,4,FALSE)&gt;LCID!$Q41),AND(M41=Cutoff!$AC$3,$Q41&gt;VLOOKUP(M41,Cutoff!$A$2:$D$56,4,FALSE)&gt;LCID!$Q41),AND(M41=Cutoff!$AC$4,$RC41&gt;VLOOKUP(M41,Cutoff!$A$2:$D$56,4,FALSE)&gt;LCID!$Q41),AND(M41=Cutoff!$AC$5,$Q41&gt;VLOOKUP(M41,Cutoff!$A$2:$D$56,4,FALSE)&gt;LCID!$Q41),AND(M41=Cutoff!$AC$6,$Q41&gt;VLOOKUP(M41,Cutoff!$A$2:$D$56,4,FALSE)&gt;LCID!$Q41),AND(M41=Cutoff!$AC$7,$Q41&gt;VLOOKUP(M41,Cutoff!$A$2:$D$56,4,FALSE)&gt;LCID!$Q41),AND(M41=Cutoff!$AC$8,$Q41&gt;VLOOKUP(M41,Cutoff!$A$2:$D$56,4,FALSE)&gt;LCID!$Q41),AND(M41=Cutoff!$AC$9,$Q41&gt;VLOOKUP(M41,Cutoff!$A$2:$D$56,4,FALSE)&gt;LCID!$Q41)),"1","0"))</f>
        <v>0</v>
      </c>
      <c r="FH41" s="690" t="str">
        <f>IF(ISBLANK(N41),"0",+IF(OR(AND(N41=Cutoff!$AC$2,$Q41&gt;VLOOKUP(N41,Cutoff!$A$2:$D$56,4,FALSE)&gt;LCID!$Q41),AND(N41=Cutoff!$AC$3,$Q41&gt;VLOOKUP(N41,Cutoff!$A$2:$D$56,4,FALSE)&gt;LCID!$Q41),AND(N41=Cutoff!$AC$4,$RC41&gt;VLOOKUP(N41,Cutoff!$A$2:$D$56,4,FALSE)&gt;LCID!$Q41),AND(N41=Cutoff!$AC$5,$Q41&gt;VLOOKUP(N41,Cutoff!$A$2:$D$56,4,FALSE)&gt;LCID!$Q41),AND(N41=Cutoff!$AC$6,$Q41&gt;VLOOKUP(N41,Cutoff!$A$2:$D$56,4,FALSE)&gt;LCID!$Q41),AND(N41=Cutoff!$AC$7,$Q41&gt;VLOOKUP(N41,Cutoff!$A$2:$D$56,4,FALSE)&gt;LCID!$Q41),AND(N41=Cutoff!$AC$8,$Q41&gt;VLOOKUP(N41,Cutoff!$A$2:$D$56,4,FALSE)&gt;LCID!$Q41),AND(N41=Cutoff!$AC$9,$Q41&gt;VLOOKUP(N41,Cutoff!$A$2:$D$56,4,FALSE)&gt;LCID!$Q41)),"1","0"))</f>
        <v>0</v>
      </c>
      <c r="FI41" s="691" t="str">
        <f>IF(ISBLANK(O41),"0",+IF(OR(AND(O41=Cutoff!$AC$2,$Q41&gt;VLOOKUP(O41,Cutoff!$A$2:$D$56,4,FALSE)&gt;LCID!$Q41),AND(O41=Cutoff!$AC$3,$Q41&gt;VLOOKUP(O41,Cutoff!$A$2:$D$56,4,FALSE)&gt;LCID!$Q41),AND(O41=Cutoff!$AC$4,$RC41&gt;VLOOKUP(O41,Cutoff!$A$2:$D$56,4,FALSE)&gt;LCID!$Q41),AND(O41=Cutoff!$AC$5,$Q41&gt;VLOOKUP(O41,Cutoff!$A$2:$D$56,4,FALSE)&gt;LCID!$Q41),AND(O41=Cutoff!$AC$6,$Q41&gt;VLOOKUP(O41,Cutoff!$A$2:$D$56,4,FALSE)&gt;LCID!$Q41),AND(O41=Cutoff!$AC$7,$Q41&gt;VLOOKUP(O41,Cutoff!$A$2:$D$56,4,FALSE)&gt;LCID!$Q41),AND(O41=Cutoff!$AC$8,$Q41&gt;VLOOKUP(O41,Cutoff!$A$2:$D$56,4,FALSE)&gt;LCID!$Q41),AND(O41=Cutoff!$AC$9,$Q41&gt;VLOOKUP(O41,Cutoff!$A$2:$D$56,4,FALSE)&gt;LCID!$Q41)),"1","0"))</f>
        <v>0</v>
      </c>
      <c r="FJ41" s="688">
        <f t="shared" si="136"/>
        <v>0</v>
      </c>
      <c r="FK41" s="11"/>
      <c r="FM41" s="480">
        <f t="shared" si="137"/>
        <v>0</v>
      </c>
      <c r="FN41" s="480">
        <f t="shared" si="138"/>
        <v>0</v>
      </c>
      <c r="FO41" s="480">
        <f t="shared" si="139"/>
        <v>0</v>
      </c>
      <c r="FQ41" s="239" t="str">
        <f>IF(ISBLANK(B41),"",+IF(OR($E41=Cutoff!$W$2,$E41=Cutoff!$W$3,$E41=Cutoff!$W$4,$E41=Cutoff!$W$5,$E41=Cutoff!$W$6,$E41=Cutoff!$W$7,$E41=Cutoff!$W$8,$E41=Cutoff!$W$9,$E41=Cutoff!$W$10,$E41=Cutoff!$W$11,$E41=Cutoff!$W$12,$F41=Cutoff!$W$2,$F41=Cutoff!$W$3,$F41=Cutoff!$W$4,$F41=Cutoff!$W$5,$F41=Cutoff!$W$6,$F41=Cutoff!$W$7,$F41=Cutoff!$W$8,$F41=Cutoff!$W$9,$F41=Cutoff!$W$10,$F41=Cutoff!$W$11,$F41=Cutoff!$W$12,$G41=Cutoff!$W$2,$G41=Cutoff!$W$3,$G41=Cutoff!$W$4,$G41=Cutoff!$W$5,$G41=Cutoff!$W$6,$G41=Cutoff!$W$7,$G41=Cutoff!$W$8,$G41=Cutoff!$W$9,$G41=Cutoff!$W$10,$G41=Cutoff!$W$11,$G41=Cutoff!$W$12,$H41=Cutoff!$W$2,$H41=Cutoff!$W$3,$H41=Cutoff!$W$4,$H41=Cutoff!$W$5,$H41=Cutoff!$W$6,$H41=Cutoff!$W$7,$H41=Cutoff!$W$8,$H41=Cutoff!$W$9,$H41=Cutoff!$W$10,$H41=Cutoff!$W$11,$H41=Cutoff!$W$12,$I41=Cutoff!$W$2,$I41=Cutoff!$W$3,$I41=Cutoff!$W$4,$I41=Cutoff!$W$5,$I41=Cutoff!$W$6,$I41=Cutoff!$W$7,$I41=Cutoff!$W$8,$I41=Cutoff!$W$9,$I41=Cutoff!$W$10,$I41=Cutoff!$W$11,$I41=Cutoff!$W$12,$J41=Cutoff!$W$2,$J41=Cutoff!$W$3,$J41=Cutoff!$W$4,$J41=Cutoff!$W$5,$J41=Cutoff!$W$6,$J41=Cutoff!$W$7,$J41=Cutoff!$W$8,$J41=Cutoff!$W$9,$J41=Cutoff!$W$10,$J41=Cutoff!$W$11,$J41=Cutoff!$W$12,$K41=Cutoff!$W$2,$K41=Cutoff!$W$3,$K41=Cutoff!$W$4,$K41=Cutoff!$W$5,$K41=Cutoff!$W$6,$K41=Cutoff!$W$7,$K41=Cutoff!$W$8,$K41=Cutoff!$W$9,$K41=Cutoff!$W$10,$K41=Cutoff!$W$11,$K41=Cutoff!$W$12,$L41=Cutoff!$W$2,$L41=Cutoff!$W$3,$L41=Cutoff!$W$4,$L41=Cutoff!$W$5,$L41=Cutoff!$W$6,$L41=Cutoff!$W$7,$L41=Cutoff!$W$8,$L41=Cutoff!$W$9,$L41=Cutoff!$W$10,$L41=Cutoff!$W$11,$L41=Cutoff!$W$12,$M41=Cutoff!$W$2,$M41=Cutoff!$W$3,$M41=Cutoff!$W$4,$M41=Cutoff!$W$5,$M41=Cutoff!$W$6,$M41=Cutoff!$W$7,$M41=Cutoff!$W$8,$M41=Cutoff!$W$9,$M41=Cutoff!$W$10,$N41=Cutoff!$W$2,$N41=Cutoff!$W$3,$N41=Cutoff!$W$4,$M41=Cutoff!$W$11,$M41=Cutoff!$W$12,$N41=Cutoff!$W$5,$N41=Cutoff!$W$6,$N41=Cutoff!$W$7,$N41=Cutoff!$W$8,$N41=Cutoff!$W$9,$N41=Cutoff!$W$10,$N41=Cutoff!$W$11,$N41=Cutoff!$W$12,$O41=Cutoff!$W$2,$O41=Cutoff!$W$3,$O41=Cutoff!$W$4,$O41=Cutoff!$W$5,$O41=Cutoff!$W$6,$O41=Cutoff!$W$7,$O41=Cutoff!$W$8,$O41=Cutoff!$W$9,$O41=Cutoff!$W$10,$O41=Cutoff!$W$11,$O41=Cutoff!$W$12),1,""))</f>
        <v/>
      </c>
      <c r="FR41" s="239">
        <f t="shared" si="80"/>
        <v>0</v>
      </c>
      <c r="FU41" s="480" t="str">
        <f t="shared" si="124"/>
        <v/>
      </c>
      <c r="GB41" s="528" t="str">
        <f t="shared" si="81"/>
        <v/>
      </c>
      <c r="GC41" s="529" t="str">
        <f t="shared" si="82"/>
        <v/>
      </c>
      <c r="GD41" s="529" t="str">
        <f t="shared" si="83"/>
        <v/>
      </c>
      <c r="GE41" s="529" t="str">
        <f t="shared" si="84"/>
        <v/>
      </c>
      <c r="GF41" s="529" t="str">
        <f t="shared" si="85"/>
        <v/>
      </c>
      <c r="GG41" s="529" t="str">
        <f t="shared" si="86"/>
        <v/>
      </c>
      <c r="GH41" s="529" t="str">
        <f t="shared" si="87"/>
        <v/>
      </c>
      <c r="GI41" s="529" t="str">
        <f t="shared" si="88"/>
        <v/>
      </c>
      <c r="GJ41" s="529" t="str">
        <f t="shared" si="89"/>
        <v/>
      </c>
      <c r="GK41" s="529" t="str">
        <f t="shared" si="90"/>
        <v/>
      </c>
      <c r="GL41" s="530" t="str">
        <f t="shared" si="91"/>
        <v/>
      </c>
      <c r="GM41" s="530">
        <f t="shared" si="92"/>
        <v>0</v>
      </c>
      <c r="GN41" s="574">
        <f t="shared" si="93"/>
        <v>0</v>
      </c>
      <c r="GQ41" s="528" t="str">
        <f>+IF(ISBLANK($B41),"",IF(ISBLANK(E41),"",IF(OR(E41=Cutoff!$P$34,E41=Cutoff!$P$35,E41=Cutoff!$P$36,E41=Cutoff!$P$37,E41=Cutoff!$P$38,E41=Cutoff!$P$39,E41=Cutoff!$P$40,E41=Cutoff!$P$41,E41=Cutoff!$P$42,E41=Cutoff!$P$43,E41=Cutoff!$P$44,E41=Cutoff!$P$45,$Q41&lt;SCL!Y41),"0","i")))</f>
        <v/>
      </c>
      <c r="GR41" s="529" t="str">
        <f>+IF(ISBLANK($B41),"",IF(ISBLANK(F41),"",IF(OR(F41=Cutoff!$P$34,F41=Cutoff!$P$35,F41=Cutoff!$P$36,F41=Cutoff!$P$37,F41=Cutoff!$P$38,F41=Cutoff!$P$39,F41=Cutoff!$P$40,F41=Cutoff!$P$41,F41=Cutoff!$P$42,F41=Cutoff!$P$43,F41=Cutoff!$P$44,F41=Cutoff!$P$45,$Q41&lt;SCL!Z41),"0","i")))</f>
        <v/>
      </c>
      <c r="GS41" s="529" t="str">
        <f>+IF(ISBLANK($B41),"",IF(ISBLANK(G41),"",IF(OR(G41=Cutoff!$P$34,G41=Cutoff!$P$35,G41=Cutoff!$P$36,G41=Cutoff!$P$37,G41=Cutoff!$P$38,G41=Cutoff!$P$39,G41=Cutoff!$P$40,G41=Cutoff!$P$41,G41=Cutoff!$P$42,G41=Cutoff!$P$43,G41=Cutoff!$P$44,G41=Cutoff!$P$45,$Q41&lt;SCL!AA41),"0","i")))</f>
        <v/>
      </c>
      <c r="GT41" s="529" t="str">
        <f>+IF(ISBLANK($B41),"",IF(ISBLANK(H41),"",IF(OR(H41=Cutoff!$P$34,H41=Cutoff!$P$35,H41=Cutoff!$P$36,H41=Cutoff!$P$37,H41=Cutoff!$P$38,H41=Cutoff!$P$39,H41=Cutoff!$P$40,H41=Cutoff!$P$41,H41=Cutoff!$P$42,H41=Cutoff!$P$43,H41=Cutoff!$P$44,H41=Cutoff!$P$45,$Q41&lt;SCL!AB41),"0","i")))</f>
        <v/>
      </c>
      <c r="GU41" s="529" t="str">
        <f>+IF(ISBLANK($B41),"",IF(ISBLANK(I41),"",IF(OR(I41=Cutoff!$P$34,I41=Cutoff!$P$35,I41=Cutoff!$P$36,I41=Cutoff!$P$37,I41=Cutoff!$P$38,I41=Cutoff!$P$39,I41=Cutoff!$P$40,I41=Cutoff!$P$41,I41=Cutoff!$P$42,I41=Cutoff!$P$43,I41=Cutoff!$P$44,I41=Cutoff!$P$45,$Q41&lt;SCL!AC41),"0","i")))</f>
        <v/>
      </c>
      <c r="GV41" s="529" t="str">
        <f>+IF(ISBLANK($B41),"",IF(ISBLANK(J41),"",IF(OR(J41=Cutoff!$P$34,J41=Cutoff!$P$35,J41=Cutoff!$P$36,J41=Cutoff!$P$37,J41=Cutoff!$P$38,J41=Cutoff!$P$39,J41=Cutoff!$P$40,J41=Cutoff!$P$41,J41=Cutoff!$P$42,J41=Cutoff!$P$43,J41=Cutoff!$P$44,J41=Cutoff!$P$45,$Q41&lt;SCL!AD41),"0","i")))</f>
        <v/>
      </c>
      <c r="GW41" s="529" t="str">
        <f>+IF(ISBLANK($B41),"",IF(ISBLANK(K41),"",IF(OR(K41=Cutoff!$P$34,K41=Cutoff!$P$35,K41=Cutoff!$P$36,K41=Cutoff!$P$37,K41=Cutoff!$P$38,K41=Cutoff!$P$39,K41=Cutoff!$P$40,K41=Cutoff!$P$41,K41=Cutoff!$P$42,K41=Cutoff!$P$43,K41=Cutoff!$P$44,K41=Cutoff!$P$45,$Q41&lt;SCL!AE41),"0","i")))</f>
        <v/>
      </c>
      <c r="GX41" s="529" t="str">
        <f>+IF(ISBLANK($B41),"",IF(ISBLANK(L41),"",IF(OR(L41=Cutoff!$P$34,L41=Cutoff!$P$35,L41=Cutoff!$P$36,L41=Cutoff!$P$37,L41=Cutoff!$P$38,L41=Cutoff!$P$39,L41=Cutoff!$P$40,L41=Cutoff!$P$41,L41=Cutoff!$P$42,L41=Cutoff!$P$43,L41=Cutoff!$P$44,L41=Cutoff!$P$45,$Q41&lt;SCL!AF41),"0","i")))</f>
        <v/>
      </c>
      <c r="GY41" s="529" t="str">
        <f>+IF(ISBLANK($B41),"",IF(ISBLANK(M41),"",IF(OR(M41=Cutoff!$P$34,M41=Cutoff!$P$35,M41=Cutoff!$P$36,M41=Cutoff!$P$37,M41=Cutoff!$P$38,M41=Cutoff!$P$39,M41=Cutoff!$P$40,M41=Cutoff!$P$41,M41=Cutoff!$P$42,M41=Cutoff!$P$43,M41=Cutoff!$P$44,M41=Cutoff!$P$45,$Q41&lt;SCL!AG41),"0","i")))</f>
        <v/>
      </c>
      <c r="GZ41" s="529" t="str">
        <f>+IF(ISBLANK($B41),"",IF(ISBLANK(N41),"",IF(OR(N41=Cutoff!$P$34,N41=Cutoff!$P$35,N41=Cutoff!$P$36,N41=Cutoff!$P$37,N41=Cutoff!$P$38,N41=Cutoff!$P$39,N41=Cutoff!$P$40,N41=Cutoff!$P$41,N41=Cutoff!$P$42,N41=Cutoff!$P$43,N41=Cutoff!$P$44,N41=Cutoff!$P$45,$Q41&lt;SCL!AH41),"0","i")))</f>
        <v/>
      </c>
      <c r="HA41" s="530" t="str">
        <f>+IF(ISBLANK($B41),"",IF(ISBLANK(O41),"",IF(OR(O41=Cutoff!$P$34,O41=Cutoff!$P$35,O41=Cutoff!$P$36,O41=Cutoff!$P$37,O41=Cutoff!$P$38,O41=Cutoff!$P$39,O41=Cutoff!$P$40,O41=Cutoff!$P$41,O41=Cutoff!$P$42,O41=Cutoff!$P$43,O41=Cutoff!$P$44,O41=Cutoff!$P$45,$Q41&lt;SCL!AI41),"0","i")))</f>
        <v/>
      </c>
      <c r="HB41" s="530" t="str">
        <f t="shared" si="94"/>
        <v/>
      </c>
      <c r="HC41" s="541" t="str">
        <f t="shared" si="95"/>
        <v/>
      </c>
      <c r="HD41" s="678" t="str">
        <f t="shared" si="96"/>
        <v/>
      </c>
      <c r="HE41" s="528" t="str">
        <f>+IF(ISBLANK($B41),"",IF(ISBLANK(E41),"",IF(OR(E41=Cutoff!$R$34,E41=Cutoff!$R$35,E41=Cutoff!$R$36,E41=Cutoff!$R$37,E41=Cutoff!$R$38,E41=Cutoff!$R$39,E41=Cutoff!$R$40,E41=Cutoff!$R$41,E41=Cutoff!$R$42,E41=Cutoff!$R$43,E41=Cutoff!$R$44,E41=Cutoff!$R$45,$Q41&lt;SCL!Y41),"0","d")))</f>
        <v/>
      </c>
      <c r="HF41" s="529" t="str">
        <f>+IF(ISBLANK($B41),"",IF(ISBLANK(F41),"",IF(OR(F41=Cutoff!$R$34,F41=Cutoff!$R$35,F41=Cutoff!$R$36,F41=Cutoff!$R$37,F41=Cutoff!$R$38,F41=Cutoff!$R$39,F41=Cutoff!$R$40,F41=Cutoff!$R$41,F41=Cutoff!$R$42,F41=Cutoff!$R$43,F41=Cutoff!$R$44,F41=Cutoff!$R$45,$Q41&lt;SCL!Z41),"0","d")))</f>
        <v/>
      </c>
      <c r="HG41" s="529" t="str">
        <f>+IF(ISBLANK($B41),"",IF(ISBLANK(G41),"",IF(OR(G41=Cutoff!$R$34,G41=Cutoff!$R$35,G41=Cutoff!$R$36,G41=Cutoff!$R$37,G41=Cutoff!$R$38,G41=Cutoff!$R$39,G41=Cutoff!$R$40,G41=Cutoff!$R$41,G41=Cutoff!$R$42,G41=Cutoff!$R$43,G41=Cutoff!$R$44,G41=Cutoff!$R$45,$Q41&lt;SCL!AA41),"0","d")))</f>
        <v/>
      </c>
      <c r="HH41" s="529" t="str">
        <f>+IF(ISBLANK($B41),"",IF(ISBLANK(H41),"",IF(OR(H41=Cutoff!$R$34,H41=Cutoff!$R$35,H41=Cutoff!$R$36,H41=Cutoff!$R$37,H41=Cutoff!$R$38,H41=Cutoff!$R$39,H41=Cutoff!$R$40,H41=Cutoff!$R$41,H41=Cutoff!$R$42,H41=Cutoff!$R$43,H41=Cutoff!$R$44,H41=Cutoff!$R$45,$Q41&lt;SCL!AB41),"0","d")))</f>
        <v/>
      </c>
      <c r="HI41" s="529" t="str">
        <f>+IF(ISBLANK($B41),"",IF(ISBLANK(I41),"",IF(OR(I41=Cutoff!$R$34,I41=Cutoff!$R$35,I41=Cutoff!$R$36,I41=Cutoff!$R$37,I41=Cutoff!$R$38,I41=Cutoff!$R$39,I41=Cutoff!$R$40,I41=Cutoff!$R$41,I41=Cutoff!$R$42,I41=Cutoff!$R$43,I41=Cutoff!$R$44,I41=Cutoff!$R$45,$Q41&lt;SCL!AC41),"0","d")))</f>
        <v/>
      </c>
      <c r="HJ41" s="529" t="str">
        <f>+IF(ISBLANK($B41),"",IF(ISBLANK(J41),"",IF(OR(J41=Cutoff!$R$34,J41=Cutoff!$R$35,J41=Cutoff!$R$36,J41=Cutoff!$R$37,J41=Cutoff!$R$38,J41=Cutoff!$R$39,J41=Cutoff!$R$40,J41=Cutoff!$R$41,J41=Cutoff!$R$42,J41=Cutoff!$R$43,J41=Cutoff!$R$44,J41=Cutoff!$R$45,$Q41&lt;SCL!AD41),"0","d")))</f>
        <v/>
      </c>
      <c r="HK41" s="529" t="str">
        <f>+IF(ISBLANK($B41),"",IF(ISBLANK(K41),"",IF(OR(K41=Cutoff!$R$34,K41=Cutoff!$R$35,K41=Cutoff!$R$36,K41=Cutoff!$R$37,K41=Cutoff!$R$38,K41=Cutoff!$R$39,K41=Cutoff!$R$40,K41=Cutoff!$R$41,K41=Cutoff!$R$42,K41=Cutoff!$R$43,K41=Cutoff!$R$44,K41=Cutoff!$R$45,$Q41&lt;SCL!AE41),"0","d")))</f>
        <v/>
      </c>
      <c r="HL41" s="529" t="str">
        <f>+IF(ISBLANK($B41),"",IF(ISBLANK(L41),"",IF(OR(L41=Cutoff!$R$34,L41=Cutoff!$R$35,L41=Cutoff!$R$36,L41=Cutoff!$R$37,L41=Cutoff!$R$38,L41=Cutoff!$R$39,L41=Cutoff!$R$40,L41=Cutoff!$R$41,L41=Cutoff!$R$42,L41=Cutoff!$R$43,L41=Cutoff!$R$44,L41=Cutoff!$R$45,$Q41&lt;SCL!AF41),"0","d")))</f>
        <v/>
      </c>
      <c r="HM41" s="529" t="str">
        <f>+IF(ISBLANK($B41),"",IF(ISBLANK(M41),"",IF(OR(M41=Cutoff!$R$34,M41=Cutoff!$R$35,M41=Cutoff!$R$36,M41=Cutoff!$R$37,M41=Cutoff!$R$38,M41=Cutoff!$R$39,M41=Cutoff!$R$40,M41=Cutoff!$R$41,M41=Cutoff!$R$42,M41=Cutoff!$R$43,M41=Cutoff!$R$44,M41=Cutoff!$R$45,$Q41&lt;SCL!AG41),"0","d")))</f>
        <v/>
      </c>
      <c r="HN41" s="529" t="str">
        <f>+IF(ISBLANK($B41),"",IF(ISBLANK(N41),"",IF(OR(N41=Cutoff!$R$34,N41=Cutoff!$R$35,N41=Cutoff!$R$36,N41=Cutoff!$R$37,N41=Cutoff!$R$38,N41=Cutoff!$R$39,N41=Cutoff!$R$40,N41=Cutoff!$R$41,N41=Cutoff!$R$42,N41=Cutoff!$R$43,N41=Cutoff!$R$44,N41=Cutoff!$R$45,$Q41&lt;SCL!AH41),"0","d")))</f>
        <v/>
      </c>
      <c r="HO41" s="530" t="str">
        <f>+IF(ISBLANK($B41),"",IF(ISBLANK(O41),"",IF(OR(O41=Cutoff!$R$34,O41=Cutoff!$R$35,O41=Cutoff!$R$36,O41=Cutoff!$R$37,O41=Cutoff!$R$38,O41=Cutoff!$R$39,O41=Cutoff!$R$40,O41=Cutoff!$R$41,O41=Cutoff!$R$42,O41=Cutoff!$R$43,O41=Cutoff!$R$44,O41=Cutoff!$R$45,$Q41&lt;SCL!AI41),"0","d")))</f>
        <v/>
      </c>
      <c r="HP41" s="530" t="str">
        <f t="shared" si="97"/>
        <v/>
      </c>
      <c r="HQ41" s="541" t="str">
        <f t="shared" si="98"/>
        <v/>
      </c>
      <c r="HR41" s="678" t="str">
        <f t="shared" si="99"/>
        <v/>
      </c>
      <c r="HS41" s="528" t="str">
        <f>+IF(ISBLANK($B41),"",IF(ISBLANK(E41),"",IF(OR(E41=Cutoff!$T$34,E41=Cutoff!$T$35,E41=Cutoff!$T$36,E41=Cutoff!$T$37,E41=Cutoff!$T$38,E41=Cutoff!$T$39,E41=Cutoff!$T$40,E41=Cutoff!$T$41,E41=Cutoff!$T$42,E41=Cutoff!$T$43,E41=Cutoff!$T$44,E41=Cutoff!$T$45,$Q41&lt;SCL!Y41),"0","oral")))</f>
        <v/>
      </c>
      <c r="HT41" s="529" t="str">
        <f>+IF(ISBLANK($B41),"",IF(ISBLANK(F41),"",IF(OR(F41=Cutoff!$T$34,F41=Cutoff!$T$35,F41=Cutoff!$T$36,F41=Cutoff!$T$37,F41=Cutoff!$T$38,F41=Cutoff!$T$39,F41=Cutoff!$T$40,F41=Cutoff!$T$41,F41=Cutoff!$T$42,F41=Cutoff!$T$43,F41=Cutoff!$T$44,F41=Cutoff!$T$45,$Q41&lt;SCL!Z41),"0","oral")))</f>
        <v/>
      </c>
      <c r="HU41" s="529" t="str">
        <f>+IF(ISBLANK($B41),"",IF(ISBLANK(G41),"",IF(OR(G41=Cutoff!$T$34,G41=Cutoff!$T$35,G41=Cutoff!$T$36,G41=Cutoff!$T$37,G41=Cutoff!$T$38,G41=Cutoff!$T$39,G41=Cutoff!$T$40,G41=Cutoff!$T$41,G41=Cutoff!$T$42,G41=Cutoff!$T$43,G41=Cutoff!$T$44,G41=Cutoff!$T$45,$Q41&lt;SCL!AA41),"0","oral")))</f>
        <v/>
      </c>
      <c r="HV41" s="529" t="str">
        <f>+IF(ISBLANK($B41),"",IF(ISBLANK(H41),"",IF(OR(H41=Cutoff!$T$34,H41=Cutoff!$T$35,H41=Cutoff!$T$36,H41=Cutoff!$T$37,H41=Cutoff!$T$38,H41=Cutoff!$T$39,H41=Cutoff!$T$40,H41=Cutoff!$T$41,H41=Cutoff!$T$42,H41=Cutoff!$T$43,H41=Cutoff!$T$44,H41=Cutoff!$T$45,$Q41&lt;SCL!AB41),"0","oral")))</f>
        <v/>
      </c>
      <c r="HW41" s="529" t="str">
        <f>+IF(ISBLANK($B41),"",IF(ISBLANK(I41),"",IF(OR(I41=Cutoff!$T$34,I41=Cutoff!$T$35,I41=Cutoff!$T$36,I41=Cutoff!$T$37,I41=Cutoff!$T$38,I41=Cutoff!$T$39,I41=Cutoff!$T$40,I41=Cutoff!$T$41,I41=Cutoff!$T$42,I41=Cutoff!$T$43,I41=Cutoff!$T$44,I41=Cutoff!$T$45,$Q41&lt;SCL!AC41),"0","oral")))</f>
        <v/>
      </c>
      <c r="HX41" s="529" t="str">
        <f>+IF(ISBLANK($B41),"",IF(ISBLANK(J41),"",IF(OR(J41=Cutoff!$T$34,J41=Cutoff!$T$35,J41=Cutoff!$T$36,J41=Cutoff!$T$37,J41=Cutoff!$T$38,J41=Cutoff!$T$39,J41=Cutoff!$T$40,J41=Cutoff!$T$41,J41=Cutoff!$T$42,J41=Cutoff!$T$43,J41=Cutoff!$T$44,J41=Cutoff!$T$45,$Q41&lt;SCL!AD41),"0","oral")))</f>
        <v/>
      </c>
      <c r="HY41" s="529" t="str">
        <f>+IF(ISBLANK($B41),"",IF(ISBLANK(K41),"",IF(OR(K41=Cutoff!$T$34,K41=Cutoff!$T$35,K41=Cutoff!$T$36,K41=Cutoff!$T$37,K41=Cutoff!$T$38,K41=Cutoff!$T$39,K41=Cutoff!$T$40,K41=Cutoff!$T$41,K41=Cutoff!$T$42,K41=Cutoff!$T$43,K41=Cutoff!$T$44,K41=Cutoff!$T$45,$Q41&lt;SCL!AE41),"0","oral")))</f>
        <v/>
      </c>
      <c r="HZ41" s="529" t="str">
        <f>+IF(ISBLANK($B41),"",IF(ISBLANK(L41),"",IF(OR(L41=Cutoff!$T$34,L41=Cutoff!$T$35,L41=Cutoff!$T$36,L41=Cutoff!$T$37,L41=Cutoff!$T$38,L41=Cutoff!$T$39,L41=Cutoff!$T$40,L41=Cutoff!$T$41,L41=Cutoff!$T$42,L41=Cutoff!$T$43,L41=Cutoff!$T$44,L41=Cutoff!$T$45,$Q41&lt;SCL!AF41),"0","oral")))</f>
        <v/>
      </c>
      <c r="IA41" s="529" t="str">
        <f>+IF(ISBLANK($B41),"",IF(ISBLANK(M41),"",IF(OR(M41=Cutoff!$T$34,M41=Cutoff!$T$35,M41=Cutoff!$T$36,M41=Cutoff!$T$37,M41=Cutoff!$T$38,M41=Cutoff!$T$39,M41=Cutoff!$T$40,M41=Cutoff!$T$41,M41=Cutoff!$T$42,M41=Cutoff!$T$43,M41=Cutoff!$T$44,M41=Cutoff!$T$45,$Q41&lt;SCL!AG41),"0","oral")))</f>
        <v/>
      </c>
      <c r="IB41" s="529" t="str">
        <f>+IF(ISBLANK($B41),"",IF(ISBLANK(N41),"",IF(OR(N41=Cutoff!$T$34,N41=Cutoff!$T$35,N41=Cutoff!$T$36,N41=Cutoff!$T$37,N41=Cutoff!$T$38,N41=Cutoff!$T$39,N41=Cutoff!$T$40,N41=Cutoff!$T$41,N41=Cutoff!$T$42,N41=Cutoff!$T$43,N41=Cutoff!$T$44,N41=Cutoff!$T$45,$Q41&lt;SCL!AH41),"0","oral")))</f>
        <v/>
      </c>
      <c r="IC41" s="530" t="str">
        <f>+IF(ISBLANK($B41),"",IF(ISBLANK(O41),"",IF(OR(O41=Cutoff!$T$34,O41=Cutoff!$T$35,O41=Cutoff!$T$36,O41=Cutoff!$T$37,O41=Cutoff!$T$38,O41=Cutoff!$T$39,O41=Cutoff!$T$40,O41=Cutoff!$T$41,O41=Cutoff!$T$42,O41=Cutoff!$T$43,O41=Cutoff!$T$44,O41=Cutoff!$T$45,$Q41&lt;SCL!AI41),"0","oral")))</f>
        <v/>
      </c>
      <c r="ID41" s="530" t="str">
        <f t="shared" si="100"/>
        <v/>
      </c>
      <c r="IE41" s="541" t="str">
        <f t="shared" si="101"/>
        <v/>
      </c>
      <c r="IF41" s="678" t="str">
        <f t="shared" si="102"/>
        <v/>
      </c>
      <c r="IG41" s="528" t="str">
        <f>IF(ISBLANK($B41),"",+IF(OR(E41=Cutoff!$W$2,E41=Cutoff!$W$3,E41=Cutoff!$W$4,E41=Cutoff!$W$5,E41=Cutoff!$W$6,E41=Cutoff!$W$7,E41=Cutoff!$W$8,E41=Cutoff!$W$9,E41=Cutoff!$W$10,E41=Cutoff!$W$11,E41=Cutoff!$W$12),1,0))</f>
        <v/>
      </c>
      <c r="IH41" s="529" t="str">
        <f>IF(ISBLANK($B41),"",+IF(OR(F41=Cutoff!$W$2,F41=Cutoff!$W$3,F41=Cutoff!$W$4,F41=Cutoff!$W$5,F41=Cutoff!$W$6,F41=Cutoff!$W$7,F41=Cutoff!$W$8,F41=Cutoff!$W$9,F41=Cutoff!$W$10,F41=Cutoff!$W$11,F41=Cutoff!$W$12),1,0))</f>
        <v/>
      </c>
      <c r="II41" s="529" t="str">
        <f>IF(ISBLANK($B41),"",+IF(OR(G41=Cutoff!$W$2,G41=Cutoff!$W$3,G41=Cutoff!$W$4,G41=Cutoff!$W$5,G41=Cutoff!$W$6,G41=Cutoff!$W$7,G41=Cutoff!$W$8,G41=Cutoff!$W$9,G41=Cutoff!$W$10,G41=Cutoff!$W$11,G41=Cutoff!$W$12),1,0))</f>
        <v/>
      </c>
      <c r="IJ41" s="529" t="str">
        <f>IF(ISBLANK($B41),"",+IF(OR(H41=Cutoff!$W$2,H41=Cutoff!$W$3,H41=Cutoff!$W$4,H41=Cutoff!$W$5,H41=Cutoff!$W$6,H41=Cutoff!$W$7,H41=Cutoff!$W$8,H41=Cutoff!$W$9,H41=Cutoff!$W$10,H41=Cutoff!$W$11,H41=Cutoff!$W$12),1,0))</f>
        <v/>
      </c>
      <c r="IK41" s="529" t="str">
        <f>IF(ISBLANK($B41),"",+IF(OR(I41=Cutoff!$W$2,I41=Cutoff!$W$3,I41=Cutoff!$W$4,I41=Cutoff!$W$5,I41=Cutoff!$W$6,I41=Cutoff!$W$7,I41=Cutoff!$W$8,I41=Cutoff!$W$9,I41=Cutoff!$W$10,I41=Cutoff!$W$11,I41=Cutoff!$W$12),1,0))</f>
        <v/>
      </c>
      <c r="IL41" s="529" t="str">
        <f>IF(ISBLANK($B41),"",+IF(OR(J41=Cutoff!$W$2,J41=Cutoff!$W$3,J41=Cutoff!$W$4,J41=Cutoff!$W$5,J41=Cutoff!$W$6,J41=Cutoff!$W$7,J41=Cutoff!$W$8,J41=Cutoff!$W$9,J41=Cutoff!$W$10,J41=Cutoff!$W$11,J41=Cutoff!$W$12),1,0))</f>
        <v/>
      </c>
      <c r="IM41" s="529" t="str">
        <f>IF(ISBLANK($B41),"",+IF(OR(K41=Cutoff!$W$2,K41=Cutoff!$W$3,K41=Cutoff!$W$4,K41=Cutoff!$W$5,K41=Cutoff!$W$6,K41=Cutoff!$W$7,K41=Cutoff!$W$8,K41=Cutoff!$W$9,K41=Cutoff!$W$10,K41=Cutoff!$W$11,K41=Cutoff!$W$12),1,0))</f>
        <v/>
      </c>
      <c r="IN41" s="529" t="str">
        <f>IF(ISBLANK($B41),"",+IF(OR(L41=Cutoff!$W$2,L41=Cutoff!$W$3,L41=Cutoff!$W$4,L41=Cutoff!$W$5,L41=Cutoff!$W$6,L41=Cutoff!$W$7,L41=Cutoff!$W$8,L41=Cutoff!$W$9,L41=Cutoff!$W$10,L41=Cutoff!$W$11,L41=Cutoff!$W$12),1,0))</f>
        <v/>
      </c>
      <c r="IO41" s="529" t="str">
        <f>IF(ISBLANK($B41),"",+IF(OR(M41=Cutoff!$W$2,M41=Cutoff!$W$3,M41=Cutoff!$W$4,M41=Cutoff!$W$5,M41=Cutoff!$W$6,M41=Cutoff!$W$7,M41=Cutoff!$W$8,M41=Cutoff!$W$9,M41=Cutoff!$W$10,M41=Cutoff!$W$11,M41=Cutoff!$W$12),1,0))</f>
        <v/>
      </c>
      <c r="IP41" s="529" t="str">
        <f>IF(ISBLANK($B41),"",+IF(OR(N41=Cutoff!$W$2,N41=Cutoff!$W$3,N41=Cutoff!$W$4,N41=Cutoff!$W$5,N41=Cutoff!$W$6,N41=Cutoff!$W$7,N41=Cutoff!$W$8,N41=Cutoff!$W$9,N41=Cutoff!$W$10,N41=Cutoff!$W$11,N41=Cutoff!$W$12),1,0))</f>
        <v/>
      </c>
      <c r="IQ41" s="530" t="str">
        <f>IF(ISBLANK($B41),"",+IF(OR(O41=Cutoff!$W$2,O41=Cutoff!$W$3,O41=Cutoff!$W$4,O41=Cutoff!$W$5,O41=Cutoff!$W$6,O41=Cutoff!$W$7,O41=Cutoff!$W$8,O41=Cutoff!$W$9,O41=Cutoff!$W$10,O41=Cutoff!$W$11,O41=Cutoff!$W$12),1,0))</f>
        <v/>
      </c>
      <c r="IR41" s="541" t="str">
        <f t="shared" si="103"/>
        <v/>
      </c>
      <c r="IS41" s="541" t="str">
        <f t="shared" si="104"/>
        <v/>
      </c>
      <c r="IV41" s="720" t="str">
        <f>IF(ISBLANK($B41),"",+IF(AND(OR(E41=Cutoff!$W$8,E41=Cutoff!$W$9,E41=Cutoff!$W$12),OR(E41=$D$19,E41=$E$19,E41=$F$19,E41=$G$19,E41=$H$19,E41=$I$19,E41=$J$19,E41=$K$19,E41=$L$19,E41=$M$19),GQ41="i"),E41,""))</f>
        <v/>
      </c>
      <c r="IW41" s="720" t="str">
        <f>IF(ISBLANK($B41),"",+IF(AND(OR(F41=Cutoff!$W$8,F41=Cutoff!$W$9,F41=Cutoff!$W$12),OR(F41=$D$19,F41=$E$19,F41=$F$19,F41=$G$19,F41=$H$19,F41=$I$19,F41=$J$19,F41=$K$19,F41=$L$19,F41=$M$19),GR41="i"),F41,""))</f>
        <v/>
      </c>
      <c r="IX41" s="720" t="str">
        <f>IF(ISBLANK($B41),"",+IF(AND(OR(G41=Cutoff!$W$8,G41=Cutoff!$W$9,G41=Cutoff!$W$12),OR(G41=$D$19,G41=$E$19,G41=$F$19,G41=$G$19,G41=$H$19,G41=$I$19,G41=$J$19,G41=$K$19,G41=$L$19,G41=$M$19),GS41="i"),G41,""))</f>
        <v/>
      </c>
      <c r="IY41" s="720" t="str">
        <f>IF(ISBLANK($B41),"",+IF(AND(OR(H41=Cutoff!$W$8,H41=Cutoff!$W$9,H41=Cutoff!$W$12),OR(H41=$D$19,H41=$E$19,H41=$F$19,H41=$G$19,H41=$H$19,H41=$I$19,H41=$J$19,H41=$K$19,H41=$L$19,H41=$M$19),GT41="i"),H41,""))</f>
        <v/>
      </c>
      <c r="IZ41" s="720" t="str">
        <f>IF(ISBLANK($B41),"",+IF(AND(OR(I41=Cutoff!$W$8,I41=Cutoff!$W$9,I41=Cutoff!$W$12),OR(I41=$D$19,I41=$E$19,I41=$F$19,I41=$G$19,I41=$H$19,I41=$I$19,I41=$J$19,I41=$K$19,I41=$L$19,I41=$M$19),GU41="i"),I41,""))</f>
        <v/>
      </c>
      <c r="JA41" s="720" t="str">
        <f>IF(ISBLANK($B41),"",+IF(AND(OR(J41=Cutoff!$W$8,J41=Cutoff!$W$9,J41=Cutoff!$W$12),OR(J41=$D$19,J41=$E$19,J41=$F$19,J41=$G$19,J41=$H$19,J41=$I$19,J41=$J$19,J41=$K$19,J41=$L$19,J41=$M$19),GV41="i"),J41,""))</f>
        <v/>
      </c>
      <c r="JB41" s="720" t="str">
        <f>IF(ISBLANK($B41),"",+IF(AND(OR(K41=Cutoff!$W$8,K41=Cutoff!$W$9,K41=Cutoff!$W$12),OR(K41=$D$19,K41=$E$19,K41=$F$19,K41=$G$19,K41=$H$19,K41=$I$19,K41=$J$19,K41=$K$19,K41=$L$19,K41=$M$19),GW41="i"),K41,""))</f>
        <v/>
      </c>
      <c r="JC41" s="720" t="str">
        <f>IF(ISBLANK($B41),"",+IF(AND(OR(L41=Cutoff!$W$8,L41=Cutoff!$W$9,L41=Cutoff!$W$12),OR(L41=$D$19,L41=$E$19,L41=$F$19,L41=$G$19,L41=$H$19,L41=$I$19,L41=$J$19,L41=$K$19,L41=$L$19,L41=$M$19),GX41="i"),L41,""))</f>
        <v/>
      </c>
      <c r="JD41" s="720" t="str">
        <f>IF(ISBLANK($B41),"",+IF(AND(OR(M41=Cutoff!$W$8,M41=Cutoff!$W$9,M41=Cutoff!$W$12),OR(M41=$D$19,M41=$E$19,M41=$F$19,M41=$G$19,M41=$H$19,M41=$I$19,M41=$J$19,M41=$K$19,M41=$L$19,M41=$M$19),GY41="i"),M41,""))</f>
        <v/>
      </c>
      <c r="JE41" s="720" t="str">
        <f>IF(ISBLANK($B41),"",+IF(AND(OR(N41=Cutoff!$W$8,N41=Cutoff!$W$9,N41=Cutoff!$W$12),OR(N41=$D$19,N41=$E$19,N41=$F$19,N41=$G$19,N41=$H$19,N41=$I$19,N41=$J$19,N41=$K$19,N41=$L$19,N41=$M$19),GZ41="i"),N41,""))</f>
        <v/>
      </c>
      <c r="JF41" s="720" t="str">
        <f>IF(ISBLANK($B41),"",+IF(AND(OR(O41=Cutoff!$W$8,O41=Cutoff!$W$9,O41=Cutoff!$W$12),OR(O41=$D$19,O41=$E$19,O41=$F$19,O41=$G$19,O41=$H$19,O41=$I$19,O41=$J$19,O41=$K$19,O41=$L$19,O41=$M$19),HA41="i"),O41,""))</f>
        <v/>
      </c>
      <c r="JG41" s="720">
        <f t="shared" si="105"/>
        <v>0</v>
      </c>
      <c r="JH41" s="720" t="str">
        <f t="shared" si="106"/>
        <v/>
      </c>
      <c r="JK41" s="720" t="str">
        <f>IF(ISBLANK($B41),"",+IF(AND(OR(E41=Cutoff!$W$2,E41=Cutoff!$W$3,E41=Cutoff!$W$4,E41=Cutoff!$W$11),OR(E41=$D$19,E41=$E$19,E41=$F$19,E41=$G$19,E41=$H$19,E41=$I$19,E41=$J$19,E41=$K$19,E41=$L$19,E41=$M$19),HE41="d"),E41,""))</f>
        <v/>
      </c>
      <c r="JL41" s="720" t="str">
        <f>IF(ISBLANK($B41),"",+IF(AND(OR(F41=Cutoff!$W$2,F41=Cutoff!$W$3,F41=Cutoff!$W$4,F41=Cutoff!$W$11),OR(F41=$D$19,F41=$E$19,F41=$F$19,F41=$G$19,F41=$H$19,F41=$I$19,F41=$J$19,F41=$K$19,F41=$L$19,F41=$M$19),HF41="d"),F41,""))</f>
        <v/>
      </c>
      <c r="JM41" s="720" t="str">
        <f>IF(ISBLANK($B41),"",+IF(AND(OR(G41=Cutoff!$W$2,G41=Cutoff!$W$3,G41=Cutoff!$W$4,G41=Cutoff!$W$11),OR(G41=$D$19,G41=$E$19,G41=$F$19,G41=$G$19,G41=$H$19,G41=$I$19,G41=$J$19,G41=$K$19,G41=$L$19,G41=$M$19),HG41="d"),G41,""))</f>
        <v/>
      </c>
      <c r="JN41" s="720" t="str">
        <f>IF(ISBLANK($B41),"",+IF(AND(OR(H41=Cutoff!$W$2,H41=Cutoff!$W$3,H41=Cutoff!$W$4,H41=Cutoff!$W$11),OR(H41=$D$19,H41=$E$19,H41=$F$19,H41=$G$19,H41=$H$19,H41=$I$19,H41=$J$19,H41=$K$19,H41=$L$19,H41=$M$19),HH41="d"),H41,""))</f>
        <v/>
      </c>
      <c r="JO41" s="720" t="str">
        <f>IF(ISBLANK($B41),"",+IF(AND(OR(I41=Cutoff!$W$2,I41=Cutoff!$W$3,I41=Cutoff!$W$4,I41=Cutoff!$W$11),OR(I41=$D$19,I41=$E$19,I41=$F$19,I41=$G$19,I41=$H$19,I41=$I$19,I41=$J$19,I41=$K$19,I41=$L$19,I41=$M$19),HI41="d"),I41,""))</f>
        <v/>
      </c>
      <c r="JP41" s="720" t="str">
        <f>IF(ISBLANK($B41),"",+IF(AND(OR(J41=Cutoff!$W$2,J41=Cutoff!$W$3,J41=Cutoff!$W$4,J41=Cutoff!$W$11),OR(J41=$D$19,J41=$E$19,J41=$F$19,J41=$G$19,J41=$H$19,J41=$I$19,J41=$J$19,J41=$K$19,J41=$L$19,J41=$M$19),HJ41="d"),J41,""))</f>
        <v/>
      </c>
      <c r="JQ41" s="720" t="str">
        <f>IF(ISBLANK($B41),"",+IF(AND(OR(K41=Cutoff!$W$2,K41=Cutoff!$W$3,K41=Cutoff!$W$4,K41=Cutoff!$W$11),OR(K41=$D$19,K41=$E$19,K41=$F$19,K41=$G$19,K41=$H$19,K41=$I$19,K41=$J$19,K41=$K$19,K41=$L$19,K41=$M$19),HK41="d"),K41,""))</f>
        <v/>
      </c>
      <c r="JR41" s="720" t="str">
        <f>IF(ISBLANK($B41),"",+IF(AND(OR(L41=Cutoff!$W$2,L41=Cutoff!$W$3,L41=Cutoff!$W$4,L41=Cutoff!$W$11),OR(L41=$D$19,L41=$E$19,L41=$F$19,L41=$G$19,L41=$H$19,L41=$I$19,L41=$J$19,L41=$K$19,L41=$L$19,L41=$M$19),HL41="d"),L41,""))</f>
        <v/>
      </c>
      <c r="JS41" s="720" t="str">
        <f>IF(ISBLANK($B41),"",+IF(AND(OR(M41=Cutoff!$W$2,M41=Cutoff!$W$3,M41=Cutoff!$W$4,M41=Cutoff!$W$11),OR(M41=$D$19,M41=$E$19,M41=$F$19,M41=$G$19,M41=$H$19,M41=$I$19,M41=$J$19,M41=$K$19,M41=$L$19,M41=$M$19),HM41="d"),M41,""))</f>
        <v/>
      </c>
      <c r="JT41" s="720" t="str">
        <f>IF(ISBLANK($B41),"",+IF(AND(OR(N41=Cutoff!$W$2,N41=Cutoff!$W$3,N41=Cutoff!$W$4,N41=Cutoff!$W$11),OR(N41=$D$19,N41=$E$19,N41=$F$19,N41=$G$19,N41=$H$19,N41=$I$19,N41=$J$19,N41=$K$19,N41=$L$19,N41=$M$19),HN41="d"),N41,""))</f>
        <v/>
      </c>
      <c r="JU41" s="720" t="str">
        <f>IF(ISBLANK($B41),"",+IF(AND(OR(O41=Cutoff!$W$2,O41=Cutoff!$W$3,O41=Cutoff!$W$4,O41=Cutoff!$W$11),OR(O41=$D$19,O41=$E$19,O41=$F$19,O41=$G$19,O41=$H$19,O41=$I$19,O41=$J$19,O41=$K$19,O41=$L$19,O41=$M$19),HO41="d"),O41,""))</f>
        <v/>
      </c>
      <c r="JV41" s="720">
        <f t="shared" si="125"/>
        <v>0</v>
      </c>
      <c r="JW41" s="720" t="str">
        <f t="shared" si="23"/>
        <v/>
      </c>
      <c r="JZ41" s="11"/>
      <c r="KA41" s="11"/>
      <c r="KB41" s="11"/>
      <c r="KC41" s="11"/>
      <c r="KD41" s="11"/>
      <c r="KE41" s="11"/>
      <c r="KF41" s="11"/>
      <c r="KG41" s="11"/>
      <c r="KH41" s="11"/>
      <c r="KI41" s="11"/>
      <c r="KJ41" s="11"/>
      <c r="KK41" s="11"/>
      <c r="KL41" s="11"/>
    </row>
    <row r="42" spans="1:298" ht="20.25" x14ac:dyDescent="0.3">
      <c r="A42" s="501"/>
      <c r="B42" s="585"/>
      <c r="C42" s="502"/>
      <c r="D42" s="500" t="str">
        <f t="shared" si="1"/>
        <v/>
      </c>
      <c r="E42" s="515"/>
      <c r="F42" s="516"/>
      <c r="G42" s="516"/>
      <c r="H42" s="516"/>
      <c r="I42" s="516"/>
      <c r="J42" s="516"/>
      <c r="K42" s="516"/>
      <c r="L42" s="516"/>
      <c r="M42" s="516"/>
      <c r="N42" s="516"/>
      <c r="O42" s="516"/>
      <c r="P42" s="510"/>
      <c r="Q42" s="505"/>
      <c r="R42" s="780"/>
      <c r="S42" s="507"/>
      <c r="T42" s="513"/>
      <c r="U42" s="716"/>
      <c r="V42" s="511"/>
      <c r="W42" s="506"/>
      <c r="X42" s="512"/>
      <c r="Y42" s="511"/>
      <c r="Z42" s="506"/>
      <c r="AA42" s="512"/>
      <c r="AB42" s="517"/>
      <c r="AC42" s="508"/>
      <c r="AD42" s="507"/>
      <c r="AE42" s="508"/>
      <c r="AF42" s="515"/>
      <c r="AG42" s="516"/>
      <c r="AH42" s="509"/>
      <c r="AI42" s="509"/>
      <c r="AJ42" s="510"/>
      <c r="AK42" s="447" t="str">
        <f t="shared" si="140"/>
        <v/>
      </c>
      <c r="AL42" s="63" t="str">
        <f t="shared" si="127"/>
        <v/>
      </c>
      <c r="AM42" s="64" t="str">
        <f t="shared" si="141"/>
        <v/>
      </c>
      <c r="AN42" s="786" t="str">
        <f t="shared" si="24"/>
        <v/>
      </c>
      <c r="AO42" s="786" t="str">
        <f t="shared" si="25"/>
        <v/>
      </c>
      <c r="AP42" s="786" t="str">
        <f t="shared" si="26"/>
        <v/>
      </c>
      <c r="AQ42" s="786" t="str">
        <f t="shared" si="27"/>
        <v/>
      </c>
      <c r="AR42" s="787" t="str">
        <f t="shared" si="28"/>
        <v/>
      </c>
      <c r="AS42" s="788" t="str">
        <f t="shared" si="29"/>
        <v/>
      </c>
      <c r="AT42" s="788" t="str">
        <f t="shared" si="30"/>
        <v/>
      </c>
      <c r="AU42" s="789" t="str">
        <f t="shared" si="31"/>
        <v/>
      </c>
      <c r="AV42" s="786" t="str">
        <f t="shared" si="32"/>
        <v/>
      </c>
      <c r="AW42" s="66" t="str">
        <f t="shared" si="33"/>
        <v/>
      </c>
      <c r="AX42" s="67" t="str">
        <f t="shared" si="4"/>
        <v/>
      </c>
      <c r="AY42" s="787" t="str">
        <f t="shared" si="34"/>
        <v/>
      </c>
      <c r="AZ42" s="790" t="str">
        <f t="shared" si="35"/>
        <v/>
      </c>
      <c r="BA42" s="378" t="str">
        <f t="shared" si="128"/>
        <v/>
      </c>
      <c r="BB42" s="379" t="str">
        <f t="shared" si="129"/>
        <v/>
      </c>
      <c r="BC42" s="376" t="str">
        <f t="shared" si="126"/>
        <v/>
      </c>
      <c r="BD42" s="263" t="str">
        <f t="shared" si="142"/>
        <v/>
      </c>
      <c r="BE42" s="263" t="str">
        <f t="shared" si="8"/>
        <v/>
      </c>
      <c r="BF42" s="258" t="b">
        <f t="shared" si="9"/>
        <v>0</v>
      </c>
      <c r="BG42" s="266" t="str">
        <f t="shared" si="130"/>
        <v/>
      </c>
      <c r="BH42" s="376" t="str">
        <f t="shared" si="131"/>
        <v xml:space="preserve"> </v>
      </c>
      <c r="BI42" s="376" t="str">
        <f t="shared" si="36"/>
        <v/>
      </c>
      <c r="BJ42" s="256" t="b">
        <f>+IF(E42="H340",IF(SCL!Y42&lt;$Q42,"Yes",""),IF(E42="H341",IF(SCL!Y42&lt;$Q42,"Yes",""),IF(E42="H350",IF(SCL!Y42&lt;$Q42,"Yes",""),IF(E42="H350i",IF(SCL!Y42&lt;$Q42,"(I)",""),IF(E42="H351",IF(SCL!Y42&lt;$Q42,"Yes",""))))))</f>
        <v>0</v>
      </c>
      <c r="BK42" s="256" t="b">
        <f>+IF(F42="H340",IF(SCL!Z42&lt;$Q42,"Yes",""),IF(F42="H341",IF(SCL!Z42&lt;$Q42,"Yes",""),IF(F42="H350",IF(SCL!Z42&lt;$Q42,"Yes",""),IF(F42="H350i",IF(SCL!Z42&lt;$Q42,"(I)",""),IF(F42="H351",IF(SCL!Z42&lt;$Q42,"Yes",""))))))</f>
        <v>0</v>
      </c>
      <c r="BL42" s="256" t="b">
        <f>+IF(G42="H340",IF(SCL!AA42&lt;$Q42,"Yes",""),IF(G42="H341",IF(SCL!AA42&lt;$Q42,"Yes",""),IF(G42="H350",IF(SCL!AA42&lt;$Q42,"Yes",""),IF(G42="H350i",IF(SCL!AA42&lt;$Q42,"(I)",""),IF(G42="H351",IF(SCL!AA42&lt;$Q42,"Yes",""))))))</f>
        <v>0</v>
      </c>
      <c r="BM42" s="256" t="b">
        <f>+IF(H42="H340",IF(SCL!AB42&lt;$Q42,"Yes",""),IF(H42="H341",IF(SCL!AB42&lt;$Q42,"Yes",""),IF(H42="H350",IF(SCL!AB42&lt;$Q42,"Yes",""),IF(H42="H350i",IF(SCL!AB42&lt;$Q42,"(I)",""),IF(H42="H351",IF(SCL!AB42&lt;$Q42,"Yes",""))))))</f>
        <v>0</v>
      </c>
      <c r="BN42" s="256" t="b">
        <f>+IF(I42="H340",IF(SCL!AC42&lt;$Q42,"Yes",""),IF(I42="H341",IF(SCL!AC42&lt;$Q42,"Yes",""),IF(I42="H350",IF(SCL!AC42&lt;$Q42,"Yes",""),IF(I42="H350i",IF(SCL!AC42&lt;$Q42,"(I)",""),IF(I42="H351",IF(SCL!AC42&lt;$Q42,"Yes",""))))))</f>
        <v>0</v>
      </c>
      <c r="BO42" s="256" t="b">
        <f>+IF(J42="H340",IF(SCL!AD42&lt;$Q42,"Yes",""),IF(J42="H341",IF(SCL!AD42&lt;$Q42,"Yes",""),IF(J42="H350",IF(SCL!AD42&lt;$Q42,"Yes",""),IF(J42="H350i",IF(SCL!AD42&lt;$Q42,"(I)",""),IF(J42="H351",IF(SCL!AD42&lt;$Q42,"Yes",""))))))</f>
        <v>0</v>
      </c>
      <c r="BP42" s="256" t="b">
        <f>+IF(K42="H340",IF(SCL!AE42&lt;$Q42,"Yes",""),IF(K42="H341",IF(SCL!AE42&lt;$Q42,"Yes",""),IF(K42="H350",IF(SCL!AE42&lt;$Q42,"Yes",""),IF(K42="H350i",IF(SCL!AE42&lt;$Q42,"(I)",""),IF(K42="H351",IF(SCL!AE42&lt;$Q42,"Yes",""))))))</f>
        <v>0</v>
      </c>
      <c r="BQ42" s="256" t="b">
        <f>+IF(L42="H340",IF(SCL!AF42&lt;$Q42,"Yes",""),IF(L42="H341",IF(SCL!AF42&lt;$Q42,"Yes",""),IF(L42="H350",IF(SCL!AF42&lt;$Q42,"Yes",""),IF(L42="H350i",IF(SCL!AF42&lt;$Q42,"(I)",""),IF(L42="H351",IF(SCL!AF42&lt;$Q42,"Yes",""))))))</f>
        <v>0</v>
      </c>
      <c r="BR42" s="256" t="b">
        <f>+IF(M42="H340",IF(SCL!AG42&lt;$Q42,"Yes",""),IF(M42="H341",IF(SCL!AG42&lt;$Q42,"Yes",""),IF(M42="H350",IF(SCL!AG42&lt;$Q42,"Yes",""),IF(M42="H350i",IF(SCL!AG42&lt;$Q42,"(I)",""),IF(M42="H351",IF(SCL!AG42&lt;$Q42,"Yes",""))))))</f>
        <v>0</v>
      </c>
      <c r="BS42" s="256" t="b">
        <f>+IF(N42="H340",IF(SCL!AH42&lt;$Q42,"Yes",""),IF(N42="H341",IF(SCL!AH42&lt;$Q42,"Yes",""),IF(N42="H350",IF(SCL!AH42&lt;$Q42,"Yes",""),IF(N42="H350i",IF(SCL!AH42&lt;$Q42,"(I)",""),IF(N42="H351",IF(SCL!AH42&lt;$Q42,"Yes",""))))))</f>
        <v>0</v>
      </c>
      <c r="BT42" s="492" t="b">
        <f>+IF(O42="H340",IF(SCL!AI42&lt;$Q42,"Yes",""),IF(O42="H341",IF(SCL!AI42&lt;$Q42,"Yes",""),IF(O42="H350",IF(SCL!AI42&lt;$Q42,"Yes",""),IF(O42="H350i",IF(SCL!AI42&lt;$Q42,"(I)",""),IF(O42="H351",IF(SCL!AI42&lt;$Q42,"Yes",""))))))</f>
        <v>0</v>
      </c>
      <c r="BU42" s="420"/>
      <c r="BV42" s="420"/>
      <c r="BW42" s="421"/>
      <c r="BX42" s="255" t="str">
        <f t="shared" si="107"/>
        <v/>
      </c>
      <c r="BY42" s="256" t="str">
        <f t="shared" si="112"/>
        <v/>
      </c>
      <c r="BZ42" s="256" t="str">
        <f t="shared" si="113"/>
        <v/>
      </c>
      <c r="CA42" s="256" t="str">
        <f t="shared" si="114"/>
        <v/>
      </c>
      <c r="CB42" s="256" t="str">
        <f t="shared" si="115"/>
        <v/>
      </c>
      <c r="CC42" s="256" t="str">
        <f t="shared" si="116"/>
        <v/>
      </c>
      <c r="CD42" s="256" t="str">
        <f t="shared" si="117"/>
        <v/>
      </c>
      <c r="CE42" s="256" t="str">
        <f t="shared" si="118"/>
        <v/>
      </c>
      <c r="CF42" s="256" t="str">
        <f t="shared" si="119"/>
        <v/>
      </c>
      <c r="CG42" s="256" t="str">
        <f t="shared" si="120"/>
        <v/>
      </c>
      <c r="CH42" s="256" t="str">
        <f t="shared" si="121"/>
        <v/>
      </c>
      <c r="CI42" s="420" t="str">
        <f t="shared" si="132"/>
        <v/>
      </c>
      <c r="CJ42" s="420" t="str">
        <f t="shared" si="133"/>
        <v/>
      </c>
      <c r="CK42" s="420" t="str">
        <f t="shared" si="134"/>
        <v/>
      </c>
      <c r="CL42" s="593" t="str">
        <f t="shared" si="47"/>
        <v/>
      </c>
      <c r="CM42" s="376" t="str">
        <f t="shared" si="108"/>
        <v/>
      </c>
      <c r="CN42" s="376" t="str">
        <f t="shared" si="48"/>
        <v/>
      </c>
      <c r="CO42" s="545" t="str">
        <f t="shared" si="49"/>
        <v/>
      </c>
      <c r="CP42" s="258" t="str">
        <f t="shared" si="14"/>
        <v/>
      </c>
      <c r="CQ42" s="541">
        <f t="shared" si="50"/>
        <v>0</v>
      </c>
      <c r="CS42" s="671" t="str">
        <f>IF(ISBLANK(E42),"",IF(SCL!Y42&lt;$Q42,1,0))</f>
        <v/>
      </c>
      <c r="CT42" s="672" t="str">
        <f>IF(ISBLANK(F42),"",IF(SCL!Z42&lt;$Q42,1,0))</f>
        <v/>
      </c>
      <c r="CU42" s="672" t="str">
        <f>IF(ISBLANK(G42),"",IF(SCL!AA42&lt;$Q42,1,0))</f>
        <v/>
      </c>
      <c r="CV42" s="672" t="str">
        <f>IF(ISBLANK(H42),"",IF(SCL!AB42&lt;$Q42,1,0))</f>
        <v/>
      </c>
      <c r="CW42" s="672" t="str">
        <f>IF(ISBLANK(I42),"",IF(SCL!AC42&lt;$Q42,1,0))</f>
        <v/>
      </c>
      <c r="CX42" s="672" t="str">
        <f>IF(ISBLANK(J42),"",IF(SCL!AD42&lt;$Q42,1,0))</f>
        <v/>
      </c>
      <c r="CY42" s="672" t="str">
        <f>IF(ISBLANK(K42),"",IF(SCL!AE42&lt;$Q42,1,0))</f>
        <v/>
      </c>
      <c r="CZ42" s="672" t="str">
        <f>IF(ISBLANK(L42),"",IF(SCL!AF42&lt;$Q42,1,0))</f>
        <v/>
      </c>
      <c r="DA42" s="672" t="str">
        <f>IF(ISBLANK(M42),"",IF(SCL!AG42&lt;$Q42,1,0))</f>
        <v/>
      </c>
      <c r="DB42" s="672" t="str">
        <f>IF(ISBLANK(N42),"",IF(SCL!AH42&lt;$Q42,1,0))</f>
        <v/>
      </c>
      <c r="DC42" s="673" t="str">
        <f>IF(ISBLANK(O42),"",IF(SCL!AI42&lt;$Q42,1,0))</f>
        <v/>
      </c>
      <c r="DD42" s="478">
        <f t="shared" si="51"/>
        <v>0</v>
      </c>
      <c r="DE42" s="541" t="str">
        <f t="shared" si="52"/>
        <v/>
      </c>
      <c r="DF42" s="665">
        <f t="shared" si="109"/>
        <v>24</v>
      </c>
      <c r="DP42" s="637" t="str">
        <f>+IF(ISBLANK($B$22),"",IF(OR(E42=Cutoff!$A$18,E42=Cutoff!$A$18,F42=Cutoff!$A$18,G42=Cutoff!$A$18,H42=Cutoff!$A$18,I42=Cutoff!$A$18,J42=Cutoff!$A$18,K42=Cutoff!$A$18,L42=Cutoff!$A$18,M42=Cutoff!$A$18,N42=Cutoff!$A$18,O42=Cutoff!$A$18),1,0))</f>
        <v/>
      </c>
      <c r="DQ42" s="622" t="str">
        <f t="shared" si="60"/>
        <v/>
      </c>
      <c r="DR42" s="622" t="str">
        <f t="shared" si="61"/>
        <v/>
      </c>
      <c r="DS42" s="622">
        <f t="shared" si="62"/>
        <v>0</v>
      </c>
      <c r="DT42" s="622" t="str">
        <f t="shared" si="63"/>
        <v/>
      </c>
      <c r="DU42" s="636" t="str">
        <f t="shared" si="64"/>
        <v/>
      </c>
      <c r="DV42" s="381" t="str">
        <f>+IF(OR($E42=Cutoff!A$13,$E42=Cutoff!A$14,$E42=Cutoff!A$15,$F42=Cutoff!A$13,$F42=Cutoff!A$14,$F42=Cutoff!A$15,$G42=Cutoff!A$13,$G42=Cutoff!A$14,$G42=Cutoff!A$15,H42=Cutoff!A$13,$H42=Cutoff!A$14,$H42=Cutoff!A$15,I42=Cutoff!A$13,$I42=Cutoff!A$14,$I42=Cutoff!A$15,$J42=Cutoff!A$13,$J42=Cutoff!A$14,$J42=Cutoff!A$15,$K42=Cutoff!A$13,$K42=Cutoff!A$14,$K42=Cutoff!A$15,$L42=Cutoff!A$13,$L42=Cutoff!A$14,$L42=Cutoff!A$15,$M42=Cutoff!A$13,$M42=Cutoff!A$14,$M42=Cutoff!A$15,$N42=Cutoff!A$13,$N42=Cutoff!A$14,$N42=Cutoff!A$15,$O42=Cutoff!A$13,$O42=Cutoff!A$14,$O42=Cutoff!A$15),"x","")</f>
        <v/>
      </c>
      <c r="DW42" s="275" t="str">
        <f t="shared" si="65"/>
        <v/>
      </c>
      <c r="DX42" s="244" t="str">
        <f t="shared" si="16"/>
        <v/>
      </c>
      <c r="DY42" s="381" t="str">
        <f>+IF(OR($E42=Cutoff!$A$5,$E42=Cutoff!$A$6,$E42=Cutoff!$A$7,$F42=Cutoff!$A$5,$F42=Cutoff!$A$6,$F42=Cutoff!$A$7,$G42=Cutoff!$A$5,$G42=Cutoff!$A$6,$G42=Cutoff!$A$7,$H42=Cutoff!$A$5,$H42=Cutoff!$A$6,$H42=Cutoff!$A$7,$I42=Cutoff!$A$5,$I42=Cutoff!$A$6,$I42=Cutoff!$A$7,$J42=Cutoff!$A$5,$J42=Cutoff!$A$6,$J42=Cutoff!$A$7,$K42=Cutoff!$A$5,$K42=Cutoff!$A$6,$K42=Cutoff!$A$7,$L42=Cutoff!$A$5,$L42=Cutoff!$A$6,$L42=Cutoff!$A$7,$M42=Cutoff!$A$5,$M42=Cutoff!$A$6,$M42=Cutoff!$A$7,$N42=Cutoff!$A$5,$N42=Cutoff!$A$6,$N42=Cutoff!$A$7,$O42=Cutoff!$A$5,$O42=Cutoff!$A$6,$O42=Cutoff!$A$7),"x","")</f>
        <v/>
      </c>
      <c r="DZ42" s="275" t="str">
        <f t="shared" si="66"/>
        <v/>
      </c>
      <c r="EA42" s="244" t="str">
        <f t="shared" si="144"/>
        <v/>
      </c>
      <c r="EB42" s="381" t="str">
        <f>+IF(OR($E42=Cutoff!$A$2,$E42=Cutoff!$A$3,$E42=Cutoff!$A$4,$F42=Cutoff!$A$2,$F42=Cutoff!$A$3,$F42=Cutoff!$A$4,$G42=Cutoff!$A$2,$G42=Cutoff!$A$3,$G42=Cutoff!$A$4,$H42=Cutoff!$A$2,$H42=Cutoff!$A$3,$H42=Cutoff!$A$4,$I42=Cutoff!$A$2,$I42=Cutoff!$A$3,$I42=Cutoff!$A$4,$J42=Cutoff!$A$2,$J42=Cutoff!$A$3,$J42=Cutoff!$A$4,$K42=Cutoff!$A$2,$K42=Cutoff!$A$3,$K42=Cutoff!$A$4,$L42=Cutoff!$A$2,$L42=Cutoff!$A$3,$L42=Cutoff!$A$4,$M42=Cutoff!$A$2,$M42=Cutoff!$A$3,$M42=Cutoff!$A$4,$N42=Cutoff!$A$2,$N42=Cutoff!$A$3,$N42=Cutoff!$A$4,$O42=Cutoff!$A$2,$O42=Cutoff!$A$3,$O42=Cutoff!$A$4),"x","")</f>
        <v/>
      </c>
      <c r="EC42" s="275" t="str">
        <f t="shared" si="67"/>
        <v/>
      </c>
      <c r="ED42" s="244" t="str">
        <f t="shared" si="143"/>
        <v/>
      </c>
      <c r="EE42" s="293" t="str">
        <f t="shared" si="122"/>
        <v/>
      </c>
      <c r="EF42" s="382" t="str">
        <f>+IF(OR($E42=Cutoff!$A$8,$E42=Cutoff!$A$11,$E42=Cutoff!$A$12,$F42=Cutoff!$A$8,$F42=Cutoff!$A$11,$F42=Cutoff!$A$12,$G42=Cutoff!$A$8,$G42=Cutoff!$A$11,$G42=Cutoff!$A$12,$H42=Cutoff!$A$8,$H42=Cutoff!$A$11,$H42=Cutoff!$A$12,$I42=Cutoff!$A$8,$I42=Cutoff!$A$11,$I42=Cutoff!$A$12,$J42=Cutoff!$A$8,$J42=Cutoff!$A$11,$J42=Cutoff!$A$12,$K42=Cutoff!$A$8,$K42=Cutoff!$A$11,$K42=Cutoff!$A$12,$L42=Cutoff!$A$8,$L42=Cutoff!$A$11,$L42=Cutoff!$A$12,$M42=Cutoff!$A$8,$M42=Cutoff!$A$11,$M42=Cutoff!$A$12,$N42=Cutoff!$A$8,$N42=Cutoff!$A$11,$N42=Cutoff!$A$12,$O42=Cutoff!$A$8,$O42=Cutoff!$A$11,$O42=Cutoff!$A$12),"x","")</f>
        <v/>
      </c>
      <c r="EG42" s="293" t="str">
        <f t="shared" si="123"/>
        <v/>
      </c>
      <c r="EH42" s="482" t="str">
        <f t="shared" si="68"/>
        <v/>
      </c>
      <c r="EI42" s="482" t="str">
        <f t="shared" si="69"/>
        <v/>
      </c>
      <c r="EJ42" s="478" t="str">
        <f t="shared" si="70"/>
        <v/>
      </c>
      <c r="EK42" s="244">
        <f t="shared" si="110"/>
        <v>18</v>
      </c>
      <c r="EL42" s="482" t="str">
        <f t="shared" si="71"/>
        <v/>
      </c>
      <c r="EM42" s="482" t="str">
        <f t="shared" si="72"/>
        <v/>
      </c>
      <c r="EN42" s="482" t="str">
        <f t="shared" si="73"/>
        <v/>
      </c>
      <c r="EO42" s="293" t="str">
        <f t="shared" si="19"/>
        <v/>
      </c>
      <c r="EP42" s="539" t="str">
        <f>+IF(ISBLANK(B42),"",IF(OR($E42=Cutoff!$P$2,$E42=Cutoff!$P$3,$E42=Cutoff!$P$4,$E42=Cutoff!$P$5,$E42=Cutoff!$P$6,$E42=Cutoff!$P$7,$E42=Cutoff!$P$8,$F42=Cutoff!$P$2,$F42=Cutoff!$P$3,$F42=Cutoff!$P$4,$F42=Cutoff!$P$5,$F42=Cutoff!$P$6,$F42=Cutoff!$P$7,$F42=Cutoff!$P$8,$G42=Cutoff!$P$2,$G42=Cutoff!$P$3,$G42=Cutoff!$P$4,$G42=Cutoff!$P$5,$G42=Cutoff!$P$6,$G42=Cutoff!$P$7,$G42=Cutoff!$P$8,$H42=Cutoff!$P$2,$H42=Cutoff!$P$3,$H42=Cutoff!$P$4,$H42=Cutoff!$P$5,$H42=Cutoff!$P$6,$H42=Cutoff!$P$7,$H42=Cutoff!$P$8,$I42=Cutoff!$P$2,$I42=Cutoff!$P$3,$I42=Cutoff!$P$4,$I42=Cutoff!$P$5,$I42=Cutoff!$P$6,$I42=Cutoff!$P$7,$I42=Cutoff!$P$8,$J42=Cutoff!$P$2,$J42=Cutoff!$P$3,$J42=Cutoff!$P$4,$J42=Cutoff!$P$5,$J42=Cutoff!$P$6,$J42=Cutoff!$P$7,$J42=Cutoff!$P$8,$K42=Cutoff!$P$2,$K42=Cutoff!$P$3,$K42=Cutoff!$P$4,$K42=Cutoff!$P$5,$K42=Cutoff!$P$6,$K42=Cutoff!$P$7,$K42=Cutoff!$P$8,$L42=Cutoff!$P$2,$L42=Cutoff!$P$3,$L42=Cutoff!$P$4,$L42=Cutoff!$P$5,$L42=Cutoff!$P$6,$L42=Cutoff!$P$7,$L42=Cutoff!$P$8,$M42=Cutoff!$P$2,$M42=Cutoff!$P$3,$M42=Cutoff!$P$4,$M42=Cutoff!$P$5,$M42=Cutoff!$P$6,$M42=Cutoff!$P$7,$M42=Cutoff!$P$8,$N42=Cutoff!$P$2,$N42=Cutoff!$P$3,$N42=Cutoff!$P$4,$N42=Cutoff!$P$5,$N42=Cutoff!$P$6,$N42=Cutoff!$P$7,$N42=Cutoff!$P$8,$O42=Cutoff!$P$2,$O42=Cutoff!$P$3,$O42=Cutoff!$P$4,$O42=Cutoff!$P$5,$O42=Cutoff!$P$6,$O42=Cutoff!$P$7,$O42=Cutoff!$P$8),1,""))</f>
        <v/>
      </c>
      <c r="EQ42" s="490" t="str">
        <f>+IF(ISBLANK(B42),"",IF(OR($E42=Cutoff!$R$2,$E42=Cutoff!$R$3,$E42=Cutoff!$R$4,$E42=Cutoff!$R$6,$E42=Cutoff!$R$7,$E42=Cutoff!$R$8,$E42=Cutoff!$R$10,$F42=Cutoff!$R$2,$F42=Cutoff!$R$3,$F42=Cutoff!$R$4,$F42=Cutoff!$R$6,$F42=Cutoff!$R$7,$F42=Cutoff!$R$8,$F42=Cutoff!$R$10,$G42=Cutoff!$R$2,$G42=Cutoff!$R$3,$G42=Cutoff!$R$4,$G42=Cutoff!$R$6,$G42=Cutoff!$R$7,$G42=Cutoff!$R$8,$G42=Cutoff!$R$10,$H42=Cutoff!$R$2,$H42=Cutoff!$R$3,$H42=Cutoff!$R$4,$H42=Cutoff!$R$6,$H42=Cutoff!$R$7,$H42=Cutoff!$R$8,$H42=Cutoff!$R$10,$I42=Cutoff!$R$2,$I42=Cutoff!$R$3,$I42=Cutoff!$R$4,$I42=Cutoff!$R$6,$I42=Cutoff!$R$7,$I42=Cutoff!$R$8,$I42=Cutoff!$R$10,$J42=Cutoff!$R$2,$J42=Cutoff!$R$3,$J42=Cutoff!$R$4,$J42=Cutoff!$R$6,$J42=Cutoff!$R$7,$J42=Cutoff!$R$8,$J42=Cutoff!$R$10,$K42=Cutoff!$R$2,$K42=Cutoff!$R$3,$K42=Cutoff!$R$4,$K42=Cutoff!$R$6,$K42=Cutoff!$R$7,$K42=Cutoff!$R$8,$K42=Cutoff!$R$10,$L42=Cutoff!$R$2,$L42=Cutoff!$R$3,$L42=Cutoff!$R$4,$L42=Cutoff!$R$6,$L42=Cutoff!$R$7,$L42=Cutoff!$R$8,$L42=Cutoff!$R$10,$M42=Cutoff!$R$2,$M42=Cutoff!$R$3,$M42=Cutoff!$R$4,$M42=Cutoff!$R$6,$M42=Cutoff!$R$7,$M42=Cutoff!$R$8,$M42=Cutoff!$R$10,$N42=Cutoff!$R$2,$N42=Cutoff!$R$3,$N42=Cutoff!$R$4,$N42=Cutoff!$R$6,$N42=Cutoff!$R$7,$N42=Cutoff!$R$8,$N42=Cutoff!$R$10,$O42=Cutoff!$R$2,$O42=Cutoff!$R$3,$O42=Cutoff!$R$4,$O42=Cutoff!$R$6,$O42=Cutoff!$R$7,$O42=Cutoff!$R$8,$O42=Cutoff!$R$10),1,""))</f>
        <v/>
      </c>
      <c r="ER42" s="490" t="str">
        <f>+IF(ISBLANK(B42),"",IF(OR($E42=Cutoff!$T$2,$E42=Cutoff!$T$3,$E42=Cutoff!$T$4,$E42=Cutoff!$T$5,$E42=Cutoff!$T$6,$E42=Cutoff!$T$7,$E42=Cutoff!$T$8,$F42=Cutoff!$T$2,$F42=Cutoff!$T$3,$F42=Cutoff!$T$4,$F42=Cutoff!$T$5,$F42=Cutoff!$T$6,$F42=Cutoff!$T$7,$F42=Cutoff!$T$8,$G42=Cutoff!$T$2,$G42=Cutoff!$T$3,$G42=Cutoff!$T$4,$G42=Cutoff!$T$5,$G42=Cutoff!$T$6,$G42=Cutoff!$T$7,$G42=Cutoff!$T$8,$H42=Cutoff!$T$2,$H42=Cutoff!$T$3,$H42=Cutoff!$T$4,$H42=Cutoff!$T$5,$H42=Cutoff!$T$6,$H42=Cutoff!$T$7,$H42=Cutoff!$T$8,$I42=Cutoff!$T$2,$I42=Cutoff!$T$3,$I42=Cutoff!$T$4,$I42=Cutoff!$T$5,$I42=Cutoff!$T$6,$I42=Cutoff!$T$7,$I42=Cutoff!$T$8,$J42=Cutoff!$T$2,$J42=Cutoff!$T$3,$J42=Cutoff!$T$4,$J42=Cutoff!$T$5,$J42=Cutoff!$T$6,$J42=Cutoff!$T$7,$J42=Cutoff!$T$8,$K42=Cutoff!$T$2,$K42=Cutoff!$T$3,$K42=Cutoff!$T$4,$K42=Cutoff!$T$5,$K42=Cutoff!$T$6,$K42=Cutoff!$T$7,$K42=Cutoff!$T$8,$L42=Cutoff!$T$2,$L42=Cutoff!$T$3,$L42=Cutoff!$T$4,$L42=Cutoff!$T$5,$L42=Cutoff!$T$6,$L42=Cutoff!$T$7,$L42=Cutoff!$T$8,$M42=Cutoff!$T$2,$M42=Cutoff!$T$3,$M42=Cutoff!$T$4,$M42=Cutoff!$T$5,$M42=Cutoff!$T$6,$M42=Cutoff!$T$7,$M42=Cutoff!$T$8,$N42=Cutoff!$T$2,$N42=Cutoff!$T$3,$N42=Cutoff!$T$4,$N42=Cutoff!$T$5,$N42=Cutoff!$T$6,$N42=Cutoff!$T$7,$N42=Cutoff!$T$8,$O42=Cutoff!$T$2,$O42=Cutoff!$T$3,$O42=Cutoff!$T$4,$O42=Cutoff!$T$5,$O42=Cutoff!$T$6,$O42=Cutoff!$T$7,$O42=Cutoff!$T$8),1,""))</f>
        <v/>
      </c>
      <c r="ET42" s="480">
        <f t="shared" si="135"/>
        <v>0</v>
      </c>
      <c r="EU42" s="545">
        <f t="shared" si="75"/>
        <v>0</v>
      </c>
      <c r="EV42" s="545">
        <f t="shared" si="76"/>
        <v>0</v>
      </c>
      <c r="EW42" s="545">
        <f t="shared" si="77"/>
        <v>0</v>
      </c>
      <c r="EY42" s="689" t="str">
        <f>IF(ISBLANK(E42),"0",+IF(OR(AND(E42=Cutoff!$AC$2,$Q42&gt;VLOOKUP(E42,Cutoff!$A$2:$D$56,4,FALSE)&gt;LCID!$Q42),AND(E42=Cutoff!$AC$3,$Q42&gt;VLOOKUP(E42,Cutoff!$A$2:$D$56,4,FALSE)&gt;LCID!$Q42),AND(E42=Cutoff!$AC$4,$RC42&gt;VLOOKUP(E42,Cutoff!$A$2:$D$56,4,FALSE)&gt;LCID!$Q42),AND(E42=Cutoff!$AC$5,$Q42&gt;VLOOKUP(E42,Cutoff!$A$2:$D$56,4,FALSE)&gt;LCID!$Q42),AND(E42=Cutoff!$AC$6,$Q42&gt;VLOOKUP(E42,Cutoff!$A$2:$D$56,4,FALSE)&gt;LCID!$Q42),AND(E42=Cutoff!$AC$7,$Q42&gt;VLOOKUP(E42,Cutoff!$A$2:$D$56,4,FALSE)&gt;LCID!$Q42),AND(E42=Cutoff!$AC$8,$Q42&gt;VLOOKUP(E42,Cutoff!$A$2:$D$56,4,FALSE)&gt;LCID!$Q42),AND(E42=Cutoff!$AC$9,$Q42&gt;VLOOKUP(E42,Cutoff!$A$2:$D$56,4,FALSE)&gt;LCID!$Q42)),"1","0"))</f>
        <v>0</v>
      </c>
      <c r="EZ42" s="690" t="str">
        <f>IF(ISBLANK(F42),"0",+IF(OR(AND(F42=Cutoff!$AC$2,$Q42&gt;VLOOKUP(F42,Cutoff!$A$2:$D$56,4,FALSE)&gt;LCID!$Q42),AND(F42=Cutoff!$AC$3,$Q42&gt;VLOOKUP(F42,Cutoff!$A$2:$D$56,4,FALSE)&gt;LCID!$Q42),AND(F42=Cutoff!$AC$4,$RC42&gt;VLOOKUP(F42,Cutoff!$A$2:$D$56,4,FALSE)&gt;LCID!$Q42),AND(F42=Cutoff!$AC$5,$Q42&gt;VLOOKUP(F42,Cutoff!$A$2:$D$56,4,FALSE)&gt;LCID!$Q42),AND(F42=Cutoff!$AC$6,$Q42&gt;VLOOKUP(F42,Cutoff!$A$2:$D$56,4,FALSE)&gt;LCID!$Q42),AND(F42=Cutoff!$AC$7,$Q42&gt;VLOOKUP(F42,Cutoff!$A$2:$D$56,4,FALSE)&gt;LCID!$Q42),AND(F42=Cutoff!$AC$8,$Q42&gt;VLOOKUP(F42,Cutoff!$A$2:$D$56,4,FALSE)&gt;LCID!$Q42),AND(F42=Cutoff!$AC$9,$Q42&gt;VLOOKUP(F42,Cutoff!$A$2:$D$56,4,FALSE)&gt;LCID!$Q42)),"1","0"))</f>
        <v>0</v>
      </c>
      <c r="FA42" s="690" t="str">
        <f>IF(ISBLANK(G42),"0",+IF(OR(AND(G42=Cutoff!$AC$2,$Q42&gt;VLOOKUP(G42,Cutoff!$A$2:$D$56,4,FALSE)&gt;LCID!$Q42),AND(G42=Cutoff!$AC$3,$Q42&gt;VLOOKUP(G42,Cutoff!$A$2:$D$56,4,FALSE)&gt;LCID!$Q42),AND(G42=Cutoff!$AC$4,$RC42&gt;VLOOKUP(G42,Cutoff!$A$2:$D$56,4,FALSE)&gt;LCID!$Q42),AND(G42=Cutoff!$AC$5,$Q42&gt;VLOOKUP(G42,Cutoff!$A$2:$D$56,4,FALSE)&gt;LCID!$Q42),AND(G42=Cutoff!$AC$6,$Q42&gt;VLOOKUP(G42,Cutoff!$A$2:$D$56,4,FALSE)&gt;LCID!$Q42),AND(G42=Cutoff!$AC$7,$Q42&gt;VLOOKUP(G42,Cutoff!$A$2:$D$56,4,FALSE)&gt;LCID!$Q42),AND(G42=Cutoff!$AC$8,$Q42&gt;VLOOKUP(G42,Cutoff!$A$2:$D$56,4,FALSE)&gt;LCID!$Q42),AND(G42=Cutoff!$AC$9,$Q42&gt;VLOOKUP(G42,Cutoff!$A$2:$D$56,4,FALSE)&gt;LCID!$Q42)),"1","0"))</f>
        <v>0</v>
      </c>
      <c r="FB42" s="690" t="str">
        <f>IF(ISBLANK(H42),"0",+IF(OR(AND(H42=Cutoff!$AC$2,$Q42&gt;VLOOKUP(H42,Cutoff!$A$2:$D$56,4,FALSE)&gt;LCID!$Q42),AND(H42=Cutoff!$AC$3,$Q42&gt;VLOOKUP(H42,Cutoff!$A$2:$D$56,4,FALSE)&gt;LCID!$Q42),AND(H42=Cutoff!$AC$4,$RC42&gt;VLOOKUP(H42,Cutoff!$A$2:$D$56,4,FALSE)&gt;LCID!$Q42),AND(H42=Cutoff!$AC$5,$Q42&gt;VLOOKUP(H42,Cutoff!$A$2:$D$56,4,FALSE)&gt;LCID!$Q42),AND(H42=Cutoff!$AC$6,$Q42&gt;VLOOKUP(H42,Cutoff!$A$2:$D$56,4,FALSE)&gt;LCID!$Q42),AND(H42=Cutoff!$AC$7,$Q42&gt;VLOOKUP(H42,Cutoff!$A$2:$D$56,4,FALSE)&gt;LCID!$Q42),AND(H42=Cutoff!$AC$8,$Q42&gt;VLOOKUP(H42,Cutoff!$A$2:$D$56,4,FALSE)&gt;LCID!$Q42),AND(H42=Cutoff!$AC$9,$Q42&gt;VLOOKUP(H42,Cutoff!$A$2:$D$56,4,FALSE)&gt;LCID!$Q42)),"1","0"))</f>
        <v>0</v>
      </c>
      <c r="FC42" s="690" t="str">
        <f>IF(ISBLANK(I42),"0",+IF(OR(AND(I42=Cutoff!$AC$2,$Q42&gt;VLOOKUP(I42,Cutoff!$A$2:$D$56,4,FALSE)&gt;LCID!$Q42),AND(I42=Cutoff!$AC$3,$Q42&gt;VLOOKUP(I42,Cutoff!$A$2:$D$56,4,FALSE)&gt;LCID!$Q42),AND(I42=Cutoff!$AC$4,$RC42&gt;VLOOKUP(I42,Cutoff!$A$2:$D$56,4,FALSE)&gt;LCID!$Q42),AND(I42=Cutoff!$AC$5,$Q42&gt;VLOOKUP(I42,Cutoff!$A$2:$D$56,4,FALSE)&gt;LCID!$Q42),AND(I42=Cutoff!$AC$6,$Q42&gt;VLOOKUP(I42,Cutoff!$A$2:$D$56,4,FALSE)&gt;LCID!$Q42),AND(I42=Cutoff!$AC$7,$Q42&gt;VLOOKUP(I42,Cutoff!$A$2:$D$56,4,FALSE)&gt;LCID!$Q42),AND(I42=Cutoff!$AC$8,$Q42&gt;VLOOKUP(I42,Cutoff!$A$2:$D$56,4,FALSE)&gt;LCID!$Q42),AND(I42=Cutoff!$AC$9,$Q42&gt;VLOOKUP(I42,Cutoff!$A$2:$D$56,4,FALSE)&gt;LCID!$Q42)),"1","0"))</f>
        <v>0</v>
      </c>
      <c r="FD42" s="690" t="str">
        <f>IF(ISBLANK(J42),"0",+IF(OR(AND(J42=Cutoff!$AC$2,$Q42&gt;VLOOKUP(J42,Cutoff!$A$2:$D$56,4,FALSE)&gt;LCID!$Q42),AND(J42=Cutoff!$AC$3,$Q42&gt;VLOOKUP(J42,Cutoff!$A$2:$D$56,4,FALSE)&gt;LCID!$Q42),AND(J42=Cutoff!$AC$4,$RC42&gt;VLOOKUP(J42,Cutoff!$A$2:$D$56,4,FALSE)&gt;LCID!$Q42),AND(J42=Cutoff!$AC$5,$Q42&gt;VLOOKUP(J42,Cutoff!$A$2:$D$56,4,FALSE)&gt;LCID!$Q42),AND(J42=Cutoff!$AC$6,$Q42&gt;VLOOKUP(J42,Cutoff!$A$2:$D$56,4,FALSE)&gt;LCID!$Q42),AND(J42=Cutoff!$AC$7,$Q42&gt;VLOOKUP(J42,Cutoff!$A$2:$D$56,4,FALSE)&gt;LCID!$Q42),AND(J42=Cutoff!$AC$8,$Q42&gt;VLOOKUP(J42,Cutoff!$A$2:$D$56,4,FALSE)&gt;LCID!$Q42),AND(J42=Cutoff!$AC$9,$Q42&gt;VLOOKUP(J42,Cutoff!$A$2:$D$56,4,FALSE)&gt;LCID!$Q42)),"1","0"))</f>
        <v>0</v>
      </c>
      <c r="FE42" s="690" t="str">
        <f>IF(ISBLANK(K42),"0",+IF(OR(AND(K42=Cutoff!$AC$2,$Q42&gt;VLOOKUP(K42,Cutoff!$A$2:$D$56,4,FALSE)&gt;LCID!$Q42),AND(K42=Cutoff!$AC$3,$Q42&gt;VLOOKUP(K42,Cutoff!$A$2:$D$56,4,FALSE)&gt;LCID!$Q42),AND(K42=Cutoff!$AC$4,$RC42&gt;VLOOKUP(K42,Cutoff!$A$2:$D$56,4,FALSE)&gt;LCID!$Q42),AND(K42=Cutoff!$AC$5,$Q42&gt;VLOOKUP(K42,Cutoff!$A$2:$D$56,4,FALSE)&gt;LCID!$Q42),AND(K42=Cutoff!$AC$6,$Q42&gt;VLOOKUP(K42,Cutoff!$A$2:$D$56,4,FALSE)&gt;LCID!$Q42),AND(K42=Cutoff!$AC$7,$Q42&gt;VLOOKUP(K42,Cutoff!$A$2:$D$56,4,FALSE)&gt;LCID!$Q42),AND(K42=Cutoff!$AC$8,$Q42&gt;VLOOKUP(K42,Cutoff!$A$2:$D$56,4,FALSE)&gt;LCID!$Q42),AND(K42=Cutoff!$AC$9,$Q42&gt;VLOOKUP(K42,Cutoff!$A$2:$D$56,4,FALSE)&gt;LCID!$Q42)),"1","0"))</f>
        <v>0</v>
      </c>
      <c r="FF42" s="690" t="str">
        <f>IF(ISBLANK(L42),"0",+IF(OR(AND(L42=Cutoff!$AC$2,$Q42&gt;VLOOKUP(L42,Cutoff!$A$2:$D$56,4,FALSE)&gt;LCID!$Q42),AND(L42=Cutoff!$AC$3,$Q42&gt;VLOOKUP(L42,Cutoff!$A$2:$D$56,4,FALSE)&gt;LCID!$Q42),AND(L42=Cutoff!$AC$4,$RC42&gt;VLOOKUP(L42,Cutoff!$A$2:$D$56,4,FALSE)&gt;LCID!$Q42),AND(L42=Cutoff!$AC$5,$Q42&gt;VLOOKUP(L42,Cutoff!$A$2:$D$56,4,FALSE)&gt;LCID!$Q42),AND(L42=Cutoff!$AC$6,$Q42&gt;VLOOKUP(L42,Cutoff!$A$2:$D$56,4,FALSE)&gt;LCID!$Q42),AND(L42=Cutoff!$AC$7,$Q42&gt;VLOOKUP(L42,Cutoff!$A$2:$D$56,4,FALSE)&gt;LCID!$Q42),AND(L42=Cutoff!$AC$8,$Q42&gt;VLOOKUP(L42,Cutoff!$A$2:$D$56,4,FALSE)&gt;LCID!$Q42),AND(L42=Cutoff!$AC$9,$Q42&gt;VLOOKUP(L42,Cutoff!$A$2:$D$56,4,FALSE)&gt;LCID!$Q42)),"1","0"))</f>
        <v>0</v>
      </c>
      <c r="FG42" s="690" t="str">
        <f>IF(ISBLANK(M42),"0",+IF(OR(AND(M42=Cutoff!$AC$2,$Q42&gt;VLOOKUP(M42,Cutoff!$A$2:$D$56,4,FALSE)&gt;LCID!$Q42),AND(M42=Cutoff!$AC$3,$Q42&gt;VLOOKUP(M42,Cutoff!$A$2:$D$56,4,FALSE)&gt;LCID!$Q42),AND(M42=Cutoff!$AC$4,$RC42&gt;VLOOKUP(M42,Cutoff!$A$2:$D$56,4,FALSE)&gt;LCID!$Q42),AND(M42=Cutoff!$AC$5,$Q42&gt;VLOOKUP(M42,Cutoff!$A$2:$D$56,4,FALSE)&gt;LCID!$Q42),AND(M42=Cutoff!$AC$6,$Q42&gt;VLOOKUP(M42,Cutoff!$A$2:$D$56,4,FALSE)&gt;LCID!$Q42),AND(M42=Cutoff!$AC$7,$Q42&gt;VLOOKUP(M42,Cutoff!$A$2:$D$56,4,FALSE)&gt;LCID!$Q42),AND(M42=Cutoff!$AC$8,$Q42&gt;VLOOKUP(M42,Cutoff!$A$2:$D$56,4,FALSE)&gt;LCID!$Q42),AND(M42=Cutoff!$AC$9,$Q42&gt;VLOOKUP(M42,Cutoff!$A$2:$D$56,4,FALSE)&gt;LCID!$Q42)),"1","0"))</f>
        <v>0</v>
      </c>
      <c r="FH42" s="690" t="str">
        <f>IF(ISBLANK(N42),"0",+IF(OR(AND(N42=Cutoff!$AC$2,$Q42&gt;VLOOKUP(N42,Cutoff!$A$2:$D$56,4,FALSE)&gt;LCID!$Q42),AND(N42=Cutoff!$AC$3,$Q42&gt;VLOOKUP(N42,Cutoff!$A$2:$D$56,4,FALSE)&gt;LCID!$Q42),AND(N42=Cutoff!$AC$4,$RC42&gt;VLOOKUP(N42,Cutoff!$A$2:$D$56,4,FALSE)&gt;LCID!$Q42),AND(N42=Cutoff!$AC$5,$Q42&gt;VLOOKUP(N42,Cutoff!$A$2:$D$56,4,FALSE)&gt;LCID!$Q42),AND(N42=Cutoff!$AC$6,$Q42&gt;VLOOKUP(N42,Cutoff!$A$2:$D$56,4,FALSE)&gt;LCID!$Q42),AND(N42=Cutoff!$AC$7,$Q42&gt;VLOOKUP(N42,Cutoff!$A$2:$D$56,4,FALSE)&gt;LCID!$Q42),AND(N42=Cutoff!$AC$8,$Q42&gt;VLOOKUP(N42,Cutoff!$A$2:$D$56,4,FALSE)&gt;LCID!$Q42),AND(N42=Cutoff!$AC$9,$Q42&gt;VLOOKUP(N42,Cutoff!$A$2:$D$56,4,FALSE)&gt;LCID!$Q42)),"1","0"))</f>
        <v>0</v>
      </c>
      <c r="FI42" s="691" t="str">
        <f>IF(ISBLANK(O42),"0",+IF(OR(AND(O42=Cutoff!$AC$2,$Q42&gt;VLOOKUP(O42,Cutoff!$A$2:$D$56,4,FALSE)&gt;LCID!$Q42),AND(O42=Cutoff!$AC$3,$Q42&gt;VLOOKUP(O42,Cutoff!$A$2:$D$56,4,FALSE)&gt;LCID!$Q42),AND(O42=Cutoff!$AC$4,$RC42&gt;VLOOKUP(O42,Cutoff!$A$2:$D$56,4,FALSE)&gt;LCID!$Q42),AND(O42=Cutoff!$AC$5,$Q42&gt;VLOOKUP(O42,Cutoff!$A$2:$D$56,4,FALSE)&gt;LCID!$Q42),AND(O42=Cutoff!$AC$6,$Q42&gt;VLOOKUP(O42,Cutoff!$A$2:$D$56,4,FALSE)&gt;LCID!$Q42),AND(O42=Cutoff!$AC$7,$Q42&gt;VLOOKUP(O42,Cutoff!$A$2:$D$56,4,FALSE)&gt;LCID!$Q42),AND(O42=Cutoff!$AC$8,$Q42&gt;VLOOKUP(O42,Cutoff!$A$2:$D$56,4,FALSE)&gt;LCID!$Q42),AND(O42=Cutoff!$AC$9,$Q42&gt;VLOOKUP(O42,Cutoff!$A$2:$D$56,4,FALSE)&gt;LCID!$Q42)),"1","0"))</f>
        <v>0</v>
      </c>
      <c r="FJ42" s="688">
        <f t="shared" si="136"/>
        <v>0</v>
      </c>
      <c r="FK42" s="11"/>
      <c r="FM42" s="480">
        <f t="shared" si="137"/>
        <v>0</v>
      </c>
      <c r="FN42" s="480">
        <f t="shared" si="138"/>
        <v>0</v>
      </c>
      <c r="FO42" s="480">
        <f t="shared" si="139"/>
        <v>0</v>
      </c>
      <c r="FQ42" s="239" t="str">
        <f>IF(ISBLANK(B42),"",+IF(OR($E42=Cutoff!$W$2,$E42=Cutoff!$W$3,$E42=Cutoff!$W$4,$E42=Cutoff!$W$5,$E42=Cutoff!$W$6,$E42=Cutoff!$W$7,$E42=Cutoff!$W$8,$E42=Cutoff!$W$9,$E42=Cutoff!$W$10,$E42=Cutoff!$W$11,$E42=Cutoff!$W$12,$F42=Cutoff!$W$2,$F42=Cutoff!$W$3,$F42=Cutoff!$W$4,$F42=Cutoff!$W$5,$F42=Cutoff!$W$6,$F42=Cutoff!$W$7,$F42=Cutoff!$W$8,$F42=Cutoff!$W$9,$F42=Cutoff!$W$10,$F42=Cutoff!$W$11,$F42=Cutoff!$W$12,$G42=Cutoff!$W$2,$G42=Cutoff!$W$3,$G42=Cutoff!$W$4,$G42=Cutoff!$W$5,$G42=Cutoff!$W$6,$G42=Cutoff!$W$7,$G42=Cutoff!$W$8,$G42=Cutoff!$W$9,$G42=Cutoff!$W$10,$G42=Cutoff!$W$11,$G42=Cutoff!$W$12,$H42=Cutoff!$W$2,$H42=Cutoff!$W$3,$H42=Cutoff!$W$4,$H42=Cutoff!$W$5,$H42=Cutoff!$W$6,$H42=Cutoff!$W$7,$H42=Cutoff!$W$8,$H42=Cutoff!$W$9,$H42=Cutoff!$W$10,$H42=Cutoff!$W$11,$H42=Cutoff!$W$12,$I42=Cutoff!$W$2,$I42=Cutoff!$W$3,$I42=Cutoff!$W$4,$I42=Cutoff!$W$5,$I42=Cutoff!$W$6,$I42=Cutoff!$W$7,$I42=Cutoff!$W$8,$I42=Cutoff!$W$9,$I42=Cutoff!$W$10,$I42=Cutoff!$W$11,$I42=Cutoff!$W$12,$J42=Cutoff!$W$2,$J42=Cutoff!$W$3,$J42=Cutoff!$W$4,$J42=Cutoff!$W$5,$J42=Cutoff!$W$6,$J42=Cutoff!$W$7,$J42=Cutoff!$W$8,$J42=Cutoff!$W$9,$J42=Cutoff!$W$10,$J42=Cutoff!$W$11,$J42=Cutoff!$W$12,$K42=Cutoff!$W$2,$K42=Cutoff!$W$3,$K42=Cutoff!$W$4,$K42=Cutoff!$W$5,$K42=Cutoff!$W$6,$K42=Cutoff!$W$7,$K42=Cutoff!$W$8,$K42=Cutoff!$W$9,$K42=Cutoff!$W$10,$K42=Cutoff!$W$11,$K42=Cutoff!$W$12,$L42=Cutoff!$W$2,$L42=Cutoff!$W$3,$L42=Cutoff!$W$4,$L42=Cutoff!$W$5,$L42=Cutoff!$W$6,$L42=Cutoff!$W$7,$L42=Cutoff!$W$8,$L42=Cutoff!$W$9,$L42=Cutoff!$W$10,$L42=Cutoff!$W$11,$L42=Cutoff!$W$12,$M42=Cutoff!$W$2,$M42=Cutoff!$W$3,$M42=Cutoff!$W$4,$M42=Cutoff!$W$5,$M42=Cutoff!$W$6,$M42=Cutoff!$W$7,$M42=Cutoff!$W$8,$M42=Cutoff!$W$9,$M42=Cutoff!$W$10,$N42=Cutoff!$W$2,$N42=Cutoff!$W$3,$N42=Cutoff!$W$4,$M42=Cutoff!$W$11,$M42=Cutoff!$W$12,$N42=Cutoff!$W$5,$N42=Cutoff!$W$6,$N42=Cutoff!$W$7,$N42=Cutoff!$W$8,$N42=Cutoff!$W$9,$N42=Cutoff!$W$10,$N42=Cutoff!$W$11,$N42=Cutoff!$W$12,$O42=Cutoff!$W$2,$O42=Cutoff!$W$3,$O42=Cutoff!$W$4,$O42=Cutoff!$W$5,$O42=Cutoff!$W$6,$O42=Cutoff!$W$7,$O42=Cutoff!$W$8,$O42=Cutoff!$W$9,$O42=Cutoff!$W$10,$O42=Cutoff!$W$11,$O42=Cutoff!$W$12),1,""))</f>
        <v/>
      </c>
      <c r="FR42" s="239">
        <f t="shared" si="80"/>
        <v>0</v>
      </c>
      <c r="FU42" s="480" t="str">
        <f t="shared" si="124"/>
        <v/>
      </c>
      <c r="GB42" s="528" t="str">
        <f t="shared" si="81"/>
        <v/>
      </c>
      <c r="GC42" s="529" t="str">
        <f t="shared" si="82"/>
        <v/>
      </c>
      <c r="GD42" s="529" t="str">
        <f t="shared" si="83"/>
        <v/>
      </c>
      <c r="GE42" s="529" t="str">
        <f t="shared" si="84"/>
        <v/>
      </c>
      <c r="GF42" s="529" t="str">
        <f t="shared" si="85"/>
        <v/>
      </c>
      <c r="GG42" s="529" t="str">
        <f t="shared" si="86"/>
        <v/>
      </c>
      <c r="GH42" s="529" t="str">
        <f t="shared" si="87"/>
        <v/>
      </c>
      <c r="GI42" s="529" t="str">
        <f t="shared" si="88"/>
        <v/>
      </c>
      <c r="GJ42" s="529" t="str">
        <f t="shared" si="89"/>
        <v/>
      </c>
      <c r="GK42" s="529" t="str">
        <f t="shared" si="90"/>
        <v/>
      </c>
      <c r="GL42" s="530" t="str">
        <f t="shared" si="91"/>
        <v/>
      </c>
      <c r="GM42" s="530">
        <f t="shared" si="92"/>
        <v>0</v>
      </c>
      <c r="GN42" s="574">
        <f t="shared" si="93"/>
        <v>0</v>
      </c>
      <c r="GQ42" s="528" t="str">
        <f>+IF(ISBLANK($B42),"",IF(ISBLANK(E42),"",IF(OR(E42=Cutoff!$P$34,E42=Cutoff!$P$35,E42=Cutoff!$P$36,E42=Cutoff!$P$37,E42=Cutoff!$P$38,E42=Cutoff!$P$39,E42=Cutoff!$P$40,E42=Cutoff!$P$41,E42=Cutoff!$P$42,E42=Cutoff!$P$43,E42=Cutoff!$P$44,E42=Cutoff!$P$45,$Q42&lt;SCL!Y42),"0","i")))</f>
        <v/>
      </c>
      <c r="GR42" s="529" t="str">
        <f>+IF(ISBLANK($B42),"",IF(ISBLANK(F42),"",IF(OR(F42=Cutoff!$P$34,F42=Cutoff!$P$35,F42=Cutoff!$P$36,F42=Cutoff!$P$37,F42=Cutoff!$P$38,F42=Cutoff!$P$39,F42=Cutoff!$P$40,F42=Cutoff!$P$41,F42=Cutoff!$P$42,F42=Cutoff!$P$43,F42=Cutoff!$P$44,F42=Cutoff!$P$45,$Q42&lt;SCL!Z42),"0","i")))</f>
        <v/>
      </c>
      <c r="GS42" s="529" t="str">
        <f>+IF(ISBLANK($B42),"",IF(ISBLANK(G42),"",IF(OR(G42=Cutoff!$P$34,G42=Cutoff!$P$35,G42=Cutoff!$P$36,G42=Cutoff!$P$37,G42=Cutoff!$P$38,G42=Cutoff!$P$39,G42=Cutoff!$P$40,G42=Cutoff!$P$41,G42=Cutoff!$P$42,G42=Cutoff!$P$43,G42=Cutoff!$P$44,G42=Cutoff!$P$45,$Q42&lt;SCL!AA42),"0","i")))</f>
        <v/>
      </c>
      <c r="GT42" s="529" t="str">
        <f>+IF(ISBLANK($B42),"",IF(ISBLANK(H42),"",IF(OR(H42=Cutoff!$P$34,H42=Cutoff!$P$35,H42=Cutoff!$P$36,H42=Cutoff!$P$37,H42=Cutoff!$P$38,H42=Cutoff!$P$39,H42=Cutoff!$P$40,H42=Cutoff!$P$41,H42=Cutoff!$P$42,H42=Cutoff!$P$43,H42=Cutoff!$P$44,H42=Cutoff!$P$45,$Q42&lt;SCL!AB42),"0","i")))</f>
        <v/>
      </c>
      <c r="GU42" s="529" t="str">
        <f>+IF(ISBLANK($B42),"",IF(ISBLANK(I42),"",IF(OR(I42=Cutoff!$P$34,I42=Cutoff!$P$35,I42=Cutoff!$P$36,I42=Cutoff!$P$37,I42=Cutoff!$P$38,I42=Cutoff!$P$39,I42=Cutoff!$P$40,I42=Cutoff!$P$41,I42=Cutoff!$P$42,I42=Cutoff!$P$43,I42=Cutoff!$P$44,I42=Cutoff!$P$45,$Q42&lt;SCL!AC42),"0","i")))</f>
        <v/>
      </c>
      <c r="GV42" s="529" t="str">
        <f>+IF(ISBLANK($B42),"",IF(ISBLANK(J42),"",IF(OR(J42=Cutoff!$P$34,J42=Cutoff!$P$35,J42=Cutoff!$P$36,J42=Cutoff!$P$37,J42=Cutoff!$P$38,J42=Cutoff!$P$39,J42=Cutoff!$P$40,J42=Cutoff!$P$41,J42=Cutoff!$P$42,J42=Cutoff!$P$43,J42=Cutoff!$P$44,J42=Cutoff!$P$45,$Q42&lt;SCL!AD42),"0","i")))</f>
        <v/>
      </c>
      <c r="GW42" s="529" t="str">
        <f>+IF(ISBLANK($B42),"",IF(ISBLANK(K42),"",IF(OR(K42=Cutoff!$P$34,K42=Cutoff!$P$35,K42=Cutoff!$P$36,K42=Cutoff!$P$37,K42=Cutoff!$P$38,K42=Cutoff!$P$39,K42=Cutoff!$P$40,K42=Cutoff!$P$41,K42=Cutoff!$P$42,K42=Cutoff!$P$43,K42=Cutoff!$P$44,K42=Cutoff!$P$45,$Q42&lt;SCL!AE42),"0","i")))</f>
        <v/>
      </c>
      <c r="GX42" s="529" t="str">
        <f>+IF(ISBLANK($B42),"",IF(ISBLANK(L42),"",IF(OR(L42=Cutoff!$P$34,L42=Cutoff!$P$35,L42=Cutoff!$P$36,L42=Cutoff!$P$37,L42=Cutoff!$P$38,L42=Cutoff!$P$39,L42=Cutoff!$P$40,L42=Cutoff!$P$41,L42=Cutoff!$P$42,L42=Cutoff!$P$43,L42=Cutoff!$P$44,L42=Cutoff!$P$45,$Q42&lt;SCL!AF42),"0","i")))</f>
        <v/>
      </c>
      <c r="GY42" s="529" t="str">
        <f>+IF(ISBLANK($B42),"",IF(ISBLANK(M42),"",IF(OR(M42=Cutoff!$P$34,M42=Cutoff!$P$35,M42=Cutoff!$P$36,M42=Cutoff!$P$37,M42=Cutoff!$P$38,M42=Cutoff!$P$39,M42=Cutoff!$P$40,M42=Cutoff!$P$41,M42=Cutoff!$P$42,M42=Cutoff!$P$43,M42=Cutoff!$P$44,M42=Cutoff!$P$45,$Q42&lt;SCL!AG42),"0","i")))</f>
        <v/>
      </c>
      <c r="GZ42" s="529" t="str">
        <f>+IF(ISBLANK($B42),"",IF(ISBLANK(N42),"",IF(OR(N42=Cutoff!$P$34,N42=Cutoff!$P$35,N42=Cutoff!$P$36,N42=Cutoff!$P$37,N42=Cutoff!$P$38,N42=Cutoff!$P$39,N42=Cutoff!$P$40,N42=Cutoff!$P$41,N42=Cutoff!$P$42,N42=Cutoff!$P$43,N42=Cutoff!$P$44,N42=Cutoff!$P$45,$Q42&lt;SCL!AH42),"0","i")))</f>
        <v/>
      </c>
      <c r="HA42" s="530" t="str">
        <f>+IF(ISBLANK($B42),"",IF(ISBLANK(O42),"",IF(OR(O42=Cutoff!$P$34,O42=Cutoff!$P$35,O42=Cutoff!$P$36,O42=Cutoff!$P$37,O42=Cutoff!$P$38,O42=Cutoff!$P$39,O42=Cutoff!$P$40,O42=Cutoff!$P$41,O42=Cutoff!$P$42,O42=Cutoff!$P$43,O42=Cutoff!$P$44,O42=Cutoff!$P$45,$Q42&lt;SCL!AI42),"0","i")))</f>
        <v/>
      </c>
      <c r="HB42" s="530" t="str">
        <f t="shared" si="94"/>
        <v/>
      </c>
      <c r="HC42" s="541" t="str">
        <f t="shared" si="95"/>
        <v/>
      </c>
      <c r="HD42" s="678" t="str">
        <f t="shared" si="96"/>
        <v/>
      </c>
      <c r="HE42" s="528" t="str">
        <f>+IF(ISBLANK($B42),"",IF(ISBLANK(E42),"",IF(OR(E42=Cutoff!$R$34,E42=Cutoff!$R$35,E42=Cutoff!$R$36,E42=Cutoff!$R$37,E42=Cutoff!$R$38,E42=Cutoff!$R$39,E42=Cutoff!$R$40,E42=Cutoff!$R$41,E42=Cutoff!$R$42,E42=Cutoff!$R$43,E42=Cutoff!$R$44,E42=Cutoff!$R$45,$Q42&lt;SCL!Y42),"0","d")))</f>
        <v/>
      </c>
      <c r="HF42" s="529" t="str">
        <f>+IF(ISBLANK($B42),"",IF(ISBLANK(F42),"",IF(OR(F42=Cutoff!$R$34,F42=Cutoff!$R$35,F42=Cutoff!$R$36,F42=Cutoff!$R$37,F42=Cutoff!$R$38,F42=Cutoff!$R$39,F42=Cutoff!$R$40,F42=Cutoff!$R$41,F42=Cutoff!$R$42,F42=Cutoff!$R$43,F42=Cutoff!$R$44,F42=Cutoff!$R$45,$Q42&lt;SCL!Z42),"0","d")))</f>
        <v/>
      </c>
      <c r="HG42" s="529" t="str">
        <f>+IF(ISBLANK($B42),"",IF(ISBLANK(G42),"",IF(OR(G42=Cutoff!$R$34,G42=Cutoff!$R$35,G42=Cutoff!$R$36,G42=Cutoff!$R$37,G42=Cutoff!$R$38,G42=Cutoff!$R$39,G42=Cutoff!$R$40,G42=Cutoff!$R$41,G42=Cutoff!$R$42,G42=Cutoff!$R$43,G42=Cutoff!$R$44,G42=Cutoff!$R$45,$Q42&lt;SCL!AA42),"0","d")))</f>
        <v/>
      </c>
      <c r="HH42" s="529" t="str">
        <f>+IF(ISBLANK($B42),"",IF(ISBLANK(H42),"",IF(OR(H42=Cutoff!$R$34,H42=Cutoff!$R$35,H42=Cutoff!$R$36,H42=Cutoff!$R$37,H42=Cutoff!$R$38,H42=Cutoff!$R$39,H42=Cutoff!$R$40,H42=Cutoff!$R$41,H42=Cutoff!$R$42,H42=Cutoff!$R$43,H42=Cutoff!$R$44,H42=Cutoff!$R$45,$Q42&lt;SCL!AB42),"0","d")))</f>
        <v/>
      </c>
      <c r="HI42" s="529" t="str">
        <f>+IF(ISBLANK($B42),"",IF(ISBLANK(I42),"",IF(OR(I42=Cutoff!$R$34,I42=Cutoff!$R$35,I42=Cutoff!$R$36,I42=Cutoff!$R$37,I42=Cutoff!$R$38,I42=Cutoff!$R$39,I42=Cutoff!$R$40,I42=Cutoff!$R$41,I42=Cutoff!$R$42,I42=Cutoff!$R$43,I42=Cutoff!$R$44,I42=Cutoff!$R$45,$Q42&lt;SCL!AC42),"0","d")))</f>
        <v/>
      </c>
      <c r="HJ42" s="529" t="str">
        <f>+IF(ISBLANK($B42),"",IF(ISBLANK(J42),"",IF(OR(J42=Cutoff!$R$34,J42=Cutoff!$R$35,J42=Cutoff!$R$36,J42=Cutoff!$R$37,J42=Cutoff!$R$38,J42=Cutoff!$R$39,J42=Cutoff!$R$40,J42=Cutoff!$R$41,J42=Cutoff!$R$42,J42=Cutoff!$R$43,J42=Cutoff!$R$44,J42=Cutoff!$R$45,$Q42&lt;SCL!AD42),"0","d")))</f>
        <v/>
      </c>
      <c r="HK42" s="529" t="str">
        <f>+IF(ISBLANK($B42),"",IF(ISBLANK(K42),"",IF(OR(K42=Cutoff!$R$34,K42=Cutoff!$R$35,K42=Cutoff!$R$36,K42=Cutoff!$R$37,K42=Cutoff!$R$38,K42=Cutoff!$R$39,K42=Cutoff!$R$40,K42=Cutoff!$R$41,K42=Cutoff!$R$42,K42=Cutoff!$R$43,K42=Cutoff!$R$44,K42=Cutoff!$R$45,$Q42&lt;SCL!AE42),"0","d")))</f>
        <v/>
      </c>
      <c r="HL42" s="529" t="str">
        <f>+IF(ISBLANK($B42),"",IF(ISBLANK(L42),"",IF(OR(L42=Cutoff!$R$34,L42=Cutoff!$R$35,L42=Cutoff!$R$36,L42=Cutoff!$R$37,L42=Cutoff!$R$38,L42=Cutoff!$R$39,L42=Cutoff!$R$40,L42=Cutoff!$R$41,L42=Cutoff!$R$42,L42=Cutoff!$R$43,L42=Cutoff!$R$44,L42=Cutoff!$R$45,$Q42&lt;SCL!AF42),"0","d")))</f>
        <v/>
      </c>
      <c r="HM42" s="529" t="str">
        <f>+IF(ISBLANK($B42),"",IF(ISBLANK(M42),"",IF(OR(M42=Cutoff!$R$34,M42=Cutoff!$R$35,M42=Cutoff!$R$36,M42=Cutoff!$R$37,M42=Cutoff!$R$38,M42=Cutoff!$R$39,M42=Cutoff!$R$40,M42=Cutoff!$R$41,M42=Cutoff!$R$42,M42=Cutoff!$R$43,M42=Cutoff!$R$44,M42=Cutoff!$R$45,$Q42&lt;SCL!AG42),"0","d")))</f>
        <v/>
      </c>
      <c r="HN42" s="529" t="str">
        <f>+IF(ISBLANK($B42),"",IF(ISBLANK(N42),"",IF(OR(N42=Cutoff!$R$34,N42=Cutoff!$R$35,N42=Cutoff!$R$36,N42=Cutoff!$R$37,N42=Cutoff!$R$38,N42=Cutoff!$R$39,N42=Cutoff!$R$40,N42=Cutoff!$R$41,N42=Cutoff!$R$42,N42=Cutoff!$R$43,N42=Cutoff!$R$44,N42=Cutoff!$R$45,$Q42&lt;SCL!AH42),"0","d")))</f>
        <v/>
      </c>
      <c r="HO42" s="530" t="str">
        <f>+IF(ISBLANK($B42),"",IF(ISBLANK(O42),"",IF(OR(O42=Cutoff!$R$34,O42=Cutoff!$R$35,O42=Cutoff!$R$36,O42=Cutoff!$R$37,O42=Cutoff!$R$38,O42=Cutoff!$R$39,O42=Cutoff!$R$40,O42=Cutoff!$R$41,O42=Cutoff!$R$42,O42=Cutoff!$R$43,O42=Cutoff!$R$44,O42=Cutoff!$R$45,$Q42&lt;SCL!AI42),"0","d")))</f>
        <v/>
      </c>
      <c r="HP42" s="530" t="str">
        <f t="shared" si="97"/>
        <v/>
      </c>
      <c r="HQ42" s="541" t="str">
        <f t="shared" si="98"/>
        <v/>
      </c>
      <c r="HR42" s="678" t="str">
        <f t="shared" si="99"/>
        <v/>
      </c>
      <c r="HS42" s="528" t="str">
        <f>+IF(ISBLANK($B42),"",IF(ISBLANK(E42),"",IF(OR(E42=Cutoff!$T$34,E42=Cutoff!$T$35,E42=Cutoff!$T$36,E42=Cutoff!$T$37,E42=Cutoff!$T$38,E42=Cutoff!$T$39,E42=Cutoff!$T$40,E42=Cutoff!$T$41,E42=Cutoff!$T$42,E42=Cutoff!$T$43,E42=Cutoff!$T$44,E42=Cutoff!$T$45,$Q42&lt;SCL!Y42),"0","oral")))</f>
        <v/>
      </c>
      <c r="HT42" s="529" t="str">
        <f>+IF(ISBLANK($B42),"",IF(ISBLANK(F42),"",IF(OR(F42=Cutoff!$T$34,F42=Cutoff!$T$35,F42=Cutoff!$T$36,F42=Cutoff!$T$37,F42=Cutoff!$T$38,F42=Cutoff!$T$39,F42=Cutoff!$T$40,F42=Cutoff!$T$41,F42=Cutoff!$T$42,F42=Cutoff!$T$43,F42=Cutoff!$T$44,F42=Cutoff!$T$45,$Q42&lt;SCL!Z42),"0","oral")))</f>
        <v/>
      </c>
      <c r="HU42" s="529" t="str">
        <f>+IF(ISBLANK($B42),"",IF(ISBLANK(G42),"",IF(OR(G42=Cutoff!$T$34,G42=Cutoff!$T$35,G42=Cutoff!$T$36,G42=Cutoff!$T$37,G42=Cutoff!$T$38,G42=Cutoff!$T$39,G42=Cutoff!$T$40,G42=Cutoff!$T$41,G42=Cutoff!$T$42,G42=Cutoff!$T$43,G42=Cutoff!$T$44,G42=Cutoff!$T$45,$Q42&lt;SCL!AA42),"0","oral")))</f>
        <v/>
      </c>
      <c r="HV42" s="529" t="str">
        <f>+IF(ISBLANK($B42),"",IF(ISBLANK(H42),"",IF(OR(H42=Cutoff!$T$34,H42=Cutoff!$T$35,H42=Cutoff!$T$36,H42=Cutoff!$T$37,H42=Cutoff!$T$38,H42=Cutoff!$T$39,H42=Cutoff!$T$40,H42=Cutoff!$T$41,H42=Cutoff!$T$42,H42=Cutoff!$T$43,H42=Cutoff!$T$44,H42=Cutoff!$T$45,$Q42&lt;SCL!AB42),"0","oral")))</f>
        <v/>
      </c>
      <c r="HW42" s="529" t="str">
        <f>+IF(ISBLANK($B42),"",IF(ISBLANK(I42),"",IF(OR(I42=Cutoff!$T$34,I42=Cutoff!$T$35,I42=Cutoff!$T$36,I42=Cutoff!$T$37,I42=Cutoff!$T$38,I42=Cutoff!$T$39,I42=Cutoff!$T$40,I42=Cutoff!$T$41,I42=Cutoff!$T$42,I42=Cutoff!$T$43,I42=Cutoff!$T$44,I42=Cutoff!$T$45,$Q42&lt;SCL!AC42),"0","oral")))</f>
        <v/>
      </c>
      <c r="HX42" s="529" t="str">
        <f>+IF(ISBLANK($B42),"",IF(ISBLANK(J42),"",IF(OR(J42=Cutoff!$T$34,J42=Cutoff!$T$35,J42=Cutoff!$T$36,J42=Cutoff!$T$37,J42=Cutoff!$T$38,J42=Cutoff!$T$39,J42=Cutoff!$T$40,J42=Cutoff!$T$41,J42=Cutoff!$T$42,J42=Cutoff!$T$43,J42=Cutoff!$T$44,J42=Cutoff!$T$45,$Q42&lt;SCL!AD42),"0","oral")))</f>
        <v/>
      </c>
      <c r="HY42" s="529" t="str">
        <f>+IF(ISBLANK($B42),"",IF(ISBLANK(K42),"",IF(OR(K42=Cutoff!$T$34,K42=Cutoff!$T$35,K42=Cutoff!$T$36,K42=Cutoff!$T$37,K42=Cutoff!$T$38,K42=Cutoff!$T$39,K42=Cutoff!$T$40,K42=Cutoff!$T$41,K42=Cutoff!$T$42,K42=Cutoff!$T$43,K42=Cutoff!$T$44,K42=Cutoff!$T$45,$Q42&lt;SCL!AE42),"0","oral")))</f>
        <v/>
      </c>
      <c r="HZ42" s="529" t="str">
        <f>+IF(ISBLANK($B42),"",IF(ISBLANK(L42),"",IF(OR(L42=Cutoff!$T$34,L42=Cutoff!$T$35,L42=Cutoff!$T$36,L42=Cutoff!$T$37,L42=Cutoff!$T$38,L42=Cutoff!$T$39,L42=Cutoff!$T$40,L42=Cutoff!$T$41,L42=Cutoff!$T$42,L42=Cutoff!$T$43,L42=Cutoff!$T$44,L42=Cutoff!$T$45,$Q42&lt;SCL!AF42),"0","oral")))</f>
        <v/>
      </c>
      <c r="IA42" s="529" t="str">
        <f>+IF(ISBLANK($B42),"",IF(ISBLANK(M42),"",IF(OR(M42=Cutoff!$T$34,M42=Cutoff!$T$35,M42=Cutoff!$T$36,M42=Cutoff!$T$37,M42=Cutoff!$T$38,M42=Cutoff!$T$39,M42=Cutoff!$T$40,M42=Cutoff!$T$41,M42=Cutoff!$T$42,M42=Cutoff!$T$43,M42=Cutoff!$T$44,M42=Cutoff!$T$45,$Q42&lt;SCL!AG42),"0","oral")))</f>
        <v/>
      </c>
      <c r="IB42" s="529" t="str">
        <f>+IF(ISBLANK($B42),"",IF(ISBLANK(N42),"",IF(OR(N42=Cutoff!$T$34,N42=Cutoff!$T$35,N42=Cutoff!$T$36,N42=Cutoff!$T$37,N42=Cutoff!$T$38,N42=Cutoff!$T$39,N42=Cutoff!$T$40,N42=Cutoff!$T$41,N42=Cutoff!$T$42,N42=Cutoff!$T$43,N42=Cutoff!$T$44,N42=Cutoff!$T$45,$Q42&lt;SCL!AH42),"0","oral")))</f>
        <v/>
      </c>
      <c r="IC42" s="530" t="str">
        <f>+IF(ISBLANK($B42),"",IF(ISBLANK(O42),"",IF(OR(O42=Cutoff!$T$34,O42=Cutoff!$T$35,O42=Cutoff!$T$36,O42=Cutoff!$T$37,O42=Cutoff!$T$38,O42=Cutoff!$T$39,O42=Cutoff!$T$40,O42=Cutoff!$T$41,O42=Cutoff!$T$42,O42=Cutoff!$T$43,O42=Cutoff!$T$44,O42=Cutoff!$T$45,$Q42&lt;SCL!AI42),"0","oral")))</f>
        <v/>
      </c>
      <c r="ID42" s="530" t="str">
        <f t="shared" si="100"/>
        <v/>
      </c>
      <c r="IE42" s="541" t="str">
        <f t="shared" si="101"/>
        <v/>
      </c>
      <c r="IF42" s="678" t="str">
        <f t="shared" si="102"/>
        <v/>
      </c>
      <c r="IG42" s="528" t="str">
        <f>IF(ISBLANK($B42),"",+IF(OR(E42=Cutoff!$W$2,E42=Cutoff!$W$3,E42=Cutoff!$W$4,E42=Cutoff!$W$5,E42=Cutoff!$W$6,E42=Cutoff!$W$7,E42=Cutoff!$W$8,E42=Cutoff!$W$9,E42=Cutoff!$W$10,E42=Cutoff!$W$11,E42=Cutoff!$W$12),1,0))</f>
        <v/>
      </c>
      <c r="IH42" s="529" t="str">
        <f>IF(ISBLANK($B42),"",+IF(OR(F42=Cutoff!$W$2,F42=Cutoff!$W$3,F42=Cutoff!$W$4,F42=Cutoff!$W$5,F42=Cutoff!$W$6,F42=Cutoff!$W$7,F42=Cutoff!$W$8,F42=Cutoff!$W$9,F42=Cutoff!$W$10,F42=Cutoff!$W$11,F42=Cutoff!$W$12),1,0))</f>
        <v/>
      </c>
      <c r="II42" s="529" t="str">
        <f>IF(ISBLANK($B42),"",+IF(OR(G42=Cutoff!$W$2,G42=Cutoff!$W$3,G42=Cutoff!$W$4,G42=Cutoff!$W$5,G42=Cutoff!$W$6,G42=Cutoff!$W$7,G42=Cutoff!$W$8,G42=Cutoff!$W$9,G42=Cutoff!$W$10,G42=Cutoff!$W$11,G42=Cutoff!$W$12),1,0))</f>
        <v/>
      </c>
      <c r="IJ42" s="529" t="str">
        <f>IF(ISBLANK($B42),"",+IF(OR(H42=Cutoff!$W$2,H42=Cutoff!$W$3,H42=Cutoff!$W$4,H42=Cutoff!$W$5,H42=Cutoff!$W$6,H42=Cutoff!$W$7,H42=Cutoff!$W$8,H42=Cutoff!$W$9,H42=Cutoff!$W$10,H42=Cutoff!$W$11,H42=Cutoff!$W$12),1,0))</f>
        <v/>
      </c>
      <c r="IK42" s="529" t="str">
        <f>IF(ISBLANK($B42),"",+IF(OR(I42=Cutoff!$W$2,I42=Cutoff!$W$3,I42=Cutoff!$W$4,I42=Cutoff!$W$5,I42=Cutoff!$W$6,I42=Cutoff!$W$7,I42=Cutoff!$W$8,I42=Cutoff!$W$9,I42=Cutoff!$W$10,I42=Cutoff!$W$11,I42=Cutoff!$W$12),1,0))</f>
        <v/>
      </c>
      <c r="IL42" s="529" t="str">
        <f>IF(ISBLANK($B42),"",+IF(OR(J42=Cutoff!$W$2,J42=Cutoff!$W$3,J42=Cutoff!$W$4,J42=Cutoff!$W$5,J42=Cutoff!$W$6,J42=Cutoff!$W$7,J42=Cutoff!$W$8,J42=Cutoff!$W$9,J42=Cutoff!$W$10,J42=Cutoff!$W$11,J42=Cutoff!$W$12),1,0))</f>
        <v/>
      </c>
      <c r="IM42" s="529" t="str">
        <f>IF(ISBLANK($B42),"",+IF(OR(K42=Cutoff!$W$2,K42=Cutoff!$W$3,K42=Cutoff!$W$4,K42=Cutoff!$W$5,K42=Cutoff!$W$6,K42=Cutoff!$W$7,K42=Cutoff!$W$8,K42=Cutoff!$W$9,K42=Cutoff!$W$10,K42=Cutoff!$W$11,K42=Cutoff!$W$12),1,0))</f>
        <v/>
      </c>
      <c r="IN42" s="529" t="str">
        <f>IF(ISBLANK($B42),"",+IF(OR(L42=Cutoff!$W$2,L42=Cutoff!$W$3,L42=Cutoff!$W$4,L42=Cutoff!$W$5,L42=Cutoff!$W$6,L42=Cutoff!$W$7,L42=Cutoff!$W$8,L42=Cutoff!$W$9,L42=Cutoff!$W$10,L42=Cutoff!$W$11,L42=Cutoff!$W$12),1,0))</f>
        <v/>
      </c>
      <c r="IO42" s="529" t="str">
        <f>IF(ISBLANK($B42),"",+IF(OR(M42=Cutoff!$W$2,M42=Cutoff!$W$3,M42=Cutoff!$W$4,M42=Cutoff!$W$5,M42=Cutoff!$W$6,M42=Cutoff!$W$7,M42=Cutoff!$W$8,M42=Cutoff!$W$9,M42=Cutoff!$W$10,M42=Cutoff!$W$11,M42=Cutoff!$W$12),1,0))</f>
        <v/>
      </c>
      <c r="IP42" s="529" t="str">
        <f>IF(ISBLANK($B42),"",+IF(OR(N42=Cutoff!$W$2,N42=Cutoff!$W$3,N42=Cutoff!$W$4,N42=Cutoff!$W$5,N42=Cutoff!$W$6,N42=Cutoff!$W$7,N42=Cutoff!$W$8,N42=Cutoff!$W$9,N42=Cutoff!$W$10,N42=Cutoff!$W$11,N42=Cutoff!$W$12),1,0))</f>
        <v/>
      </c>
      <c r="IQ42" s="530" t="str">
        <f>IF(ISBLANK($B42),"",+IF(OR(O42=Cutoff!$W$2,O42=Cutoff!$W$3,O42=Cutoff!$W$4,O42=Cutoff!$W$5,O42=Cutoff!$W$6,O42=Cutoff!$W$7,O42=Cutoff!$W$8,O42=Cutoff!$W$9,O42=Cutoff!$W$10,O42=Cutoff!$W$11,O42=Cutoff!$W$12),1,0))</f>
        <v/>
      </c>
      <c r="IR42" s="541" t="str">
        <f t="shared" si="103"/>
        <v/>
      </c>
      <c r="IS42" s="541" t="str">
        <f t="shared" si="104"/>
        <v/>
      </c>
      <c r="IV42" s="720" t="str">
        <f>IF(ISBLANK($B42),"",+IF(AND(OR(E42=Cutoff!$W$8,E42=Cutoff!$W$9,E42=Cutoff!$W$12),OR(E42=$D$19,E42=$E$19,E42=$F$19,E42=$G$19,E42=$H$19,E42=$I$19,E42=$J$19,E42=$K$19,E42=$L$19,E42=$M$19),GQ42="i"),E42,""))</f>
        <v/>
      </c>
      <c r="IW42" s="720" t="str">
        <f>IF(ISBLANK($B42),"",+IF(AND(OR(F42=Cutoff!$W$8,F42=Cutoff!$W$9,F42=Cutoff!$W$12),OR(F42=$D$19,F42=$E$19,F42=$F$19,F42=$G$19,F42=$H$19,F42=$I$19,F42=$J$19,F42=$K$19,F42=$L$19,F42=$M$19),GR42="i"),F42,""))</f>
        <v/>
      </c>
      <c r="IX42" s="720" t="str">
        <f>IF(ISBLANK($B42),"",+IF(AND(OR(G42=Cutoff!$W$8,G42=Cutoff!$W$9,G42=Cutoff!$W$12),OR(G42=$D$19,G42=$E$19,G42=$F$19,G42=$G$19,G42=$H$19,G42=$I$19,G42=$J$19,G42=$K$19,G42=$L$19,G42=$M$19),GS42="i"),G42,""))</f>
        <v/>
      </c>
      <c r="IY42" s="720" t="str">
        <f>IF(ISBLANK($B42),"",+IF(AND(OR(H42=Cutoff!$W$8,H42=Cutoff!$W$9,H42=Cutoff!$W$12),OR(H42=$D$19,H42=$E$19,H42=$F$19,H42=$G$19,H42=$H$19,H42=$I$19,H42=$J$19,H42=$K$19,H42=$L$19,H42=$M$19),GT42="i"),H42,""))</f>
        <v/>
      </c>
      <c r="IZ42" s="720" t="str">
        <f>IF(ISBLANK($B42),"",+IF(AND(OR(I42=Cutoff!$W$8,I42=Cutoff!$W$9,I42=Cutoff!$W$12),OR(I42=$D$19,I42=$E$19,I42=$F$19,I42=$G$19,I42=$H$19,I42=$I$19,I42=$J$19,I42=$K$19,I42=$L$19,I42=$M$19),GU42="i"),I42,""))</f>
        <v/>
      </c>
      <c r="JA42" s="720" t="str">
        <f>IF(ISBLANK($B42),"",+IF(AND(OR(J42=Cutoff!$W$8,J42=Cutoff!$W$9,J42=Cutoff!$W$12),OR(J42=$D$19,J42=$E$19,J42=$F$19,J42=$G$19,J42=$H$19,J42=$I$19,J42=$J$19,J42=$K$19,J42=$L$19,J42=$M$19),GV42="i"),J42,""))</f>
        <v/>
      </c>
      <c r="JB42" s="720" t="str">
        <f>IF(ISBLANK($B42),"",+IF(AND(OR(K42=Cutoff!$W$8,K42=Cutoff!$W$9,K42=Cutoff!$W$12),OR(K42=$D$19,K42=$E$19,K42=$F$19,K42=$G$19,K42=$H$19,K42=$I$19,K42=$J$19,K42=$K$19,K42=$L$19,K42=$M$19),GW42="i"),K42,""))</f>
        <v/>
      </c>
      <c r="JC42" s="720" t="str">
        <f>IF(ISBLANK($B42),"",+IF(AND(OR(L42=Cutoff!$W$8,L42=Cutoff!$W$9,L42=Cutoff!$W$12),OR(L42=$D$19,L42=$E$19,L42=$F$19,L42=$G$19,L42=$H$19,L42=$I$19,L42=$J$19,L42=$K$19,L42=$L$19,L42=$M$19),GX42="i"),L42,""))</f>
        <v/>
      </c>
      <c r="JD42" s="720" t="str">
        <f>IF(ISBLANK($B42),"",+IF(AND(OR(M42=Cutoff!$W$8,M42=Cutoff!$W$9,M42=Cutoff!$W$12),OR(M42=$D$19,M42=$E$19,M42=$F$19,M42=$G$19,M42=$H$19,M42=$I$19,M42=$J$19,M42=$K$19,M42=$L$19,M42=$M$19),GY42="i"),M42,""))</f>
        <v/>
      </c>
      <c r="JE42" s="720" t="str">
        <f>IF(ISBLANK($B42),"",+IF(AND(OR(N42=Cutoff!$W$8,N42=Cutoff!$W$9,N42=Cutoff!$W$12),OR(N42=$D$19,N42=$E$19,N42=$F$19,N42=$G$19,N42=$H$19,N42=$I$19,N42=$J$19,N42=$K$19,N42=$L$19,N42=$M$19),GZ42="i"),N42,""))</f>
        <v/>
      </c>
      <c r="JF42" s="720" t="str">
        <f>IF(ISBLANK($B42),"",+IF(AND(OR(O42=Cutoff!$W$8,O42=Cutoff!$W$9,O42=Cutoff!$W$12),OR(O42=$D$19,O42=$E$19,O42=$F$19,O42=$G$19,O42=$H$19,O42=$I$19,O42=$J$19,O42=$K$19,O42=$L$19,O42=$M$19),HA42="i"),O42,""))</f>
        <v/>
      </c>
      <c r="JG42" s="720">
        <f t="shared" si="105"/>
        <v>0</v>
      </c>
      <c r="JH42" s="720" t="str">
        <f t="shared" si="106"/>
        <v/>
      </c>
      <c r="JK42" s="720" t="str">
        <f>IF(ISBLANK($B42),"",+IF(AND(OR(E42=Cutoff!$W$2,E42=Cutoff!$W$3,E42=Cutoff!$W$4,E42=Cutoff!$W$11),OR(E42=$D$19,E42=$E$19,E42=$F$19,E42=$G$19,E42=$H$19,E42=$I$19,E42=$J$19,E42=$K$19,E42=$L$19,E42=$M$19),HE42="d"),E42,""))</f>
        <v/>
      </c>
      <c r="JL42" s="720" t="str">
        <f>IF(ISBLANK($B42),"",+IF(AND(OR(F42=Cutoff!$W$2,F42=Cutoff!$W$3,F42=Cutoff!$W$4,F42=Cutoff!$W$11),OR(F42=$D$19,F42=$E$19,F42=$F$19,F42=$G$19,F42=$H$19,F42=$I$19,F42=$J$19,F42=$K$19,F42=$L$19,F42=$M$19),HF42="d"),F42,""))</f>
        <v/>
      </c>
      <c r="JM42" s="720" t="str">
        <f>IF(ISBLANK($B42),"",+IF(AND(OR(G42=Cutoff!$W$2,G42=Cutoff!$W$3,G42=Cutoff!$W$4,G42=Cutoff!$W$11),OR(G42=$D$19,G42=$E$19,G42=$F$19,G42=$G$19,G42=$H$19,G42=$I$19,G42=$J$19,G42=$K$19,G42=$L$19,G42=$M$19),HG42="d"),G42,""))</f>
        <v/>
      </c>
      <c r="JN42" s="720" t="str">
        <f>IF(ISBLANK($B42),"",+IF(AND(OR(H42=Cutoff!$W$2,H42=Cutoff!$W$3,H42=Cutoff!$W$4,H42=Cutoff!$W$11),OR(H42=$D$19,H42=$E$19,H42=$F$19,H42=$G$19,H42=$H$19,H42=$I$19,H42=$J$19,H42=$K$19,H42=$L$19,H42=$M$19),HH42="d"),H42,""))</f>
        <v/>
      </c>
      <c r="JO42" s="720" t="str">
        <f>IF(ISBLANK($B42),"",+IF(AND(OR(I42=Cutoff!$W$2,I42=Cutoff!$W$3,I42=Cutoff!$W$4,I42=Cutoff!$W$11),OR(I42=$D$19,I42=$E$19,I42=$F$19,I42=$G$19,I42=$H$19,I42=$I$19,I42=$J$19,I42=$K$19,I42=$L$19,I42=$M$19),HI42="d"),I42,""))</f>
        <v/>
      </c>
      <c r="JP42" s="720" t="str">
        <f>IF(ISBLANK($B42),"",+IF(AND(OR(J42=Cutoff!$W$2,J42=Cutoff!$W$3,J42=Cutoff!$W$4,J42=Cutoff!$W$11),OR(J42=$D$19,J42=$E$19,J42=$F$19,J42=$G$19,J42=$H$19,J42=$I$19,J42=$J$19,J42=$K$19,J42=$L$19,J42=$M$19),HJ42="d"),J42,""))</f>
        <v/>
      </c>
      <c r="JQ42" s="720" t="str">
        <f>IF(ISBLANK($B42),"",+IF(AND(OR(K42=Cutoff!$W$2,K42=Cutoff!$W$3,K42=Cutoff!$W$4,K42=Cutoff!$W$11),OR(K42=$D$19,K42=$E$19,K42=$F$19,K42=$G$19,K42=$H$19,K42=$I$19,K42=$J$19,K42=$K$19,K42=$L$19,K42=$M$19),HK42="d"),K42,""))</f>
        <v/>
      </c>
      <c r="JR42" s="720" t="str">
        <f>IF(ISBLANK($B42),"",+IF(AND(OR(L42=Cutoff!$W$2,L42=Cutoff!$W$3,L42=Cutoff!$W$4,L42=Cutoff!$W$11),OR(L42=$D$19,L42=$E$19,L42=$F$19,L42=$G$19,L42=$H$19,L42=$I$19,L42=$J$19,L42=$K$19,L42=$L$19,L42=$M$19),HL42="d"),L42,""))</f>
        <v/>
      </c>
      <c r="JS42" s="720" t="str">
        <f>IF(ISBLANK($B42),"",+IF(AND(OR(M42=Cutoff!$W$2,M42=Cutoff!$W$3,M42=Cutoff!$W$4,M42=Cutoff!$W$11),OR(M42=$D$19,M42=$E$19,M42=$F$19,M42=$G$19,M42=$H$19,M42=$I$19,M42=$J$19,M42=$K$19,M42=$L$19,M42=$M$19),HM42="d"),M42,""))</f>
        <v/>
      </c>
      <c r="JT42" s="720" t="str">
        <f>IF(ISBLANK($B42),"",+IF(AND(OR(N42=Cutoff!$W$2,N42=Cutoff!$W$3,N42=Cutoff!$W$4,N42=Cutoff!$W$11),OR(N42=$D$19,N42=$E$19,N42=$F$19,N42=$G$19,N42=$H$19,N42=$I$19,N42=$J$19,N42=$K$19,N42=$L$19,N42=$M$19),HN42="d"),N42,""))</f>
        <v/>
      </c>
      <c r="JU42" s="720" t="str">
        <f>IF(ISBLANK($B42),"",+IF(AND(OR(O42=Cutoff!$W$2,O42=Cutoff!$W$3,O42=Cutoff!$W$4,O42=Cutoff!$W$11),OR(O42=$D$19,O42=$E$19,O42=$F$19,O42=$G$19,O42=$H$19,O42=$I$19,O42=$J$19,O42=$K$19,O42=$L$19,O42=$M$19),HO42="d"),O42,""))</f>
        <v/>
      </c>
      <c r="JV42" s="720">
        <f t="shared" si="125"/>
        <v>0</v>
      </c>
      <c r="JW42" s="720" t="str">
        <f t="shared" si="23"/>
        <v/>
      </c>
      <c r="JZ42" s="11"/>
      <c r="KA42" s="11"/>
      <c r="KB42" s="11"/>
      <c r="KC42" s="11"/>
      <c r="KD42" s="11"/>
      <c r="KE42" s="11"/>
      <c r="KF42" s="11"/>
      <c r="KG42" s="11"/>
      <c r="KH42" s="11"/>
      <c r="KI42" s="11"/>
      <c r="KJ42" s="11"/>
      <c r="KK42" s="11"/>
      <c r="KL42" s="11"/>
    </row>
    <row r="43" spans="1:298" ht="20.25" x14ac:dyDescent="0.3">
      <c r="A43" s="501"/>
      <c r="B43" s="585"/>
      <c r="C43" s="502"/>
      <c r="D43" s="500" t="str">
        <f t="shared" si="1"/>
        <v/>
      </c>
      <c r="E43" s="515"/>
      <c r="F43" s="516"/>
      <c r="G43" s="516"/>
      <c r="H43" s="516"/>
      <c r="I43" s="516"/>
      <c r="J43" s="516"/>
      <c r="K43" s="516"/>
      <c r="L43" s="516"/>
      <c r="M43" s="516"/>
      <c r="N43" s="516"/>
      <c r="O43" s="516"/>
      <c r="P43" s="510"/>
      <c r="Q43" s="505"/>
      <c r="R43" s="780"/>
      <c r="S43" s="507"/>
      <c r="T43" s="513"/>
      <c r="U43" s="716"/>
      <c r="V43" s="511"/>
      <c r="W43" s="506"/>
      <c r="X43" s="512"/>
      <c r="Y43" s="511"/>
      <c r="Z43" s="506"/>
      <c r="AA43" s="512"/>
      <c r="AB43" s="517"/>
      <c r="AC43" s="508"/>
      <c r="AD43" s="507"/>
      <c r="AE43" s="508"/>
      <c r="AF43" s="515"/>
      <c r="AG43" s="516"/>
      <c r="AH43" s="509"/>
      <c r="AI43" s="509"/>
      <c r="AJ43" s="510"/>
      <c r="AK43" s="447" t="str">
        <f t="shared" si="140"/>
        <v/>
      </c>
      <c r="AL43" s="63" t="str">
        <f t="shared" si="127"/>
        <v/>
      </c>
      <c r="AM43" s="64" t="str">
        <f t="shared" si="141"/>
        <v/>
      </c>
      <c r="AN43" s="786" t="str">
        <f t="shared" si="24"/>
        <v/>
      </c>
      <c r="AO43" s="786" t="str">
        <f t="shared" si="25"/>
        <v/>
      </c>
      <c r="AP43" s="786" t="str">
        <f t="shared" si="26"/>
        <v/>
      </c>
      <c r="AQ43" s="786" t="str">
        <f t="shared" si="27"/>
        <v/>
      </c>
      <c r="AR43" s="787" t="str">
        <f t="shared" si="28"/>
        <v/>
      </c>
      <c r="AS43" s="788" t="str">
        <f t="shared" si="29"/>
        <v/>
      </c>
      <c r="AT43" s="788" t="str">
        <f t="shared" si="30"/>
        <v/>
      </c>
      <c r="AU43" s="789" t="str">
        <f t="shared" si="31"/>
        <v/>
      </c>
      <c r="AV43" s="786" t="str">
        <f t="shared" si="32"/>
        <v/>
      </c>
      <c r="AW43" s="66" t="str">
        <f t="shared" si="33"/>
        <v/>
      </c>
      <c r="AX43" s="67" t="str">
        <f t="shared" si="4"/>
        <v/>
      </c>
      <c r="AY43" s="787" t="str">
        <f t="shared" si="34"/>
        <v/>
      </c>
      <c r="AZ43" s="790" t="str">
        <f t="shared" si="35"/>
        <v/>
      </c>
      <c r="BA43" s="378" t="str">
        <f t="shared" si="128"/>
        <v/>
      </c>
      <c r="BB43" s="379" t="str">
        <f t="shared" si="129"/>
        <v/>
      </c>
      <c r="BC43" s="376" t="str">
        <f t="shared" si="126"/>
        <v/>
      </c>
      <c r="BD43" s="263" t="str">
        <f t="shared" si="142"/>
        <v/>
      </c>
      <c r="BE43" s="263" t="str">
        <f t="shared" si="8"/>
        <v/>
      </c>
      <c r="BF43" s="258" t="b">
        <f t="shared" si="9"/>
        <v>0</v>
      </c>
      <c r="BG43" s="266" t="str">
        <f t="shared" si="130"/>
        <v/>
      </c>
      <c r="BH43" s="376" t="str">
        <f t="shared" si="131"/>
        <v xml:space="preserve"> </v>
      </c>
      <c r="BI43" s="376" t="str">
        <f t="shared" si="36"/>
        <v/>
      </c>
      <c r="BJ43" s="256" t="b">
        <f>+IF(E43="H340",IF(SCL!Y43&lt;$Q43,"Yes",""),IF(E43="H341",IF(SCL!Y43&lt;$Q43,"Yes",""),IF(E43="H350",IF(SCL!Y43&lt;$Q43,"Yes",""),IF(E43="H350i",IF(SCL!Y43&lt;$Q43,"(I)",""),IF(E43="H351",IF(SCL!Y43&lt;$Q43,"Yes",""))))))</f>
        <v>0</v>
      </c>
      <c r="BK43" s="256" t="b">
        <f>+IF(F43="H340",IF(SCL!Z43&lt;$Q43,"Yes",""),IF(F43="H341",IF(SCL!Z43&lt;$Q43,"Yes",""),IF(F43="H350",IF(SCL!Z43&lt;$Q43,"Yes",""),IF(F43="H350i",IF(SCL!Z43&lt;$Q43,"(I)",""),IF(F43="H351",IF(SCL!Z43&lt;$Q43,"Yes",""))))))</f>
        <v>0</v>
      </c>
      <c r="BL43" s="256" t="b">
        <f>+IF(G43="H340",IF(SCL!AA43&lt;$Q43,"Yes",""),IF(G43="H341",IF(SCL!AA43&lt;$Q43,"Yes",""),IF(G43="H350",IF(SCL!AA43&lt;$Q43,"Yes",""),IF(G43="H350i",IF(SCL!AA43&lt;$Q43,"(I)",""),IF(G43="H351",IF(SCL!AA43&lt;$Q43,"Yes",""))))))</f>
        <v>0</v>
      </c>
      <c r="BM43" s="256" t="b">
        <f>+IF(H43="H340",IF(SCL!AB43&lt;$Q43,"Yes",""),IF(H43="H341",IF(SCL!AB43&lt;$Q43,"Yes",""),IF(H43="H350",IF(SCL!AB43&lt;$Q43,"Yes",""),IF(H43="H350i",IF(SCL!AB43&lt;$Q43,"(I)",""),IF(H43="H351",IF(SCL!AB43&lt;$Q43,"Yes",""))))))</f>
        <v>0</v>
      </c>
      <c r="BN43" s="256" t="b">
        <f>+IF(I43="H340",IF(SCL!AC43&lt;$Q43,"Yes",""),IF(I43="H341",IF(SCL!AC43&lt;$Q43,"Yes",""),IF(I43="H350",IF(SCL!AC43&lt;$Q43,"Yes",""),IF(I43="H350i",IF(SCL!AC43&lt;$Q43,"(I)",""),IF(I43="H351",IF(SCL!AC43&lt;$Q43,"Yes",""))))))</f>
        <v>0</v>
      </c>
      <c r="BO43" s="256" t="b">
        <f>+IF(J43="H340",IF(SCL!AD43&lt;$Q43,"Yes",""),IF(J43="H341",IF(SCL!AD43&lt;$Q43,"Yes",""),IF(J43="H350",IF(SCL!AD43&lt;$Q43,"Yes",""),IF(J43="H350i",IF(SCL!AD43&lt;$Q43,"(I)",""),IF(J43="H351",IF(SCL!AD43&lt;$Q43,"Yes",""))))))</f>
        <v>0</v>
      </c>
      <c r="BP43" s="256" t="b">
        <f>+IF(K43="H340",IF(SCL!AE43&lt;$Q43,"Yes",""),IF(K43="H341",IF(SCL!AE43&lt;$Q43,"Yes",""),IF(K43="H350",IF(SCL!AE43&lt;$Q43,"Yes",""),IF(K43="H350i",IF(SCL!AE43&lt;$Q43,"(I)",""),IF(K43="H351",IF(SCL!AE43&lt;$Q43,"Yes",""))))))</f>
        <v>0</v>
      </c>
      <c r="BQ43" s="256" t="b">
        <f>+IF(L43="H340",IF(SCL!AF43&lt;$Q43,"Yes",""),IF(L43="H341",IF(SCL!AF43&lt;$Q43,"Yes",""),IF(L43="H350",IF(SCL!AF43&lt;$Q43,"Yes",""),IF(L43="H350i",IF(SCL!AF43&lt;$Q43,"(I)",""),IF(L43="H351",IF(SCL!AF43&lt;$Q43,"Yes",""))))))</f>
        <v>0</v>
      </c>
      <c r="BR43" s="256" t="b">
        <f>+IF(M43="H340",IF(SCL!AG43&lt;$Q43,"Yes",""),IF(M43="H341",IF(SCL!AG43&lt;$Q43,"Yes",""),IF(M43="H350",IF(SCL!AG43&lt;$Q43,"Yes",""),IF(M43="H350i",IF(SCL!AG43&lt;$Q43,"(I)",""),IF(M43="H351",IF(SCL!AG43&lt;$Q43,"Yes",""))))))</f>
        <v>0</v>
      </c>
      <c r="BS43" s="256" t="b">
        <f>+IF(N43="H340",IF(SCL!AH43&lt;$Q43,"Yes",""),IF(N43="H341",IF(SCL!AH43&lt;$Q43,"Yes",""),IF(N43="H350",IF(SCL!AH43&lt;$Q43,"Yes",""),IF(N43="H350i",IF(SCL!AH43&lt;$Q43,"(I)",""),IF(N43="H351",IF(SCL!AH43&lt;$Q43,"Yes",""))))))</f>
        <v>0</v>
      </c>
      <c r="BT43" s="492" t="b">
        <f>+IF(O43="H340",IF(SCL!AI43&lt;$Q43,"Yes",""),IF(O43="H341",IF(SCL!AI43&lt;$Q43,"Yes",""),IF(O43="H350",IF(SCL!AI43&lt;$Q43,"Yes",""),IF(O43="H350i",IF(SCL!AI43&lt;$Q43,"(I)",""),IF(O43="H351",IF(SCL!AI43&lt;$Q43,"Yes",""))))))</f>
        <v>0</v>
      </c>
      <c r="BU43" s="420"/>
      <c r="BV43" s="420"/>
      <c r="BW43" s="421"/>
      <c r="BX43" s="255" t="str">
        <f t="shared" si="107"/>
        <v/>
      </c>
      <c r="BY43" s="256" t="str">
        <f t="shared" si="112"/>
        <v/>
      </c>
      <c r="BZ43" s="256" t="str">
        <f t="shared" si="113"/>
        <v/>
      </c>
      <c r="CA43" s="256" t="str">
        <f t="shared" si="114"/>
        <v/>
      </c>
      <c r="CB43" s="256" t="str">
        <f t="shared" si="115"/>
        <v/>
      </c>
      <c r="CC43" s="256" t="str">
        <f t="shared" si="116"/>
        <v/>
      </c>
      <c r="CD43" s="256" t="str">
        <f t="shared" si="117"/>
        <v/>
      </c>
      <c r="CE43" s="256" t="str">
        <f t="shared" si="118"/>
        <v/>
      </c>
      <c r="CF43" s="256" t="str">
        <f t="shared" si="119"/>
        <v/>
      </c>
      <c r="CG43" s="256" t="str">
        <f t="shared" si="120"/>
        <v/>
      </c>
      <c r="CH43" s="256" t="str">
        <f t="shared" si="121"/>
        <v/>
      </c>
      <c r="CI43" s="420" t="str">
        <f t="shared" si="132"/>
        <v/>
      </c>
      <c r="CJ43" s="420" t="str">
        <f t="shared" si="133"/>
        <v/>
      </c>
      <c r="CK43" s="420" t="str">
        <f t="shared" si="134"/>
        <v/>
      </c>
      <c r="CL43" s="593" t="str">
        <f t="shared" si="47"/>
        <v/>
      </c>
      <c r="CM43" s="376" t="str">
        <f t="shared" si="108"/>
        <v/>
      </c>
      <c r="CN43" s="376" t="str">
        <f t="shared" si="48"/>
        <v/>
      </c>
      <c r="CO43" s="545" t="str">
        <f t="shared" si="49"/>
        <v/>
      </c>
      <c r="CP43" s="258" t="str">
        <f t="shared" si="14"/>
        <v/>
      </c>
      <c r="CQ43" s="541">
        <f t="shared" si="50"/>
        <v>0</v>
      </c>
      <c r="CS43" s="671" t="str">
        <f>IF(ISBLANK(E43),"",IF(SCL!Y43&lt;$Q43,1,0))</f>
        <v/>
      </c>
      <c r="CT43" s="672" t="str">
        <f>IF(ISBLANK(F43),"",IF(SCL!Z43&lt;$Q43,1,0))</f>
        <v/>
      </c>
      <c r="CU43" s="672" t="str">
        <f>IF(ISBLANK(G43),"",IF(SCL!AA43&lt;$Q43,1,0))</f>
        <v/>
      </c>
      <c r="CV43" s="672" t="str">
        <f>IF(ISBLANK(H43),"",IF(SCL!AB43&lt;$Q43,1,0))</f>
        <v/>
      </c>
      <c r="CW43" s="672" t="str">
        <f>IF(ISBLANK(I43),"",IF(SCL!AC43&lt;$Q43,1,0))</f>
        <v/>
      </c>
      <c r="CX43" s="672" t="str">
        <f>IF(ISBLANK(J43),"",IF(SCL!AD43&lt;$Q43,1,0))</f>
        <v/>
      </c>
      <c r="CY43" s="672" t="str">
        <f>IF(ISBLANK(K43),"",IF(SCL!AE43&lt;$Q43,1,0))</f>
        <v/>
      </c>
      <c r="CZ43" s="672" t="str">
        <f>IF(ISBLANK(L43),"",IF(SCL!AF43&lt;$Q43,1,0))</f>
        <v/>
      </c>
      <c r="DA43" s="672" t="str">
        <f>IF(ISBLANK(M43),"",IF(SCL!AG43&lt;$Q43,1,0))</f>
        <v/>
      </c>
      <c r="DB43" s="672" t="str">
        <f>IF(ISBLANK(N43),"",IF(SCL!AH43&lt;$Q43,1,0))</f>
        <v/>
      </c>
      <c r="DC43" s="673" t="str">
        <f>IF(ISBLANK(O43),"",IF(SCL!AI43&lt;$Q43,1,0))</f>
        <v/>
      </c>
      <c r="DD43" s="478">
        <f t="shared" si="51"/>
        <v>0</v>
      </c>
      <c r="DE43" s="541" t="str">
        <f t="shared" si="52"/>
        <v/>
      </c>
      <c r="DF43" s="665">
        <f t="shared" si="109"/>
        <v>25</v>
      </c>
      <c r="DP43" s="637" t="str">
        <f>+IF(ISBLANK($B$22),"",IF(OR(E43=Cutoff!$A$18,E43=Cutoff!$A$18,F43=Cutoff!$A$18,G43=Cutoff!$A$18,H43=Cutoff!$A$18,I43=Cutoff!$A$18,J43=Cutoff!$A$18,K43=Cutoff!$A$18,L43=Cutoff!$A$18,M43=Cutoff!$A$18,N43=Cutoff!$A$18,O43=Cutoff!$A$18),1,0))</f>
        <v/>
      </c>
      <c r="DQ43" s="622" t="str">
        <f t="shared" si="60"/>
        <v/>
      </c>
      <c r="DR43" s="622" t="str">
        <f t="shared" si="61"/>
        <v/>
      </c>
      <c r="DS43" s="622">
        <f t="shared" si="62"/>
        <v>0</v>
      </c>
      <c r="DT43" s="622" t="str">
        <f t="shared" si="63"/>
        <v/>
      </c>
      <c r="DU43" s="636" t="str">
        <f t="shared" si="64"/>
        <v/>
      </c>
      <c r="DV43" s="381" t="str">
        <f>+IF(OR($E43=Cutoff!A$13,$E43=Cutoff!A$14,$E43=Cutoff!A$15,$F43=Cutoff!A$13,$F43=Cutoff!A$14,$F43=Cutoff!A$15,$G43=Cutoff!A$13,$G43=Cutoff!A$14,$G43=Cutoff!A$15,H43=Cutoff!A$13,$H43=Cutoff!A$14,$H43=Cutoff!A$15,I43=Cutoff!A$13,$I43=Cutoff!A$14,$I43=Cutoff!A$15,$J43=Cutoff!A$13,$J43=Cutoff!A$14,$J43=Cutoff!A$15,$K43=Cutoff!A$13,$K43=Cutoff!A$14,$K43=Cutoff!A$15,$L43=Cutoff!A$13,$L43=Cutoff!A$14,$L43=Cutoff!A$15,$M43=Cutoff!A$13,$M43=Cutoff!A$14,$M43=Cutoff!A$15,$N43=Cutoff!A$13,$N43=Cutoff!A$14,$N43=Cutoff!A$15,$O43=Cutoff!A$13,$O43=Cutoff!A$14,$O43=Cutoff!A$15),"x","")</f>
        <v/>
      </c>
      <c r="DW43" s="275" t="str">
        <f t="shared" si="65"/>
        <v/>
      </c>
      <c r="DX43" s="244" t="str">
        <f t="shared" si="16"/>
        <v/>
      </c>
      <c r="DY43" s="381" t="str">
        <f>+IF(OR($E43=Cutoff!$A$5,$E43=Cutoff!$A$6,$E43=Cutoff!$A$7,$F43=Cutoff!$A$5,$F43=Cutoff!$A$6,$F43=Cutoff!$A$7,$G43=Cutoff!$A$5,$G43=Cutoff!$A$6,$G43=Cutoff!$A$7,$H43=Cutoff!$A$5,$H43=Cutoff!$A$6,$H43=Cutoff!$A$7,$I43=Cutoff!$A$5,$I43=Cutoff!$A$6,$I43=Cutoff!$A$7,$J43=Cutoff!$A$5,$J43=Cutoff!$A$6,$J43=Cutoff!$A$7,$K43=Cutoff!$A$5,$K43=Cutoff!$A$6,$K43=Cutoff!$A$7,$L43=Cutoff!$A$5,$L43=Cutoff!$A$6,$L43=Cutoff!$A$7,$M43=Cutoff!$A$5,$M43=Cutoff!$A$6,$M43=Cutoff!$A$7,$N43=Cutoff!$A$5,$N43=Cutoff!$A$6,$N43=Cutoff!$A$7,$O43=Cutoff!$A$5,$O43=Cutoff!$A$6,$O43=Cutoff!$A$7),"x","")</f>
        <v/>
      </c>
      <c r="DZ43" s="275" t="str">
        <f t="shared" si="66"/>
        <v/>
      </c>
      <c r="EA43" s="244" t="str">
        <f t="shared" si="144"/>
        <v/>
      </c>
      <c r="EB43" s="381" t="str">
        <f>+IF(OR($E43=Cutoff!$A$2,$E43=Cutoff!$A$3,$E43=Cutoff!$A$4,$F43=Cutoff!$A$2,$F43=Cutoff!$A$3,$F43=Cutoff!$A$4,$G43=Cutoff!$A$2,$G43=Cutoff!$A$3,$G43=Cutoff!$A$4,$H43=Cutoff!$A$2,$H43=Cutoff!$A$3,$H43=Cutoff!$A$4,$I43=Cutoff!$A$2,$I43=Cutoff!$A$3,$I43=Cutoff!$A$4,$J43=Cutoff!$A$2,$J43=Cutoff!$A$3,$J43=Cutoff!$A$4,$K43=Cutoff!$A$2,$K43=Cutoff!$A$3,$K43=Cutoff!$A$4,$L43=Cutoff!$A$2,$L43=Cutoff!$A$3,$L43=Cutoff!$A$4,$M43=Cutoff!$A$2,$M43=Cutoff!$A$3,$M43=Cutoff!$A$4,$N43=Cutoff!$A$2,$N43=Cutoff!$A$3,$N43=Cutoff!$A$4,$O43=Cutoff!$A$2,$O43=Cutoff!$A$3,$O43=Cutoff!$A$4),"x","")</f>
        <v/>
      </c>
      <c r="EC43" s="275" t="str">
        <f t="shared" si="67"/>
        <v/>
      </c>
      <c r="ED43" s="244" t="str">
        <f t="shared" si="143"/>
        <v/>
      </c>
      <c r="EE43" s="293" t="str">
        <f t="shared" si="122"/>
        <v/>
      </c>
      <c r="EF43" s="382" t="str">
        <f>+IF(OR($E43=Cutoff!$A$8,$E43=Cutoff!$A$11,$E43=Cutoff!$A$12,$F43=Cutoff!$A$8,$F43=Cutoff!$A$11,$F43=Cutoff!$A$12,$G43=Cutoff!$A$8,$G43=Cutoff!$A$11,$G43=Cutoff!$A$12,$H43=Cutoff!$A$8,$H43=Cutoff!$A$11,$H43=Cutoff!$A$12,$I43=Cutoff!$A$8,$I43=Cutoff!$A$11,$I43=Cutoff!$A$12,$J43=Cutoff!$A$8,$J43=Cutoff!$A$11,$J43=Cutoff!$A$12,$K43=Cutoff!$A$8,$K43=Cutoff!$A$11,$K43=Cutoff!$A$12,$L43=Cutoff!$A$8,$L43=Cutoff!$A$11,$L43=Cutoff!$A$12,$M43=Cutoff!$A$8,$M43=Cutoff!$A$11,$M43=Cutoff!$A$12,$N43=Cutoff!$A$8,$N43=Cutoff!$A$11,$N43=Cutoff!$A$12,$O43=Cutoff!$A$8,$O43=Cutoff!$A$11,$O43=Cutoff!$A$12),"x","")</f>
        <v/>
      </c>
      <c r="EG43" s="293" t="str">
        <f t="shared" si="123"/>
        <v/>
      </c>
      <c r="EH43" s="482" t="str">
        <f t="shared" si="68"/>
        <v/>
      </c>
      <c r="EI43" s="482" t="str">
        <f t="shared" si="69"/>
        <v/>
      </c>
      <c r="EJ43" s="478" t="str">
        <f t="shared" si="70"/>
        <v/>
      </c>
      <c r="EK43" s="244">
        <f t="shared" si="110"/>
        <v>17</v>
      </c>
      <c r="EL43" s="482" t="str">
        <f t="shared" si="71"/>
        <v/>
      </c>
      <c r="EM43" s="482" t="str">
        <f t="shared" si="72"/>
        <v/>
      </c>
      <c r="EN43" s="482" t="str">
        <f t="shared" si="73"/>
        <v/>
      </c>
      <c r="EO43" s="293" t="str">
        <f t="shared" si="19"/>
        <v/>
      </c>
      <c r="EP43" s="539" t="str">
        <f>+IF(ISBLANK(B43),"",IF(OR($E43=Cutoff!$P$2,$E43=Cutoff!$P$3,$E43=Cutoff!$P$4,$E43=Cutoff!$P$5,$E43=Cutoff!$P$6,$E43=Cutoff!$P$7,$E43=Cutoff!$P$8,$F43=Cutoff!$P$2,$F43=Cutoff!$P$3,$F43=Cutoff!$P$4,$F43=Cutoff!$P$5,$F43=Cutoff!$P$6,$F43=Cutoff!$P$7,$F43=Cutoff!$P$8,$G43=Cutoff!$P$2,$G43=Cutoff!$P$3,$G43=Cutoff!$P$4,$G43=Cutoff!$P$5,$G43=Cutoff!$P$6,$G43=Cutoff!$P$7,$G43=Cutoff!$P$8,$H43=Cutoff!$P$2,$H43=Cutoff!$P$3,$H43=Cutoff!$P$4,$H43=Cutoff!$P$5,$H43=Cutoff!$P$6,$H43=Cutoff!$P$7,$H43=Cutoff!$P$8,$I43=Cutoff!$P$2,$I43=Cutoff!$P$3,$I43=Cutoff!$P$4,$I43=Cutoff!$P$5,$I43=Cutoff!$P$6,$I43=Cutoff!$P$7,$I43=Cutoff!$P$8,$J43=Cutoff!$P$2,$J43=Cutoff!$P$3,$J43=Cutoff!$P$4,$J43=Cutoff!$P$5,$J43=Cutoff!$P$6,$J43=Cutoff!$P$7,$J43=Cutoff!$P$8,$K43=Cutoff!$P$2,$K43=Cutoff!$P$3,$K43=Cutoff!$P$4,$K43=Cutoff!$P$5,$K43=Cutoff!$P$6,$K43=Cutoff!$P$7,$K43=Cutoff!$P$8,$L43=Cutoff!$P$2,$L43=Cutoff!$P$3,$L43=Cutoff!$P$4,$L43=Cutoff!$P$5,$L43=Cutoff!$P$6,$L43=Cutoff!$P$7,$L43=Cutoff!$P$8,$M43=Cutoff!$P$2,$M43=Cutoff!$P$3,$M43=Cutoff!$P$4,$M43=Cutoff!$P$5,$M43=Cutoff!$P$6,$M43=Cutoff!$P$7,$M43=Cutoff!$P$8,$N43=Cutoff!$P$2,$N43=Cutoff!$P$3,$N43=Cutoff!$P$4,$N43=Cutoff!$P$5,$N43=Cutoff!$P$6,$N43=Cutoff!$P$7,$N43=Cutoff!$P$8,$O43=Cutoff!$P$2,$O43=Cutoff!$P$3,$O43=Cutoff!$P$4,$O43=Cutoff!$P$5,$O43=Cutoff!$P$6,$O43=Cutoff!$P$7,$O43=Cutoff!$P$8),1,""))</f>
        <v/>
      </c>
      <c r="EQ43" s="490" t="str">
        <f>+IF(ISBLANK(B43),"",IF(OR($E43=Cutoff!$R$2,$E43=Cutoff!$R$3,$E43=Cutoff!$R$4,$E43=Cutoff!$R$6,$E43=Cutoff!$R$7,$E43=Cutoff!$R$8,$E43=Cutoff!$R$10,$F43=Cutoff!$R$2,$F43=Cutoff!$R$3,$F43=Cutoff!$R$4,$F43=Cutoff!$R$6,$F43=Cutoff!$R$7,$F43=Cutoff!$R$8,$F43=Cutoff!$R$10,$G43=Cutoff!$R$2,$G43=Cutoff!$R$3,$G43=Cutoff!$R$4,$G43=Cutoff!$R$6,$G43=Cutoff!$R$7,$G43=Cutoff!$R$8,$G43=Cutoff!$R$10,$H43=Cutoff!$R$2,$H43=Cutoff!$R$3,$H43=Cutoff!$R$4,$H43=Cutoff!$R$6,$H43=Cutoff!$R$7,$H43=Cutoff!$R$8,$H43=Cutoff!$R$10,$I43=Cutoff!$R$2,$I43=Cutoff!$R$3,$I43=Cutoff!$R$4,$I43=Cutoff!$R$6,$I43=Cutoff!$R$7,$I43=Cutoff!$R$8,$I43=Cutoff!$R$10,$J43=Cutoff!$R$2,$J43=Cutoff!$R$3,$J43=Cutoff!$R$4,$J43=Cutoff!$R$6,$J43=Cutoff!$R$7,$J43=Cutoff!$R$8,$J43=Cutoff!$R$10,$K43=Cutoff!$R$2,$K43=Cutoff!$R$3,$K43=Cutoff!$R$4,$K43=Cutoff!$R$6,$K43=Cutoff!$R$7,$K43=Cutoff!$R$8,$K43=Cutoff!$R$10,$L43=Cutoff!$R$2,$L43=Cutoff!$R$3,$L43=Cutoff!$R$4,$L43=Cutoff!$R$6,$L43=Cutoff!$R$7,$L43=Cutoff!$R$8,$L43=Cutoff!$R$10,$M43=Cutoff!$R$2,$M43=Cutoff!$R$3,$M43=Cutoff!$R$4,$M43=Cutoff!$R$6,$M43=Cutoff!$R$7,$M43=Cutoff!$R$8,$M43=Cutoff!$R$10,$N43=Cutoff!$R$2,$N43=Cutoff!$R$3,$N43=Cutoff!$R$4,$N43=Cutoff!$R$6,$N43=Cutoff!$R$7,$N43=Cutoff!$R$8,$N43=Cutoff!$R$10,$O43=Cutoff!$R$2,$O43=Cutoff!$R$3,$O43=Cutoff!$R$4,$O43=Cutoff!$R$6,$O43=Cutoff!$R$7,$O43=Cutoff!$R$8,$O43=Cutoff!$R$10),1,""))</f>
        <v/>
      </c>
      <c r="ER43" s="490" t="str">
        <f>+IF(ISBLANK(B43),"",IF(OR($E43=Cutoff!$T$2,$E43=Cutoff!$T$3,$E43=Cutoff!$T$4,$E43=Cutoff!$T$5,$E43=Cutoff!$T$6,$E43=Cutoff!$T$7,$E43=Cutoff!$T$8,$F43=Cutoff!$T$2,$F43=Cutoff!$T$3,$F43=Cutoff!$T$4,$F43=Cutoff!$T$5,$F43=Cutoff!$T$6,$F43=Cutoff!$T$7,$F43=Cutoff!$T$8,$G43=Cutoff!$T$2,$G43=Cutoff!$T$3,$G43=Cutoff!$T$4,$G43=Cutoff!$T$5,$G43=Cutoff!$T$6,$G43=Cutoff!$T$7,$G43=Cutoff!$T$8,$H43=Cutoff!$T$2,$H43=Cutoff!$T$3,$H43=Cutoff!$T$4,$H43=Cutoff!$T$5,$H43=Cutoff!$T$6,$H43=Cutoff!$T$7,$H43=Cutoff!$T$8,$I43=Cutoff!$T$2,$I43=Cutoff!$T$3,$I43=Cutoff!$T$4,$I43=Cutoff!$T$5,$I43=Cutoff!$T$6,$I43=Cutoff!$T$7,$I43=Cutoff!$T$8,$J43=Cutoff!$T$2,$J43=Cutoff!$T$3,$J43=Cutoff!$T$4,$J43=Cutoff!$T$5,$J43=Cutoff!$T$6,$J43=Cutoff!$T$7,$J43=Cutoff!$T$8,$K43=Cutoff!$T$2,$K43=Cutoff!$T$3,$K43=Cutoff!$T$4,$K43=Cutoff!$T$5,$K43=Cutoff!$T$6,$K43=Cutoff!$T$7,$K43=Cutoff!$T$8,$L43=Cutoff!$T$2,$L43=Cutoff!$T$3,$L43=Cutoff!$T$4,$L43=Cutoff!$T$5,$L43=Cutoff!$T$6,$L43=Cutoff!$T$7,$L43=Cutoff!$T$8,$M43=Cutoff!$T$2,$M43=Cutoff!$T$3,$M43=Cutoff!$T$4,$M43=Cutoff!$T$5,$M43=Cutoff!$T$6,$M43=Cutoff!$T$7,$M43=Cutoff!$T$8,$N43=Cutoff!$T$2,$N43=Cutoff!$T$3,$N43=Cutoff!$T$4,$N43=Cutoff!$T$5,$N43=Cutoff!$T$6,$N43=Cutoff!$T$7,$N43=Cutoff!$T$8,$O43=Cutoff!$T$2,$O43=Cutoff!$T$3,$O43=Cutoff!$T$4,$O43=Cutoff!$T$5,$O43=Cutoff!$T$6,$O43=Cutoff!$T$7,$O43=Cutoff!$T$8),1,""))</f>
        <v/>
      </c>
      <c r="ET43" s="480">
        <f t="shared" si="135"/>
        <v>0</v>
      </c>
      <c r="EU43" s="545">
        <f t="shared" si="75"/>
        <v>0</v>
      </c>
      <c r="EV43" s="545">
        <f t="shared" si="76"/>
        <v>0</v>
      </c>
      <c r="EW43" s="545">
        <f t="shared" si="77"/>
        <v>0</v>
      </c>
      <c r="EY43" s="689" t="str">
        <f>IF(ISBLANK(E43),"0",+IF(OR(AND(E43=Cutoff!$AC$2,$Q43&gt;VLOOKUP(E43,Cutoff!$A$2:$D$56,4,FALSE)&gt;LCID!$Q43),AND(E43=Cutoff!$AC$3,$Q43&gt;VLOOKUP(E43,Cutoff!$A$2:$D$56,4,FALSE)&gt;LCID!$Q43),AND(E43=Cutoff!$AC$4,$RC43&gt;VLOOKUP(E43,Cutoff!$A$2:$D$56,4,FALSE)&gt;LCID!$Q43),AND(E43=Cutoff!$AC$5,$Q43&gt;VLOOKUP(E43,Cutoff!$A$2:$D$56,4,FALSE)&gt;LCID!$Q43),AND(E43=Cutoff!$AC$6,$Q43&gt;VLOOKUP(E43,Cutoff!$A$2:$D$56,4,FALSE)&gt;LCID!$Q43),AND(E43=Cutoff!$AC$7,$Q43&gt;VLOOKUP(E43,Cutoff!$A$2:$D$56,4,FALSE)&gt;LCID!$Q43),AND(E43=Cutoff!$AC$8,$Q43&gt;VLOOKUP(E43,Cutoff!$A$2:$D$56,4,FALSE)&gt;LCID!$Q43),AND(E43=Cutoff!$AC$9,$Q43&gt;VLOOKUP(E43,Cutoff!$A$2:$D$56,4,FALSE)&gt;LCID!$Q43)),"1","0"))</f>
        <v>0</v>
      </c>
      <c r="EZ43" s="690" t="str">
        <f>IF(ISBLANK(F43),"0",+IF(OR(AND(F43=Cutoff!$AC$2,$Q43&gt;VLOOKUP(F43,Cutoff!$A$2:$D$56,4,FALSE)&gt;LCID!$Q43),AND(F43=Cutoff!$AC$3,$Q43&gt;VLOOKUP(F43,Cutoff!$A$2:$D$56,4,FALSE)&gt;LCID!$Q43),AND(F43=Cutoff!$AC$4,$RC43&gt;VLOOKUP(F43,Cutoff!$A$2:$D$56,4,FALSE)&gt;LCID!$Q43),AND(F43=Cutoff!$AC$5,$Q43&gt;VLOOKUP(F43,Cutoff!$A$2:$D$56,4,FALSE)&gt;LCID!$Q43),AND(F43=Cutoff!$AC$6,$Q43&gt;VLOOKUP(F43,Cutoff!$A$2:$D$56,4,FALSE)&gt;LCID!$Q43),AND(F43=Cutoff!$AC$7,$Q43&gt;VLOOKUP(F43,Cutoff!$A$2:$D$56,4,FALSE)&gt;LCID!$Q43),AND(F43=Cutoff!$AC$8,$Q43&gt;VLOOKUP(F43,Cutoff!$A$2:$D$56,4,FALSE)&gt;LCID!$Q43),AND(F43=Cutoff!$AC$9,$Q43&gt;VLOOKUP(F43,Cutoff!$A$2:$D$56,4,FALSE)&gt;LCID!$Q43)),"1","0"))</f>
        <v>0</v>
      </c>
      <c r="FA43" s="690" t="str">
        <f>IF(ISBLANK(G43),"0",+IF(OR(AND(G43=Cutoff!$AC$2,$Q43&gt;VLOOKUP(G43,Cutoff!$A$2:$D$56,4,FALSE)&gt;LCID!$Q43),AND(G43=Cutoff!$AC$3,$Q43&gt;VLOOKUP(G43,Cutoff!$A$2:$D$56,4,FALSE)&gt;LCID!$Q43),AND(G43=Cutoff!$AC$4,$RC43&gt;VLOOKUP(G43,Cutoff!$A$2:$D$56,4,FALSE)&gt;LCID!$Q43),AND(G43=Cutoff!$AC$5,$Q43&gt;VLOOKUP(G43,Cutoff!$A$2:$D$56,4,FALSE)&gt;LCID!$Q43),AND(G43=Cutoff!$AC$6,$Q43&gt;VLOOKUP(G43,Cutoff!$A$2:$D$56,4,FALSE)&gt;LCID!$Q43),AND(G43=Cutoff!$AC$7,$Q43&gt;VLOOKUP(G43,Cutoff!$A$2:$D$56,4,FALSE)&gt;LCID!$Q43),AND(G43=Cutoff!$AC$8,$Q43&gt;VLOOKUP(G43,Cutoff!$A$2:$D$56,4,FALSE)&gt;LCID!$Q43),AND(G43=Cutoff!$AC$9,$Q43&gt;VLOOKUP(G43,Cutoff!$A$2:$D$56,4,FALSE)&gt;LCID!$Q43)),"1","0"))</f>
        <v>0</v>
      </c>
      <c r="FB43" s="690" t="str">
        <f>IF(ISBLANK(H43),"0",+IF(OR(AND(H43=Cutoff!$AC$2,$Q43&gt;VLOOKUP(H43,Cutoff!$A$2:$D$56,4,FALSE)&gt;LCID!$Q43),AND(H43=Cutoff!$AC$3,$Q43&gt;VLOOKUP(H43,Cutoff!$A$2:$D$56,4,FALSE)&gt;LCID!$Q43),AND(H43=Cutoff!$AC$4,$RC43&gt;VLOOKUP(H43,Cutoff!$A$2:$D$56,4,FALSE)&gt;LCID!$Q43),AND(H43=Cutoff!$AC$5,$Q43&gt;VLOOKUP(H43,Cutoff!$A$2:$D$56,4,FALSE)&gt;LCID!$Q43),AND(H43=Cutoff!$AC$6,$Q43&gt;VLOOKUP(H43,Cutoff!$A$2:$D$56,4,FALSE)&gt;LCID!$Q43),AND(H43=Cutoff!$AC$7,$Q43&gt;VLOOKUP(H43,Cutoff!$A$2:$D$56,4,FALSE)&gt;LCID!$Q43),AND(H43=Cutoff!$AC$8,$Q43&gt;VLOOKUP(H43,Cutoff!$A$2:$D$56,4,FALSE)&gt;LCID!$Q43),AND(H43=Cutoff!$AC$9,$Q43&gt;VLOOKUP(H43,Cutoff!$A$2:$D$56,4,FALSE)&gt;LCID!$Q43)),"1","0"))</f>
        <v>0</v>
      </c>
      <c r="FC43" s="690" t="str">
        <f>IF(ISBLANK(I43),"0",+IF(OR(AND(I43=Cutoff!$AC$2,$Q43&gt;VLOOKUP(I43,Cutoff!$A$2:$D$56,4,FALSE)&gt;LCID!$Q43),AND(I43=Cutoff!$AC$3,$Q43&gt;VLOOKUP(I43,Cutoff!$A$2:$D$56,4,FALSE)&gt;LCID!$Q43),AND(I43=Cutoff!$AC$4,$RC43&gt;VLOOKUP(I43,Cutoff!$A$2:$D$56,4,FALSE)&gt;LCID!$Q43),AND(I43=Cutoff!$AC$5,$Q43&gt;VLOOKUP(I43,Cutoff!$A$2:$D$56,4,FALSE)&gt;LCID!$Q43),AND(I43=Cutoff!$AC$6,$Q43&gt;VLOOKUP(I43,Cutoff!$A$2:$D$56,4,FALSE)&gt;LCID!$Q43),AND(I43=Cutoff!$AC$7,$Q43&gt;VLOOKUP(I43,Cutoff!$A$2:$D$56,4,FALSE)&gt;LCID!$Q43),AND(I43=Cutoff!$AC$8,$Q43&gt;VLOOKUP(I43,Cutoff!$A$2:$D$56,4,FALSE)&gt;LCID!$Q43),AND(I43=Cutoff!$AC$9,$Q43&gt;VLOOKUP(I43,Cutoff!$A$2:$D$56,4,FALSE)&gt;LCID!$Q43)),"1","0"))</f>
        <v>0</v>
      </c>
      <c r="FD43" s="690" t="str">
        <f>IF(ISBLANK(J43),"0",+IF(OR(AND(J43=Cutoff!$AC$2,$Q43&gt;VLOOKUP(J43,Cutoff!$A$2:$D$56,4,FALSE)&gt;LCID!$Q43),AND(J43=Cutoff!$AC$3,$Q43&gt;VLOOKUP(J43,Cutoff!$A$2:$D$56,4,FALSE)&gt;LCID!$Q43),AND(J43=Cutoff!$AC$4,$RC43&gt;VLOOKUP(J43,Cutoff!$A$2:$D$56,4,FALSE)&gt;LCID!$Q43),AND(J43=Cutoff!$AC$5,$Q43&gt;VLOOKUP(J43,Cutoff!$A$2:$D$56,4,FALSE)&gt;LCID!$Q43),AND(J43=Cutoff!$AC$6,$Q43&gt;VLOOKUP(J43,Cutoff!$A$2:$D$56,4,FALSE)&gt;LCID!$Q43),AND(J43=Cutoff!$AC$7,$Q43&gt;VLOOKUP(J43,Cutoff!$A$2:$D$56,4,FALSE)&gt;LCID!$Q43),AND(J43=Cutoff!$AC$8,$Q43&gt;VLOOKUP(J43,Cutoff!$A$2:$D$56,4,FALSE)&gt;LCID!$Q43),AND(J43=Cutoff!$AC$9,$Q43&gt;VLOOKUP(J43,Cutoff!$A$2:$D$56,4,FALSE)&gt;LCID!$Q43)),"1","0"))</f>
        <v>0</v>
      </c>
      <c r="FE43" s="690" t="str">
        <f>IF(ISBLANK(K43),"0",+IF(OR(AND(K43=Cutoff!$AC$2,$Q43&gt;VLOOKUP(K43,Cutoff!$A$2:$D$56,4,FALSE)&gt;LCID!$Q43),AND(K43=Cutoff!$AC$3,$Q43&gt;VLOOKUP(K43,Cutoff!$A$2:$D$56,4,FALSE)&gt;LCID!$Q43),AND(K43=Cutoff!$AC$4,$RC43&gt;VLOOKUP(K43,Cutoff!$A$2:$D$56,4,FALSE)&gt;LCID!$Q43),AND(K43=Cutoff!$AC$5,$Q43&gt;VLOOKUP(K43,Cutoff!$A$2:$D$56,4,FALSE)&gt;LCID!$Q43),AND(K43=Cutoff!$AC$6,$Q43&gt;VLOOKUP(K43,Cutoff!$A$2:$D$56,4,FALSE)&gt;LCID!$Q43),AND(K43=Cutoff!$AC$7,$Q43&gt;VLOOKUP(K43,Cutoff!$A$2:$D$56,4,FALSE)&gt;LCID!$Q43),AND(K43=Cutoff!$AC$8,$Q43&gt;VLOOKUP(K43,Cutoff!$A$2:$D$56,4,FALSE)&gt;LCID!$Q43),AND(K43=Cutoff!$AC$9,$Q43&gt;VLOOKUP(K43,Cutoff!$A$2:$D$56,4,FALSE)&gt;LCID!$Q43)),"1","0"))</f>
        <v>0</v>
      </c>
      <c r="FF43" s="690" t="str">
        <f>IF(ISBLANK(L43),"0",+IF(OR(AND(L43=Cutoff!$AC$2,$Q43&gt;VLOOKUP(L43,Cutoff!$A$2:$D$56,4,FALSE)&gt;LCID!$Q43),AND(L43=Cutoff!$AC$3,$Q43&gt;VLOOKUP(L43,Cutoff!$A$2:$D$56,4,FALSE)&gt;LCID!$Q43),AND(L43=Cutoff!$AC$4,$RC43&gt;VLOOKUP(L43,Cutoff!$A$2:$D$56,4,FALSE)&gt;LCID!$Q43),AND(L43=Cutoff!$AC$5,$Q43&gt;VLOOKUP(L43,Cutoff!$A$2:$D$56,4,FALSE)&gt;LCID!$Q43),AND(L43=Cutoff!$AC$6,$Q43&gt;VLOOKUP(L43,Cutoff!$A$2:$D$56,4,FALSE)&gt;LCID!$Q43),AND(L43=Cutoff!$AC$7,$Q43&gt;VLOOKUP(L43,Cutoff!$A$2:$D$56,4,FALSE)&gt;LCID!$Q43),AND(L43=Cutoff!$AC$8,$Q43&gt;VLOOKUP(L43,Cutoff!$A$2:$D$56,4,FALSE)&gt;LCID!$Q43),AND(L43=Cutoff!$AC$9,$Q43&gt;VLOOKUP(L43,Cutoff!$A$2:$D$56,4,FALSE)&gt;LCID!$Q43)),"1","0"))</f>
        <v>0</v>
      </c>
      <c r="FG43" s="690" t="str">
        <f>IF(ISBLANK(M43),"0",+IF(OR(AND(M43=Cutoff!$AC$2,$Q43&gt;VLOOKUP(M43,Cutoff!$A$2:$D$56,4,FALSE)&gt;LCID!$Q43),AND(M43=Cutoff!$AC$3,$Q43&gt;VLOOKUP(M43,Cutoff!$A$2:$D$56,4,FALSE)&gt;LCID!$Q43),AND(M43=Cutoff!$AC$4,$RC43&gt;VLOOKUP(M43,Cutoff!$A$2:$D$56,4,FALSE)&gt;LCID!$Q43),AND(M43=Cutoff!$AC$5,$Q43&gt;VLOOKUP(M43,Cutoff!$A$2:$D$56,4,FALSE)&gt;LCID!$Q43),AND(M43=Cutoff!$AC$6,$Q43&gt;VLOOKUP(M43,Cutoff!$A$2:$D$56,4,FALSE)&gt;LCID!$Q43),AND(M43=Cutoff!$AC$7,$Q43&gt;VLOOKUP(M43,Cutoff!$A$2:$D$56,4,FALSE)&gt;LCID!$Q43),AND(M43=Cutoff!$AC$8,$Q43&gt;VLOOKUP(M43,Cutoff!$A$2:$D$56,4,FALSE)&gt;LCID!$Q43),AND(M43=Cutoff!$AC$9,$Q43&gt;VLOOKUP(M43,Cutoff!$A$2:$D$56,4,FALSE)&gt;LCID!$Q43)),"1","0"))</f>
        <v>0</v>
      </c>
      <c r="FH43" s="690" t="str">
        <f>IF(ISBLANK(N43),"0",+IF(OR(AND(N43=Cutoff!$AC$2,$Q43&gt;VLOOKUP(N43,Cutoff!$A$2:$D$56,4,FALSE)&gt;LCID!$Q43),AND(N43=Cutoff!$AC$3,$Q43&gt;VLOOKUP(N43,Cutoff!$A$2:$D$56,4,FALSE)&gt;LCID!$Q43),AND(N43=Cutoff!$AC$4,$RC43&gt;VLOOKUP(N43,Cutoff!$A$2:$D$56,4,FALSE)&gt;LCID!$Q43),AND(N43=Cutoff!$AC$5,$Q43&gt;VLOOKUP(N43,Cutoff!$A$2:$D$56,4,FALSE)&gt;LCID!$Q43),AND(N43=Cutoff!$AC$6,$Q43&gt;VLOOKUP(N43,Cutoff!$A$2:$D$56,4,FALSE)&gt;LCID!$Q43),AND(N43=Cutoff!$AC$7,$Q43&gt;VLOOKUP(N43,Cutoff!$A$2:$D$56,4,FALSE)&gt;LCID!$Q43),AND(N43=Cutoff!$AC$8,$Q43&gt;VLOOKUP(N43,Cutoff!$A$2:$D$56,4,FALSE)&gt;LCID!$Q43),AND(N43=Cutoff!$AC$9,$Q43&gt;VLOOKUP(N43,Cutoff!$A$2:$D$56,4,FALSE)&gt;LCID!$Q43)),"1","0"))</f>
        <v>0</v>
      </c>
      <c r="FI43" s="691" t="str">
        <f>IF(ISBLANK(O43),"0",+IF(OR(AND(O43=Cutoff!$AC$2,$Q43&gt;VLOOKUP(O43,Cutoff!$A$2:$D$56,4,FALSE)&gt;LCID!$Q43),AND(O43=Cutoff!$AC$3,$Q43&gt;VLOOKUP(O43,Cutoff!$A$2:$D$56,4,FALSE)&gt;LCID!$Q43),AND(O43=Cutoff!$AC$4,$RC43&gt;VLOOKUP(O43,Cutoff!$A$2:$D$56,4,FALSE)&gt;LCID!$Q43),AND(O43=Cutoff!$AC$5,$Q43&gt;VLOOKUP(O43,Cutoff!$A$2:$D$56,4,FALSE)&gt;LCID!$Q43),AND(O43=Cutoff!$AC$6,$Q43&gt;VLOOKUP(O43,Cutoff!$A$2:$D$56,4,FALSE)&gt;LCID!$Q43),AND(O43=Cutoff!$AC$7,$Q43&gt;VLOOKUP(O43,Cutoff!$A$2:$D$56,4,FALSE)&gt;LCID!$Q43),AND(O43=Cutoff!$AC$8,$Q43&gt;VLOOKUP(O43,Cutoff!$A$2:$D$56,4,FALSE)&gt;LCID!$Q43),AND(O43=Cutoff!$AC$9,$Q43&gt;VLOOKUP(O43,Cutoff!$A$2:$D$56,4,FALSE)&gt;LCID!$Q43)),"1","0"))</f>
        <v>0</v>
      </c>
      <c r="FJ43" s="688">
        <f t="shared" si="136"/>
        <v>0</v>
      </c>
      <c r="FK43" s="11"/>
      <c r="FM43" s="480">
        <f t="shared" si="137"/>
        <v>0</v>
      </c>
      <c r="FN43" s="480">
        <f t="shared" si="138"/>
        <v>0</v>
      </c>
      <c r="FO43" s="480">
        <f t="shared" si="139"/>
        <v>0</v>
      </c>
      <c r="FQ43" s="239" t="str">
        <f>IF(ISBLANK(B43),"",+IF(OR($E43=Cutoff!$W$2,$E43=Cutoff!$W$3,$E43=Cutoff!$W$4,$E43=Cutoff!$W$5,$E43=Cutoff!$W$6,$E43=Cutoff!$W$7,$E43=Cutoff!$W$8,$E43=Cutoff!$W$9,$E43=Cutoff!$W$10,$E43=Cutoff!$W$11,$E43=Cutoff!$W$12,$F43=Cutoff!$W$2,$F43=Cutoff!$W$3,$F43=Cutoff!$W$4,$F43=Cutoff!$W$5,$F43=Cutoff!$W$6,$F43=Cutoff!$W$7,$F43=Cutoff!$W$8,$F43=Cutoff!$W$9,$F43=Cutoff!$W$10,$F43=Cutoff!$W$11,$F43=Cutoff!$W$12,$G43=Cutoff!$W$2,$G43=Cutoff!$W$3,$G43=Cutoff!$W$4,$G43=Cutoff!$W$5,$G43=Cutoff!$W$6,$G43=Cutoff!$W$7,$G43=Cutoff!$W$8,$G43=Cutoff!$W$9,$G43=Cutoff!$W$10,$G43=Cutoff!$W$11,$G43=Cutoff!$W$12,$H43=Cutoff!$W$2,$H43=Cutoff!$W$3,$H43=Cutoff!$W$4,$H43=Cutoff!$W$5,$H43=Cutoff!$W$6,$H43=Cutoff!$W$7,$H43=Cutoff!$W$8,$H43=Cutoff!$W$9,$H43=Cutoff!$W$10,$H43=Cutoff!$W$11,$H43=Cutoff!$W$12,$I43=Cutoff!$W$2,$I43=Cutoff!$W$3,$I43=Cutoff!$W$4,$I43=Cutoff!$W$5,$I43=Cutoff!$W$6,$I43=Cutoff!$W$7,$I43=Cutoff!$W$8,$I43=Cutoff!$W$9,$I43=Cutoff!$W$10,$I43=Cutoff!$W$11,$I43=Cutoff!$W$12,$J43=Cutoff!$W$2,$J43=Cutoff!$W$3,$J43=Cutoff!$W$4,$J43=Cutoff!$W$5,$J43=Cutoff!$W$6,$J43=Cutoff!$W$7,$J43=Cutoff!$W$8,$J43=Cutoff!$W$9,$J43=Cutoff!$W$10,$J43=Cutoff!$W$11,$J43=Cutoff!$W$12,$K43=Cutoff!$W$2,$K43=Cutoff!$W$3,$K43=Cutoff!$W$4,$K43=Cutoff!$W$5,$K43=Cutoff!$W$6,$K43=Cutoff!$W$7,$K43=Cutoff!$W$8,$K43=Cutoff!$W$9,$K43=Cutoff!$W$10,$K43=Cutoff!$W$11,$K43=Cutoff!$W$12,$L43=Cutoff!$W$2,$L43=Cutoff!$W$3,$L43=Cutoff!$W$4,$L43=Cutoff!$W$5,$L43=Cutoff!$W$6,$L43=Cutoff!$W$7,$L43=Cutoff!$W$8,$L43=Cutoff!$W$9,$L43=Cutoff!$W$10,$L43=Cutoff!$W$11,$L43=Cutoff!$W$12,$M43=Cutoff!$W$2,$M43=Cutoff!$W$3,$M43=Cutoff!$W$4,$M43=Cutoff!$W$5,$M43=Cutoff!$W$6,$M43=Cutoff!$W$7,$M43=Cutoff!$W$8,$M43=Cutoff!$W$9,$M43=Cutoff!$W$10,$N43=Cutoff!$W$2,$N43=Cutoff!$W$3,$N43=Cutoff!$W$4,$M43=Cutoff!$W$11,$M43=Cutoff!$W$12,$N43=Cutoff!$W$5,$N43=Cutoff!$W$6,$N43=Cutoff!$W$7,$N43=Cutoff!$W$8,$N43=Cutoff!$W$9,$N43=Cutoff!$W$10,$N43=Cutoff!$W$11,$N43=Cutoff!$W$12,$O43=Cutoff!$W$2,$O43=Cutoff!$W$3,$O43=Cutoff!$W$4,$O43=Cutoff!$W$5,$O43=Cutoff!$W$6,$O43=Cutoff!$W$7,$O43=Cutoff!$W$8,$O43=Cutoff!$W$9,$O43=Cutoff!$W$10,$O43=Cutoff!$W$11,$O43=Cutoff!$W$12),1,""))</f>
        <v/>
      </c>
      <c r="FR43" s="239">
        <f t="shared" si="80"/>
        <v>0</v>
      </c>
      <c r="FU43" s="480" t="str">
        <f t="shared" si="124"/>
        <v/>
      </c>
      <c r="GB43" s="528" t="str">
        <f t="shared" si="81"/>
        <v/>
      </c>
      <c r="GC43" s="529" t="str">
        <f t="shared" si="82"/>
        <v/>
      </c>
      <c r="GD43" s="529" t="str">
        <f t="shared" si="83"/>
        <v/>
      </c>
      <c r="GE43" s="529" t="str">
        <f t="shared" si="84"/>
        <v/>
      </c>
      <c r="GF43" s="529" t="str">
        <f t="shared" si="85"/>
        <v/>
      </c>
      <c r="GG43" s="529" t="str">
        <f t="shared" si="86"/>
        <v/>
      </c>
      <c r="GH43" s="529" t="str">
        <f t="shared" si="87"/>
        <v/>
      </c>
      <c r="GI43" s="529" t="str">
        <f t="shared" si="88"/>
        <v/>
      </c>
      <c r="GJ43" s="529" t="str">
        <f t="shared" si="89"/>
        <v/>
      </c>
      <c r="GK43" s="529" t="str">
        <f t="shared" si="90"/>
        <v/>
      </c>
      <c r="GL43" s="530" t="str">
        <f t="shared" si="91"/>
        <v/>
      </c>
      <c r="GM43" s="530">
        <f t="shared" si="92"/>
        <v>0</v>
      </c>
      <c r="GN43" s="574">
        <f t="shared" si="93"/>
        <v>0</v>
      </c>
      <c r="GQ43" s="528" t="str">
        <f>+IF(ISBLANK($B43),"",IF(ISBLANK(E43),"",IF(OR(E43=Cutoff!$P$34,E43=Cutoff!$P$35,E43=Cutoff!$P$36,E43=Cutoff!$P$37,E43=Cutoff!$P$38,E43=Cutoff!$P$39,E43=Cutoff!$P$40,E43=Cutoff!$P$41,E43=Cutoff!$P$42,E43=Cutoff!$P$43,E43=Cutoff!$P$44,E43=Cutoff!$P$45,$Q43&lt;SCL!Y43),"0","i")))</f>
        <v/>
      </c>
      <c r="GR43" s="529" t="str">
        <f>+IF(ISBLANK($B43),"",IF(ISBLANK(F43),"",IF(OR(F43=Cutoff!$P$34,F43=Cutoff!$P$35,F43=Cutoff!$P$36,F43=Cutoff!$P$37,F43=Cutoff!$P$38,F43=Cutoff!$P$39,F43=Cutoff!$P$40,F43=Cutoff!$P$41,F43=Cutoff!$P$42,F43=Cutoff!$P$43,F43=Cutoff!$P$44,F43=Cutoff!$P$45,$Q43&lt;SCL!Z43),"0","i")))</f>
        <v/>
      </c>
      <c r="GS43" s="529" t="str">
        <f>+IF(ISBLANK($B43),"",IF(ISBLANK(G43),"",IF(OR(G43=Cutoff!$P$34,G43=Cutoff!$P$35,G43=Cutoff!$P$36,G43=Cutoff!$P$37,G43=Cutoff!$P$38,G43=Cutoff!$P$39,G43=Cutoff!$P$40,G43=Cutoff!$P$41,G43=Cutoff!$P$42,G43=Cutoff!$P$43,G43=Cutoff!$P$44,G43=Cutoff!$P$45,$Q43&lt;SCL!AA43),"0","i")))</f>
        <v/>
      </c>
      <c r="GT43" s="529" t="str">
        <f>+IF(ISBLANK($B43),"",IF(ISBLANK(H43),"",IF(OR(H43=Cutoff!$P$34,H43=Cutoff!$P$35,H43=Cutoff!$P$36,H43=Cutoff!$P$37,H43=Cutoff!$P$38,H43=Cutoff!$P$39,H43=Cutoff!$P$40,H43=Cutoff!$P$41,H43=Cutoff!$P$42,H43=Cutoff!$P$43,H43=Cutoff!$P$44,H43=Cutoff!$P$45,$Q43&lt;SCL!AB43),"0","i")))</f>
        <v/>
      </c>
      <c r="GU43" s="529" t="str">
        <f>+IF(ISBLANK($B43),"",IF(ISBLANK(I43),"",IF(OR(I43=Cutoff!$P$34,I43=Cutoff!$P$35,I43=Cutoff!$P$36,I43=Cutoff!$P$37,I43=Cutoff!$P$38,I43=Cutoff!$P$39,I43=Cutoff!$P$40,I43=Cutoff!$P$41,I43=Cutoff!$P$42,I43=Cutoff!$P$43,I43=Cutoff!$P$44,I43=Cutoff!$P$45,$Q43&lt;SCL!AC43),"0","i")))</f>
        <v/>
      </c>
      <c r="GV43" s="529" t="str">
        <f>+IF(ISBLANK($B43),"",IF(ISBLANK(J43),"",IF(OR(J43=Cutoff!$P$34,J43=Cutoff!$P$35,J43=Cutoff!$P$36,J43=Cutoff!$P$37,J43=Cutoff!$P$38,J43=Cutoff!$P$39,J43=Cutoff!$P$40,J43=Cutoff!$P$41,J43=Cutoff!$P$42,J43=Cutoff!$P$43,J43=Cutoff!$P$44,J43=Cutoff!$P$45,$Q43&lt;SCL!AD43),"0","i")))</f>
        <v/>
      </c>
      <c r="GW43" s="529" t="str">
        <f>+IF(ISBLANK($B43),"",IF(ISBLANK(K43),"",IF(OR(K43=Cutoff!$P$34,K43=Cutoff!$P$35,K43=Cutoff!$P$36,K43=Cutoff!$P$37,K43=Cutoff!$P$38,K43=Cutoff!$P$39,K43=Cutoff!$P$40,K43=Cutoff!$P$41,K43=Cutoff!$P$42,K43=Cutoff!$P$43,K43=Cutoff!$P$44,K43=Cutoff!$P$45,$Q43&lt;SCL!AE43),"0","i")))</f>
        <v/>
      </c>
      <c r="GX43" s="529" t="str">
        <f>+IF(ISBLANK($B43),"",IF(ISBLANK(L43),"",IF(OR(L43=Cutoff!$P$34,L43=Cutoff!$P$35,L43=Cutoff!$P$36,L43=Cutoff!$P$37,L43=Cutoff!$P$38,L43=Cutoff!$P$39,L43=Cutoff!$P$40,L43=Cutoff!$P$41,L43=Cutoff!$P$42,L43=Cutoff!$P$43,L43=Cutoff!$P$44,L43=Cutoff!$P$45,$Q43&lt;SCL!AF43),"0","i")))</f>
        <v/>
      </c>
      <c r="GY43" s="529" t="str">
        <f>+IF(ISBLANK($B43),"",IF(ISBLANK(M43),"",IF(OR(M43=Cutoff!$P$34,M43=Cutoff!$P$35,M43=Cutoff!$P$36,M43=Cutoff!$P$37,M43=Cutoff!$P$38,M43=Cutoff!$P$39,M43=Cutoff!$P$40,M43=Cutoff!$P$41,M43=Cutoff!$P$42,M43=Cutoff!$P$43,M43=Cutoff!$P$44,M43=Cutoff!$P$45,$Q43&lt;SCL!AG43),"0","i")))</f>
        <v/>
      </c>
      <c r="GZ43" s="529" t="str">
        <f>+IF(ISBLANK($B43),"",IF(ISBLANK(N43),"",IF(OR(N43=Cutoff!$P$34,N43=Cutoff!$P$35,N43=Cutoff!$P$36,N43=Cutoff!$P$37,N43=Cutoff!$P$38,N43=Cutoff!$P$39,N43=Cutoff!$P$40,N43=Cutoff!$P$41,N43=Cutoff!$P$42,N43=Cutoff!$P$43,N43=Cutoff!$P$44,N43=Cutoff!$P$45,$Q43&lt;SCL!AH43),"0","i")))</f>
        <v/>
      </c>
      <c r="HA43" s="530" t="str">
        <f>+IF(ISBLANK($B43),"",IF(ISBLANK(O43),"",IF(OR(O43=Cutoff!$P$34,O43=Cutoff!$P$35,O43=Cutoff!$P$36,O43=Cutoff!$P$37,O43=Cutoff!$P$38,O43=Cutoff!$P$39,O43=Cutoff!$P$40,O43=Cutoff!$P$41,O43=Cutoff!$P$42,O43=Cutoff!$P$43,O43=Cutoff!$P$44,O43=Cutoff!$P$45,$Q43&lt;SCL!AI43),"0","i")))</f>
        <v/>
      </c>
      <c r="HB43" s="530" t="str">
        <f t="shared" si="94"/>
        <v/>
      </c>
      <c r="HC43" s="541" t="str">
        <f t="shared" si="95"/>
        <v/>
      </c>
      <c r="HD43" s="678" t="str">
        <f t="shared" si="96"/>
        <v/>
      </c>
      <c r="HE43" s="528" t="str">
        <f>+IF(ISBLANK($B43),"",IF(ISBLANK(E43),"",IF(OR(E43=Cutoff!$R$34,E43=Cutoff!$R$35,E43=Cutoff!$R$36,E43=Cutoff!$R$37,E43=Cutoff!$R$38,E43=Cutoff!$R$39,E43=Cutoff!$R$40,E43=Cutoff!$R$41,E43=Cutoff!$R$42,E43=Cutoff!$R$43,E43=Cutoff!$R$44,E43=Cutoff!$R$45,$Q43&lt;SCL!Y43),"0","d")))</f>
        <v/>
      </c>
      <c r="HF43" s="529" t="str">
        <f>+IF(ISBLANK($B43),"",IF(ISBLANK(F43),"",IF(OR(F43=Cutoff!$R$34,F43=Cutoff!$R$35,F43=Cutoff!$R$36,F43=Cutoff!$R$37,F43=Cutoff!$R$38,F43=Cutoff!$R$39,F43=Cutoff!$R$40,F43=Cutoff!$R$41,F43=Cutoff!$R$42,F43=Cutoff!$R$43,F43=Cutoff!$R$44,F43=Cutoff!$R$45,$Q43&lt;SCL!Z43),"0","d")))</f>
        <v/>
      </c>
      <c r="HG43" s="529" t="str">
        <f>+IF(ISBLANK($B43),"",IF(ISBLANK(G43),"",IF(OR(G43=Cutoff!$R$34,G43=Cutoff!$R$35,G43=Cutoff!$R$36,G43=Cutoff!$R$37,G43=Cutoff!$R$38,G43=Cutoff!$R$39,G43=Cutoff!$R$40,G43=Cutoff!$R$41,G43=Cutoff!$R$42,G43=Cutoff!$R$43,G43=Cutoff!$R$44,G43=Cutoff!$R$45,$Q43&lt;SCL!AA43),"0","d")))</f>
        <v/>
      </c>
      <c r="HH43" s="529" t="str">
        <f>+IF(ISBLANK($B43),"",IF(ISBLANK(H43),"",IF(OR(H43=Cutoff!$R$34,H43=Cutoff!$R$35,H43=Cutoff!$R$36,H43=Cutoff!$R$37,H43=Cutoff!$R$38,H43=Cutoff!$R$39,H43=Cutoff!$R$40,H43=Cutoff!$R$41,H43=Cutoff!$R$42,H43=Cutoff!$R$43,H43=Cutoff!$R$44,H43=Cutoff!$R$45,$Q43&lt;SCL!AB43),"0","d")))</f>
        <v/>
      </c>
      <c r="HI43" s="529" t="str">
        <f>+IF(ISBLANK($B43),"",IF(ISBLANK(I43),"",IF(OR(I43=Cutoff!$R$34,I43=Cutoff!$R$35,I43=Cutoff!$R$36,I43=Cutoff!$R$37,I43=Cutoff!$R$38,I43=Cutoff!$R$39,I43=Cutoff!$R$40,I43=Cutoff!$R$41,I43=Cutoff!$R$42,I43=Cutoff!$R$43,I43=Cutoff!$R$44,I43=Cutoff!$R$45,$Q43&lt;SCL!AC43),"0","d")))</f>
        <v/>
      </c>
      <c r="HJ43" s="529" t="str">
        <f>+IF(ISBLANK($B43),"",IF(ISBLANK(J43),"",IF(OR(J43=Cutoff!$R$34,J43=Cutoff!$R$35,J43=Cutoff!$R$36,J43=Cutoff!$R$37,J43=Cutoff!$R$38,J43=Cutoff!$R$39,J43=Cutoff!$R$40,J43=Cutoff!$R$41,J43=Cutoff!$R$42,J43=Cutoff!$R$43,J43=Cutoff!$R$44,J43=Cutoff!$R$45,$Q43&lt;SCL!AD43),"0","d")))</f>
        <v/>
      </c>
      <c r="HK43" s="529" t="str">
        <f>+IF(ISBLANK($B43),"",IF(ISBLANK(K43),"",IF(OR(K43=Cutoff!$R$34,K43=Cutoff!$R$35,K43=Cutoff!$R$36,K43=Cutoff!$R$37,K43=Cutoff!$R$38,K43=Cutoff!$R$39,K43=Cutoff!$R$40,K43=Cutoff!$R$41,K43=Cutoff!$R$42,K43=Cutoff!$R$43,K43=Cutoff!$R$44,K43=Cutoff!$R$45,$Q43&lt;SCL!AE43),"0","d")))</f>
        <v/>
      </c>
      <c r="HL43" s="529" t="str">
        <f>+IF(ISBLANK($B43),"",IF(ISBLANK(L43),"",IF(OR(L43=Cutoff!$R$34,L43=Cutoff!$R$35,L43=Cutoff!$R$36,L43=Cutoff!$R$37,L43=Cutoff!$R$38,L43=Cutoff!$R$39,L43=Cutoff!$R$40,L43=Cutoff!$R$41,L43=Cutoff!$R$42,L43=Cutoff!$R$43,L43=Cutoff!$R$44,L43=Cutoff!$R$45,$Q43&lt;SCL!AF43),"0","d")))</f>
        <v/>
      </c>
      <c r="HM43" s="529" t="str">
        <f>+IF(ISBLANK($B43),"",IF(ISBLANK(M43),"",IF(OR(M43=Cutoff!$R$34,M43=Cutoff!$R$35,M43=Cutoff!$R$36,M43=Cutoff!$R$37,M43=Cutoff!$R$38,M43=Cutoff!$R$39,M43=Cutoff!$R$40,M43=Cutoff!$R$41,M43=Cutoff!$R$42,M43=Cutoff!$R$43,M43=Cutoff!$R$44,M43=Cutoff!$R$45,$Q43&lt;SCL!AG43),"0","d")))</f>
        <v/>
      </c>
      <c r="HN43" s="529" t="str">
        <f>+IF(ISBLANK($B43),"",IF(ISBLANK(N43),"",IF(OR(N43=Cutoff!$R$34,N43=Cutoff!$R$35,N43=Cutoff!$R$36,N43=Cutoff!$R$37,N43=Cutoff!$R$38,N43=Cutoff!$R$39,N43=Cutoff!$R$40,N43=Cutoff!$R$41,N43=Cutoff!$R$42,N43=Cutoff!$R$43,N43=Cutoff!$R$44,N43=Cutoff!$R$45,$Q43&lt;SCL!AH43),"0","d")))</f>
        <v/>
      </c>
      <c r="HO43" s="530" t="str">
        <f>+IF(ISBLANK($B43),"",IF(ISBLANK(O43),"",IF(OR(O43=Cutoff!$R$34,O43=Cutoff!$R$35,O43=Cutoff!$R$36,O43=Cutoff!$R$37,O43=Cutoff!$R$38,O43=Cutoff!$R$39,O43=Cutoff!$R$40,O43=Cutoff!$R$41,O43=Cutoff!$R$42,O43=Cutoff!$R$43,O43=Cutoff!$R$44,O43=Cutoff!$R$45,$Q43&lt;SCL!AI43),"0","d")))</f>
        <v/>
      </c>
      <c r="HP43" s="530" t="str">
        <f t="shared" si="97"/>
        <v/>
      </c>
      <c r="HQ43" s="541" t="str">
        <f t="shared" si="98"/>
        <v/>
      </c>
      <c r="HR43" s="678" t="str">
        <f t="shared" si="99"/>
        <v/>
      </c>
      <c r="HS43" s="528" t="str">
        <f>+IF(ISBLANK($B43),"",IF(ISBLANK(E43),"",IF(OR(E43=Cutoff!$T$34,E43=Cutoff!$T$35,E43=Cutoff!$T$36,E43=Cutoff!$T$37,E43=Cutoff!$T$38,E43=Cutoff!$T$39,E43=Cutoff!$T$40,E43=Cutoff!$T$41,E43=Cutoff!$T$42,E43=Cutoff!$T$43,E43=Cutoff!$T$44,E43=Cutoff!$T$45,$Q43&lt;SCL!Y43),"0","oral")))</f>
        <v/>
      </c>
      <c r="HT43" s="529" t="str">
        <f>+IF(ISBLANK($B43),"",IF(ISBLANK(F43),"",IF(OR(F43=Cutoff!$T$34,F43=Cutoff!$T$35,F43=Cutoff!$T$36,F43=Cutoff!$T$37,F43=Cutoff!$T$38,F43=Cutoff!$T$39,F43=Cutoff!$T$40,F43=Cutoff!$T$41,F43=Cutoff!$T$42,F43=Cutoff!$T$43,F43=Cutoff!$T$44,F43=Cutoff!$T$45,$Q43&lt;SCL!Z43),"0","oral")))</f>
        <v/>
      </c>
      <c r="HU43" s="529" t="str">
        <f>+IF(ISBLANK($B43),"",IF(ISBLANK(G43),"",IF(OR(G43=Cutoff!$T$34,G43=Cutoff!$T$35,G43=Cutoff!$T$36,G43=Cutoff!$T$37,G43=Cutoff!$T$38,G43=Cutoff!$T$39,G43=Cutoff!$T$40,G43=Cutoff!$T$41,G43=Cutoff!$T$42,G43=Cutoff!$T$43,G43=Cutoff!$T$44,G43=Cutoff!$T$45,$Q43&lt;SCL!AA43),"0","oral")))</f>
        <v/>
      </c>
      <c r="HV43" s="529" t="str">
        <f>+IF(ISBLANK($B43),"",IF(ISBLANK(H43),"",IF(OR(H43=Cutoff!$T$34,H43=Cutoff!$T$35,H43=Cutoff!$T$36,H43=Cutoff!$T$37,H43=Cutoff!$T$38,H43=Cutoff!$T$39,H43=Cutoff!$T$40,H43=Cutoff!$T$41,H43=Cutoff!$T$42,H43=Cutoff!$T$43,H43=Cutoff!$T$44,H43=Cutoff!$T$45,$Q43&lt;SCL!AB43),"0","oral")))</f>
        <v/>
      </c>
      <c r="HW43" s="529" t="str">
        <f>+IF(ISBLANK($B43),"",IF(ISBLANK(I43),"",IF(OR(I43=Cutoff!$T$34,I43=Cutoff!$T$35,I43=Cutoff!$T$36,I43=Cutoff!$T$37,I43=Cutoff!$T$38,I43=Cutoff!$T$39,I43=Cutoff!$T$40,I43=Cutoff!$T$41,I43=Cutoff!$T$42,I43=Cutoff!$T$43,I43=Cutoff!$T$44,I43=Cutoff!$T$45,$Q43&lt;SCL!AC43),"0","oral")))</f>
        <v/>
      </c>
      <c r="HX43" s="529" t="str">
        <f>+IF(ISBLANK($B43),"",IF(ISBLANK(J43),"",IF(OR(J43=Cutoff!$T$34,J43=Cutoff!$T$35,J43=Cutoff!$T$36,J43=Cutoff!$T$37,J43=Cutoff!$T$38,J43=Cutoff!$T$39,J43=Cutoff!$T$40,J43=Cutoff!$T$41,J43=Cutoff!$T$42,J43=Cutoff!$T$43,J43=Cutoff!$T$44,J43=Cutoff!$T$45,$Q43&lt;SCL!AD43),"0","oral")))</f>
        <v/>
      </c>
      <c r="HY43" s="529" t="str">
        <f>+IF(ISBLANK($B43),"",IF(ISBLANK(K43),"",IF(OR(K43=Cutoff!$T$34,K43=Cutoff!$T$35,K43=Cutoff!$T$36,K43=Cutoff!$T$37,K43=Cutoff!$T$38,K43=Cutoff!$T$39,K43=Cutoff!$T$40,K43=Cutoff!$T$41,K43=Cutoff!$T$42,K43=Cutoff!$T$43,K43=Cutoff!$T$44,K43=Cutoff!$T$45,$Q43&lt;SCL!AE43),"0","oral")))</f>
        <v/>
      </c>
      <c r="HZ43" s="529" t="str">
        <f>+IF(ISBLANK($B43),"",IF(ISBLANK(L43),"",IF(OR(L43=Cutoff!$T$34,L43=Cutoff!$T$35,L43=Cutoff!$T$36,L43=Cutoff!$T$37,L43=Cutoff!$T$38,L43=Cutoff!$T$39,L43=Cutoff!$T$40,L43=Cutoff!$T$41,L43=Cutoff!$T$42,L43=Cutoff!$T$43,L43=Cutoff!$T$44,L43=Cutoff!$T$45,$Q43&lt;SCL!AF43),"0","oral")))</f>
        <v/>
      </c>
      <c r="IA43" s="529" t="str">
        <f>+IF(ISBLANK($B43),"",IF(ISBLANK(M43),"",IF(OR(M43=Cutoff!$T$34,M43=Cutoff!$T$35,M43=Cutoff!$T$36,M43=Cutoff!$T$37,M43=Cutoff!$T$38,M43=Cutoff!$T$39,M43=Cutoff!$T$40,M43=Cutoff!$T$41,M43=Cutoff!$T$42,M43=Cutoff!$T$43,M43=Cutoff!$T$44,M43=Cutoff!$T$45,$Q43&lt;SCL!AG43),"0","oral")))</f>
        <v/>
      </c>
      <c r="IB43" s="529" t="str">
        <f>+IF(ISBLANK($B43),"",IF(ISBLANK(N43),"",IF(OR(N43=Cutoff!$T$34,N43=Cutoff!$T$35,N43=Cutoff!$T$36,N43=Cutoff!$T$37,N43=Cutoff!$T$38,N43=Cutoff!$T$39,N43=Cutoff!$T$40,N43=Cutoff!$T$41,N43=Cutoff!$T$42,N43=Cutoff!$T$43,N43=Cutoff!$T$44,N43=Cutoff!$T$45,$Q43&lt;SCL!AH43),"0","oral")))</f>
        <v/>
      </c>
      <c r="IC43" s="530" t="str">
        <f>+IF(ISBLANK($B43),"",IF(ISBLANK(O43),"",IF(OR(O43=Cutoff!$T$34,O43=Cutoff!$T$35,O43=Cutoff!$T$36,O43=Cutoff!$T$37,O43=Cutoff!$T$38,O43=Cutoff!$T$39,O43=Cutoff!$T$40,O43=Cutoff!$T$41,O43=Cutoff!$T$42,O43=Cutoff!$T$43,O43=Cutoff!$T$44,O43=Cutoff!$T$45,$Q43&lt;SCL!AI43),"0","oral")))</f>
        <v/>
      </c>
      <c r="ID43" s="530" t="str">
        <f t="shared" si="100"/>
        <v/>
      </c>
      <c r="IE43" s="541" t="str">
        <f t="shared" si="101"/>
        <v/>
      </c>
      <c r="IF43" s="678" t="str">
        <f t="shared" si="102"/>
        <v/>
      </c>
      <c r="IG43" s="528" t="str">
        <f>IF(ISBLANK($B43),"",+IF(OR(E43=Cutoff!$W$2,E43=Cutoff!$W$3,E43=Cutoff!$W$4,E43=Cutoff!$W$5,E43=Cutoff!$W$6,E43=Cutoff!$W$7,E43=Cutoff!$W$8,E43=Cutoff!$W$9,E43=Cutoff!$W$10,E43=Cutoff!$W$11,E43=Cutoff!$W$12),1,0))</f>
        <v/>
      </c>
      <c r="IH43" s="529" t="str">
        <f>IF(ISBLANK($B43),"",+IF(OR(F43=Cutoff!$W$2,F43=Cutoff!$W$3,F43=Cutoff!$W$4,F43=Cutoff!$W$5,F43=Cutoff!$W$6,F43=Cutoff!$W$7,F43=Cutoff!$W$8,F43=Cutoff!$W$9,F43=Cutoff!$W$10,F43=Cutoff!$W$11,F43=Cutoff!$W$12),1,0))</f>
        <v/>
      </c>
      <c r="II43" s="529" t="str">
        <f>IF(ISBLANK($B43),"",+IF(OR(G43=Cutoff!$W$2,G43=Cutoff!$W$3,G43=Cutoff!$W$4,G43=Cutoff!$W$5,G43=Cutoff!$W$6,G43=Cutoff!$W$7,G43=Cutoff!$W$8,G43=Cutoff!$W$9,G43=Cutoff!$W$10,G43=Cutoff!$W$11,G43=Cutoff!$W$12),1,0))</f>
        <v/>
      </c>
      <c r="IJ43" s="529" t="str">
        <f>IF(ISBLANK($B43),"",+IF(OR(H43=Cutoff!$W$2,H43=Cutoff!$W$3,H43=Cutoff!$W$4,H43=Cutoff!$W$5,H43=Cutoff!$W$6,H43=Cutoff!$W$7,H43=Cutoff!$W$8,H43=Cutoff!$W$9,H43=Cutoff!$W$10,H43=Cutoff!$W$11,H43=Cutoff!$W$12),1,0))</f>
        <v/>
      </c>
      <c r="IK43" s="529" t="str">
        <f>IF(ISBLANK($B43),"",+IF(OR(I43=Cutoff!$W$2,I43=Cutoff!$W$3,I43=Cutoff!$W$4,I43=Cutoff!$W$5,I43=Cutoff!$W$6,I43=Cutoff!$W$7,I43=Cutoff!$W$8,I43=Cutoff!$W$9,I43=Cutoff!$W$10,I43=Cutoff!$W$11,I43=Cutoff!$W$12),1,0))</f>
        <v/>
      </c>
      <c r="IL43" s="529" t="str">
        <f>IF(ISBLANK($B43),"",+IF(OR(J43=Cutoff!$W$2,J43=Cutoff!$W$3,J43=Cutoff!$W$4,J43=Cutoff!$W$5,J43=Cutoff!$W$6,J43=Cutoff!$W$7,J43=Cutoff!$W$8,J43=Cutoff!$W$9,J43=Cutoff!$W$10,J43=Cutoff!$W$11,J43=Cutoff!$W$12),1,0))</f>
        <v/>
      </c>
      <c r="IM43" s="529" t="str">
        <f>IF(ISBLANK($B43),"",+IF(OR(K43=Cutoff!$W$2,K43=Cutoff!$W$3,K43=Cutoff!$W$4,K43=Cutoff!$W$5,K43=Cutoff!$W$6,K43=Cutoff!$W$7,K43=Cutoff!$W$8,K43=Cutoff!$W$9,K43=Cutoff!$W$10,K43=Cutoff!$W$11,K43=Cutoff!$W$12),1,0))</f>
        <v/>
      </c>
      <c r="IN43" s="529" t="str">
        <f>IF(ISBLANK($B43),"",+IF(OR(L43=Cutoff!$W$2,L43=Cutoff!$W$3,L43=Cutoff!$W$4,L43=Cutoff!$W$5,L43=Cutoff!$W$6,L43=Cutoff!$W$7,L43=Cutoff!$W$8,L43=Cutoff!$W$9,L43=Cutoff!$W$10,L43=Cutoff!$W$11,L43=Cutoff!$W$12),1,0))</f>
        <v/>
      </c>
      <c r="IO43" s="529" t="str">
        <f>IF(ISBLANK($B43),"",+IF(OR(M43=Cutoff!$W$2,M43=Cutoff!$W$3,M43=Cutoff!$W$4,M43=Cutoff!$W$5,M43=Cutoff!$W$6,M43=Cutoff!$W$7,M43=Cutoff!$W$8,M43=Cutoff!$W$9,M43=Cutoff!$W$10,M43=Cutoff!$W$11,M43=Cutoff!$W$12),1,0))</f>
        <v/>
      </c>
      <c r="IP43" s="529" t="str">
        <f>IF(ISBLANK($B43),"",+IF(OR(N43=Cutoff!$W$2,N43=Cutoff!$W$3,N43=Cutoff!$W$4,N43=Cutoff!$W$5,N43=Cutoff!$W$6,N43=Cutoff!$W$7,N43=Cutoff!$W$8,N43=Cutoff!$W$9,N43=Cutoff!$W$10,N43=Cutoff!$W$11,N43=Cutoff!$W$12),1,0))</f>
        <v/>
      </c>
      <c r="IQ43" s="530" t="str">
        <f>IF(ISBLANK($B43),"",+IF(OR(O43=Cutoff!$W$2,O43=Cutoff!$W$3,O43=Cutoff!$W$4,O43=Cutoff!$W$5,O43=Cutoff!$W$6,O43=Cutoff!$W$7,O43=Cutoff!$W$8,O43=Cutoff!$W$9,O43=Cutoff!$W$10,O43=Cutoff!$W$11,O43=Cutoff!$W$12),1,0))</f>
        <v/>
      </c>
      <c r="IR43" s="541" t="str">
        <f t="shared" si="103"/>
        <v/>
      </c>
      <c r="IS43" s="541" t="str">
        <f t="shared" si="104"/>
        <v/>
      </c>
      <c r="IV43" s="720" t="str">
        <f>IF(ISBLANK($B43),"",+IF(AND(OR(E43=Cutoff!$W$8,E43=Cutoff!$W$9,E43=Cutoff!$W$12),OR(E43=$D$19,E43=$E$19,E43=$F$19,E43=$G$19,E43=$H$19,E43=$I$19,E43=$J$19,E43=$K$19,E43=$L$19,E43=$M$19),GQ43="i"),E43,""))</f>
        <v/>
      </c>
      <c r="IW43" s="720" t="str">
        <f>IF(ISBLANK($B43),"",+IF(AND(OR(F43=Cutoff!$W$8,F43=Cutoff!$W$9,F43=Cutoff!$W$12),OR(F43=$D$19,F43=$E$19,F43=$F$19,F43=$G$19,F43=$H$19,F43=$I$19,F43=$J$19,F43=$K$19,F43=$L$19,F43=$M$19),GR43="i"),F43,""))</f>
        <v/>
      </c>
      <c r="IX43" s="720" t="str">
        <f>IF(ISBLANK($B43),"",+IF(AND(OR(G43=Cutoff!$W$8,G43=Cutoff!$W$9,G43=Cutoff!$W$12),OR(G43=$D$19,G43=$E$19,G43=$F$19,G43=$G$19,G43=$H$19,G43=$I$19,G43=$J$19,G43=$K$19,G43=$L$19,G43=$M$19),GS43="i"),G43,""))</f>
        <v/>
      </c>
      <c r="IY43" s="720" t="str">
        <f>IF(ISBLANK($B43),"",+IF(AND(OR(H43=Cutoff!$W$8,H43=Cutoff!$W$9,H43=Cutoff!$W$12),OR(H43=$D$19,H43=$E$19,H43=$F$19,H43=$G$19,H43=$H$19,H43=$I$19,H43=$J$19,H43=$K$19,H43=$L$19,H43=$M$19),GT43="i"),H43,""))</f>
        <v/>
      </c>
      <c r="IZ43" s="720" t="str">
        <f>IF(ISBLANK($B43),"",+IF(AND(OR(I43=Cutoff!$W$8,I43=Cutoff!$W$9,I43=Cutoff!$W$12),OR(I43=$D$19,I43=$E$19,I43=$F$19,I43=$G$19,I43=$H$19,I43=$I$19,I43=$J$19,I43=$K$19,I43=$L$19,I43=$M$19),GU43="i"),I43,""))</f>
        <v/>
      </c>
      <c r="JA43" s="720" t="str">
        <f>IF(ISBLANK($B43),"",+IF(AND(OR(J43=Cutoff!$W$8,J43=Cutoff!$W$9,J43=Cutoff!$W$12),OR(J43=$D$19,J43=$E$19,J43=$F$19,J43=$G$19,J43=$H$19,J43=$I$19,J43=$J$19,J43=$K$19,J43=$L$19,J43=$M$19),GV43="i"),J43,""))</f>
        <v/>
      </c>
      <c r="JB43" s="720" t="str">
        <f>IF(ISBLANK($B43),"",+IF(AND(OR(K43=Cutoff!$W$8,K43=Cutoff!$W$9,K43=Cutoff!$W$12),OR(K43=$D$19,K43=$E$19,K43=$F$19,K43=$G$19,K43=$H$19,K43=$I$19,K43=$J$19,K43=$K$19,K43=$L$19,K43=$M$19),GW43="i"),K43,""))</f>
        <v/>
      </c>
      <c r="JC43" s="720" t="str">
        <f>IF(ISBLANK($B43),"",+IF(AND(OR(L43=Cutoff!$W$8,L43=Cutoff!$W$9,L43=Cutoff!$W$12),OR(L43=$D$19,L43=$E$19,L43=$F$19,L43=$G$19,L43=$H$19,L43=$I$19,L43=$J$19,L43=$K$19,L43=$L$19,L43=$M$19),GX43="i"),L43,""))</f>
        <v/>
      </c>
      <c r="JD43" s="720" t="str">
        <f>IF(ISBLANK($B43),"",+IF(AND(OR(M43=Cutoff!$W$8,M43=Cutoff!$W$9,M43=Cutoff!$W$12),OR(M43=$D$19,M43=$E$19,M43=$F$19,M43=$G$19,M43=$H$19,M43=$I$19,M43=$J$19,M43=$K$19,M43=$L$19,M43=$M$19),GY43="i"),M43,""))</f>
        <v/>
      </c>
      <c r="JE43" s="720" t="str">
        <f>IF(ISBLANK($B43),"",+IF(AND(OR(N43=Cutoff!$W$8,N43=Cutoff!$W$9,N43=Cutoff!$W$12),OR(N43=$D$19,N43=$E$19,N43=$F$19,N43=$G$19,N43=$H$19,N43=$I$19,N43=$J$19,N43=$K$19,N43=$L$19,N43=$M$19),GZ43="i"),N43,""))</f>
        <v/>
      </c>
      <c r="JF43" s="720" t="str">
        <f>IF(ISBLANK($B43),"",+IF(AND(OR(O43=Cutoff!$W$8,O43=Cutoff!$W$9,O43=Cutoff!$W$12),OR(O43=$D$19,O43=$E$19,O43=$F$19,O43=$G$19,O43=$H$19,O43=$I$19,O43=$J$19,O43=$K$19,O43=$L$19,O43=$M$19),HA43="i"),O43,""))</f>
        <v/>
      </c>
      <c r="JG43" s="720">
        <f t="shared" si="105"/>
        <v>0</v>
      </c>
      <c r="JH43" s="720" t="str">
        <f t="shared" si="106"/>
        <v/>
      </c>
      <c r="JK43" s="720" t="str">
        <f>IF(ISBLANK($B43),"",+IF(AND(OR(E43=Cutoff!$W$2,E43=Cutoff!$W$3,E43=Cutoff!$W$4,E43=Cutoff!$W$11),OR(E43=$D$19,E43=$E$19,E43=$F$19,E43=$G$19,E43=$H$19,E43=$I$19,E43=$J$19,E43=$K$19,E43=$L$19,E43=$M$19),HE43="d"),E43,""))</f>
        <v/>
      </c>
      <c r="JL43" s="720" t="str">
        <f>IF(ISBLANK($B43),"",+IF(AND(OR(F43=Cutoff!$W$2,F43=Cutoff!$W$3,F43=Cutoff!$W$4,F43=Cutoff!$W$11),OR(F43=$D$19,F43=$E$19,F43=$F$19,F43=$G$19,F43=$H$19,F43=$I$19,F43=$J$19,F43=$K$19,F43=$L$19,F43=$M$19),HF43="d"),F43,""))</f>
        <v/>
      </c>
      <c r="JM43" s="720" t="str">
        <f>IF(ISBLANK($B43),"",+IF(AND(OR(G43=Cutoff!$W$2,G43=Cutoff!$W$3,G43=Cutoff!$W$4,G43=Cutoff!$W$11),OR(G43=$D$19,G43=$E$19,G43=$F$19,G43=$G$19,G43=$H$19,G43=$I$19,G43=$J$19,G43=$K$19,G43=$L$19,G43=$M$19),HG43="d"),G43,""))</f>
        <v/>
      </c>
      <c r="JN43" s="720" t="str">
        <f>IF(ISBLANK($B43),"",+IF(AND(OR(H43=Cutoff!$W$2,H43=Cutoff!$W$3,H43=Cutoff!$W$4,H43=Cutoff!$W$11),OR(H43=$D$19,H43=$E$19,H43=$F$19,H43=$G$19,H43=$H$19,H43=$I$19,H43=$J$19,H43=$K$19,H43=$L$19,H43=$M$19),HH43="d"),H43,""))</f>
        <v/>
      </c>
      <c r="JO43" s="720" t="str">
        <f>IF(ISBLANK($B43),"",+IF(AND(OR(I43=Cutoff!$W$2,I43=Cutoff!$W$3,I43=Cutoff!$W$4,I43=Cutoff!$W$11),OR(I43=$D$19,I43=$E$19,I43=$F$19,I43=$G$19,I43=$H$19,I43=$I$19,I43=$J$19,I43=$K$19,I43=$L$19,I43=$M$19),HI43="d"),I43,""))</f>
        <v/>
      </c>
      <c r="JP43" s="720" t="str">
        <f>IF(ISBLANK($B43),"",+IF(AND(OR(J43=Cutoff!$W$2,J43=Cutoff!$W$3,J43=Cutoff!$W$4,J43=Cutoff!$W$11),OR(J43=$D$19,J43=$E$19,J43=$F$19,J43=$G$19,J43=$H$19,J43=$I$19,J43=$J$19,J43=$K$19,J43=$L$19,J43=$M$19),HJ43="d"),J43,""))</f>
        <v/>
      </c>
      <c r="JQ43" s="720" t="str">
        <f>IF(ISBLANK($B43),"",+IF(AND(OR(K43=Cutoff!$W$2,K43=Cutoff!$W$3,K43=Cutoff!$W$4,K43=Cutoff!$W$11),OR(K43=$D$19,K43=$E$19,K43=$F$19,K43=$G$19,K43=$H$19,K43=$I$19,K43=$J$19,K43=$K$19,K43=$L$19,K43=$M$19),HK43="d"),K43,""))</f>
        <v/>
      </c>
      <c r="JR43" s="720" t="str">
        <f>IF(ISBLANK($B43),"",+IF(AND(OR(L43=Cutoff!$W$2,L43=Cutoff!$W$3,L43=Cutoff!$W$4,L43=Cutoff!$W$11),OR(L43=$D$19,L43=$E$19,L43=$F$19,L43=$G$19,L43=$H$19,L43=$I$19,L43=$J$19,L43=$K$19,L43=$L$19,L43=$M$19),HL43="d"),L43,""))</f>
        <v/>
      </c>
      <c r="JS43" s="720" t="str">
        <f>IF(ISBLANK($B43),"",+IF(AND(OR(M43=Cutoff!$W$2,M43=Cutoff!$W$3,M43=Cutoff!$W$4,M43=Cutoff!$W$11),OR(M43=$D$19,M43=$E$19,M43=$F$19,M43=$G$19,M43=$H$19,M43=$I$19,M43=$J$19,M43=$K$19,M43=$L$19,M43=$M$19),HM43="d"),M43,""))</f>
        <v/>
      </c>
      <c r="JT43" s="720" t="str">
        <f>IF(ISBLANK($B43),"",+IF(AND(OR(N43=Cutoff!$W$2,N43=Cutoff!$W$3,N43=Cutoff!$W$4,N43=Cutoff!$W$11),OR(N43=$D$19,N43=$E$19,N43=$F$19,N43=$G$19,N43=$H$19,N43=$I$19,N43=$J$19,N43=$K$19,N43=$L$19,N43=$M$19),HN43="d"),N43,""))</f>
        <v/>
      </c>
      <c r="JU43" s="720" t="str">
        <f>IF(ISBLANK($B43),"",+IF(AND(OR(O43=Cutoff!$W$2,O43=Cutoff!$W$3,O43=Cutoff!$W$4,O43=Cutoff!$W$11),OR(O43=$D$19,O43=$E$19,O43=$F$19,O43=$G$19,O43=$H$19,O43=$I$19,O43=$J$19,O43=$K$19,O43=$L$19,O43=$M$19),HO43="d"),O43,""))</f>
        <v/>
      </c>
      <c r="JV43" s="720">
        <f t="shared" si="125"/>
        <v>0</v>
      </c>
      <c r="JW43" s="720" t="str">
        <f t="shared" si="23"/>
        <v/>
      </c>
      <c r="JZ43" s="11"/>
      <c r="KA43" s="11"/>
      <c r="KB43" s="11"/>
      <c r="KC43" s="11"/>
      <c r="KD43" s="11"/>
      <c r="KE43" s="11"/>
      <c r="KF43" s="11"/>
      <c r="KG43" s="11"/>
      <c r="KH43" s="11"/>
      <c r="KI43" s="11"/>
      <c r="KJ43" s="11"/>
      <c r="KK43" s="11"/>
      <c r="KL43" s="11"/>
    </row>
    <row r="44" spans="1:298" ht="20.25" x14ac:dyDescent="0.3">
      <c r="A44" s="501"/>
      <c r="B44" s="585"/>
      <c r="C44" s="502"/>
      <c r="D44" s="500" t="str">
        <f t="shared" si="1"/>
        <v/>
      </c>
      <c r="E44" s="515"/>
      <c r="F44" s="516"/>
      <c r="G44" s="516"/>
      <c r="H44" s="516"/>
      <c r="I44" s="516"/>
      <c r="J44" s="516"/>
      <c r="K44" s="516"/>
      <c r="L44" s="516"/>
      <c r="M44" s="516"/>
      <c r="N44" s="516"/>
      <c r="O44" s="516"/>
      <c r="P44" s="510"/>
      <c r="Q44" s="505"/>
      <c r="R44" s="780"/>
      <c r="S44" s="507"/>
      <c r="T44" s="513"/>
      <c r="U44" s="716"/>
      <c r="V44" s="511"/>
      <c r="W44" s="506"/>
      <c r="X44" s="512"/>
      <c r="Y44" s="511"/>
      <c r="Z44" s="506"/>
      <c r="AA44" s="512"/>
      <c r="AB44" s="517"/>
      <c r="AC44" s="508"/>
      <c r="AD44" s="507"/>
      <c r="AE44" s="508"/>
      <c r="AF44" s="515"/>
      <c r="AG44" s="516"/>
      <c r="AH44" s="509"/>
      <c r="AI44" s="509"/>
      <c r="AJ44" s="510"/>
      <c r="AK44" s="447" t="str">
        <f t="shared" si="140"/>
        <v/>
      </c>
      <c r="AL44" s="63" t="str">
        <f t="shared" si="127"/>
        <v/>
      </c>
      <c r="AM44" s="64" t="str">
        <f t="shared" si="141"/>
        <v/>
      </c>
      <c r="AN44" s="786" t="str">
        <f t="shared" si="24"/>
        <v/>
      </c>
      <c r="AO44" s="786" t="str">
        <f t="shared" si="25"/>
        <v/>
      </c>
      <c r="AP44" s="786" t="str">
        <f t="shared" si="26"/>
        <v/>
      </c>
      <c r="AQ44" s="786" t="str">
        <f t="shared" si="27"/>
        <v/>
      </c>
      <c r="AR44" s="787" t="str">
        <f t="shared" si="28"/>
        <v/>
      </c>
      <c r="AS44" s="788" t="str">
        <f t="shared" si="29"/>
        <v/>
      </c>
      <c r="AT44" s="788" t="str">
        <f t="shared" si="30"/>
        <v/>
      </c>
      <c r="AU44" s="789" t="str">
        <f t="shared" si="31"/>
        <v/>
      </c>
      <c r="AV44" s="786" t="str">
        <f t="shared" si="32"/>
        <v/>
      </c>
      <c r="AW44" s="66" t="str">
        <f t="shared" si="33"/>
        <v/>
      </c>
      <c r="AX44" s="67" t="str">
        <f t="shared" si="4"/>
        <v/>
      </c>
      <c r="AY44" s="787" t="str">
        <f t="shared" si="34"/>
        <v/>
      </c>
      <c r="AZ44" s="790" t="str">
        <f t="shared" si="35"/>
        <v/>
      </c>
      <c r="BA44" s="378" t="str">
        <f t="shared" si="128"/>
        <v/>
      </c>
      <c r="BB44" s="379" t="str">
        <f t="shared" si="129"/>
        <v/>
      </c>
      <c r="BC44" s="376" t="str">
        <f t="shared" si="126"/>
        <v/>
      </c>
      <c r="BD44" s="263" t="str">
        <f t="shared" si="142"/>
        <v/>
      </c>
      <c r="BE44" s="263" t="str">
        <f t="shared" si="8"/>
        <v/>
      </c>
      <c r="BF44" s="258" t="b">
        <f t="shared" si="9"/>
        <v>0</v>
      </c>
      <c r="BG44" s="266" t="str">
        <f t="shared" si="130"/>
        <v/>
      </c>
      <c r="BH44" s="376" t="str">
        <f t="shared" si="131"/>
        <v xml:space="preserve"> </v>
      </c>
      <c r="BI44" s="376" t="str">
        <f t="shared" si="36"/>
        <v/>
      </c>
      <c r="BJ44" s="256" t="b">
        <f>+IF(E44="H340",IF(SCL!Y44&lt;$Q44,"Yes",""),IF(E44="H341",IF(SCL!Y44&lt;$Q44,"Yes",""),IF(E44="H350",IF(SCL!Y44&lt;$Q44,"Yes",""),IF(E44="H350i",IF(SCL!Y44&lt;$Q44,"(I)",""),IF(E44="H351",IF(SCL!Y44&lt;$Q44,"Yes",""))))))</f>
        <v>0</v>
      </c>
      <c r="BK44" s="256" t="b">
        <f>+IF(F44="H340",IF(SCL!Z44&lt;$Q44,"Yes",""),IF(F44="H341",IF(SCL!Z44&lt;$Q44,"Yes",""),IF(F44="H350",IF(SCL!Z44&lt;$Q44,"Yes",""),IF(F44="H350i",IF(SCL!Z44&lt;$Q44,"(I)",""),IF(F44="H351",IF(SCL!Z44&lt;$Q44,"Yes",""))))))</f>
        <v>0</v>
      </c>
      <c r="BL44" s="256" t="b">
        <f>+IF(G44="H340",IF(SCL!AA44&lt;$Q44,"Yes",""),IF(G44="H341",IF(SCL!AA44&lt;$Q44,"Yes",""),IF(G44="H350",IF(SCL!AA44&lt;$Q44,"Yes",""),IF(G44="H350i",IF(SCL!AA44&lt;$Q44,"(I)",""),IF(G44="H351",IF(SCL!AA44&lt;$Q44,"Yes",""))))))</f>
        <v>0</v>
      </c>
      <c r="BM44" s="256" t="b">
        <f>+IF(H44="H340",IF(SCL!AB44&lt;$Q44,"Yes",""),IF(H44="H341",IF(SCL!AB44&lt;$Q44,"Yes",""),IF(H44="H350",IF(SCL!AB44&lt;$Q44,"Yes",""),IF(H44="H350i",IF(SCL!AB44&lt;$Q44,"(I)",""),IF(H44="H351",IF(SCL!AB44&lt;$Q44,"Yes",""))))))</f>
        <v>0</v>
      </c>
      <c r="BN44" s="256" t="b">
        <f>+IF(I44="H340",IF(SCL!AC44&lt;$Q44,"Yes",""),IF(I44="H341",IF(SCL!AC44&lt;$Q44,"Yes",""),IF(I44="H350",IF(SCL!AC44&lt;$Q44,"Yes",""),IF(I44="H350i",IF(SCL!AC44&lt;$Q44,"(I)",""),IF(I44="H351",IF(SCL!AC44&lt;$Q44,"Yes",""))))))</f>
        <v>0</v>
      </c>
      <c r="BO44" s="256" t="b">
        <f>+IF(J44="H340",IF(SCL!AD44&lt;$Q44,"Yes",""),IF(J44="H341",IF(SCL!AD44&lt;$Q44,"Yes",""),IF(J44="H350",IF(SCL!AD44&lt;$Q44,"Yes",""),IF(J44="H350i",IF(SCL!AD44&lt;$Q44,"(I)",""),IF(J44="H351",IF(SCL!AD44&lt;$Q44,"Yes",""))))))</f>
        <v>0</v>
      </c>
      <c r="BP44" s="256" t="b">
        <f>+IF(K44="H340",IF(SCL!AE44&lt;$Q44,"Yes",""),IF(K44="H341",IF(SCL!AE44&lt;$Q44,"Yes",""),IF(K44="H350",IF(SCL!AE44&lt;$Q44,"Yes",""),IF(K44="H350i",IF(SCL!AE44&lt;$Q44,"(I)",""),IF(K44="H351",IF(SCL!AE44&lt;$Q44,"Yes",""))))))</f>
        <v>0</v>
      </c>
      <c r="BQ44" s="256" t="b">
        <f>+IF(L44="H340",IF(SCL!AF44&lt;$Q44,"Yes",""),IF(L44="H341",IF(SCL!AF44&lt;$Q44,"Yes",""),IF(L44="H350",IF(SCL!AF44&lt;$Q44,"Yes",""),IF(L44="H350i",IF(SCL!AF44&lt;$Q44,"(I)",""),IF(L44="H351",IF(SCL!AF44&lt;$Q44,"Yes",""))))))</f>
        <v>0</v>
      </c>
      <c r="BR44" s="256" t="b">
        <f>+IF(M44="H340",IF(SCL!AG44&lt;$Q44,"Yes",""),IF(M44="H341",IF(SCL!AG44&lt;$Q44,"Yes",""),IF(M44="H350",IF(SCL!AG44&lt;$Q44,"Yes",""),IF(M44="H350i",IF(SCL!AG44&lt;$Q44,"(I)",""),IF(M44="H351",IF(SCL!AG44&lt;$Q44,"Yes",""))))))</f>
        <v>0</v>
      </c>
      <c r="BS44" s="256" t="b">
        <f>+IF(N44="H340",IF(SCL!AH44&lt;$Q44,"Yes",""),IF(N44="H341",IF(SCL!AH44&lt;$Q44,"Yes",""),IF(N44="H350",IF(SCL!AH44&lt;$Q44,"Yes",""),IF(N44="H350i",IF(SCL!AH44&lt;$Q44,"(I)",""),IF(N44="H351",IF(SCL!AH44&lt;$Q44,"Yes",""))))))</f>
        <v>0</v>
      </c>
      <c r="BT44" s="492" t="b">
        <f>+IF(O44="H340",IF(SCL!AI44&lt;$Q44,"Yes",""),IF(O44="H341",IF(SCL!AI44&lt;$Q44,"Yes",""),IF(O44="H350",IF(SCL!AI44&lt;$Q44,"Yes",""),IF(O44="H350i",IF(SCL!AI44&lt;$Q44,"(I)",""),IF(O44="H351",IF(SCL!AI44&lt;$Q44,"Yes",""))))))</f>
        <v>0</v>
      </c>
      <c r="BU44" s="420"/>
      <c r="BV44" s="420"/>
      <c r="BW44" s="421"/>
      <c r="BX44" s="255" t="str">
        <f t="shared" si="107"/>
        <v/>
      </c>
      <c r="BY44" s="256" t="str">
        <f t="shared" si="112"/>
        <v/>
      </c>
      <c r="BZ44" s="256" t="str">
        <f t="shared" si="113"/>
        <v/>
      </c>
      <c r="CA44" s="256" t="str">
        <f t="shared" si="114"/>
        <v/>
      </c>
      <c r="CB44" s="256" t="str">
        <f t="shared" si="115"/>
        <v/>
      </c>
      <c r="CC44" s="256" t="str">
        <f t="shared" si="116"/>
        <v/>
      </c>
      <c r="CD44" s="256" t="str">
        <f t="shared" si="117"/>
        <v/>
      </c>
      <c r="CE44" s="256" t="str">
        <f t="shared" si="118"/>
        <v/>
      </c>
      <c r="CF44" s="256" t="str">
        <f t="shared" si="119"/>
        <v/>
      </c>
      <c r="CG44" s="256" t="str">
        <f t="shared" si="120"/>
        <v/>
      </c>
      <c r="CH44" s="256" t="str">
        <f t="shared" si="121"/>
        <v/>
      </c>
      <c r="CI44" s="420" t="str">
        <f t="shared" si="132"/>
        <v/>
      </c>
      <c r="CJ44" s="420" t="str">
        <f t="shared" si="133"/>
        <v/>
      </c>
      <c r="CK44" s="420" t="str">
        <f t="shared" si="134"/>
        <v/>
      </c>
      <c r="CL44" s="593" t="str">
        <f t="shared" si="47"/>
        <v/>
      </c>
      <c r="CM44" s="376" t="str">
        <f t="shared" si="108"/>
        <v/>
      </c>
      <c r="CN44" s="376" t="str">
        <f t="shared" si="48"/>
        <v/>
      </c>
      <c r="CO44" s="545" t="str">
        <f t="shared" si="49"/>
        <v/>
      </c>
      <c r="CP44" s="258" t="str">
        <f t="shared" si="14"/>
        <v/>
      </c>
      <c r="CQ44" s="541">
        <f t="shared" si="50"/>
        <v>0</v>
      </c>
      <c r="CS44" s="671" t="str">
        <f>IF(ISBLANK(E44),"",IF(SCL!Y44&lt;$Q44,1,0))</f>
        <v/>
      </c>
      <c r="CT44" s="672" t="str">
        <f>IF(ISBLANK(F44),"",IF(SCL!Z44&lt;$Q44,1,0))</f>
        <v/>
      </c>
      <c r="CU44" s="672" t="str">
        <f>IF(ISBLANK(G44),"",IF(SCL!AA44&lt;$Q44,1,0))</f>
        <v/>
      </c>
      <c r="CV44" s="672" t="str">
        <f>IF(ISBLANK(H44),"",IF(SCL!AB44&lt;$Q44,1,0))</f>
        <v/>
      </c>
      <c r="CW44" s="672" t="str">
        <f>IF(ISBLANK(I44),"",IF(SCL!AC44&lt;$Q44,1,0))</f>
        <v/>
      </c>
      <c r="CX44" s="672" t="str">
        <f>IF(ISBLANK(J44),"",IF(SCL!AD44&lt;$Q44,1,0))</f>
        <v/>
      </c>
      <c r="CY44" s="672" t="str">
        <f>IF(ISBLANK(K44),"",IF(SCL!AE44&lt;$Q44,1,0))</f>
        <v/>
      </c>
      <c r="CZ44" s="672" t="str">
        <f>IF(ISBLANK(L44),"",IF(SCL!AF44&lt;$Q44,1,0))</f>
        <v/>
      </c>
      <c r="DA44" s="672" t="str">
        <f>IF(ISBLANK(M44),"",IF(SCL!AG44&lt;$Q44,1,0))</f>
        <v/>
      </c>
      <c r="DB44" s="672" t="str">
        <f>IF(ISBLANK(N44),"",IF(SCL!AH44&lt;$Q44,1,0))</f>
        <v/>
      </c>
      <c r="DC44" s="673" t="str">
        <f>IF(ISBLANK(O44),"",IF(SCL!AI44&lt;$Q44,1,0))</f>
        <v/>
      </c>
      <c r="DD44" s="478">
        <f t="shared" si="51"/>
        <v>0</v>
      </c>
      <c r="DE44" s="541" t="str">
        <f t="shared" si="52"/>
        <v/>
      </c>
      <c r="DF44" s="665">
        <f t="shared" si="109"/>
        <v>26</v>
      </c>
      <c r="DP44" s="637" t="str">
        <f>+IF(ISBLANK($B$22),"",IF(OR(E44=Cutoff!$A$18,E44=Cutoff!$A$18,F44=Cutoff!$A$18,G44=Cutoff!$A$18,H44=Cutoff!$A$18,I44=Cutoff!$A$18,J44=Cutoff!$A$18,K44=Cutoff!$A$18,L44=Cutoff!$A$18,M44=Cutoff!$A$18,N44=Cutoff!$A$18,O44=Cutoff!$A$18),1,0))</f>
        <v/>
      </c>
      <c r="DQ44" s="622" t="str">
        <f t="shared" si="60"/>
        <v/>
      </c>
      <c r="DR44" s="622" t="str">
        <f t="shared" si="61"/>
        <v/>
      </c>
      <c r="DS44" s="622">
        <f t="shared" si="62"/>
        <v>0</v>
      </c>
      <c r="DT44" s="622" t="str">
        <f t="shared" si="63"/>
        <v/>
      </c>
      <c r="DU44" s="636" t="str">
        <f t="shared" si="64"/>
        <v/>
      </c>
      <c r="DV44" s="381" t="str">
        <f>+IF(OR($E44=Cutoff!A$13,$E44=Cutoff!A$14,$E44=Cutoff!A$15,$F44=Cutoff!A$13,$F44=Cutoff!A$14,$F44=Cutoff!A$15,$G44=Cutoff!A$13,$G44=Cutoff!A$14,$G44=Cutoff!A$15,H44=Cutoff!A$13,$H44=Cutoff!A$14,$H44=Cutoff!A$15,I44=Cutoff!A$13,$I44=Cutoff!A$14,$I44=Cutoff!A$15,$J44=Cutoff!A$13,$J44=Cutoff!A$14,$J44=Cutoff!A$15,$K44=Cutoff!A$13,$K44=Cutoff!A$14,$K44=Cutoff!A$15,$L44=Cutoff!A$13,$L44=Cutoff!A$14,$L44=Cutoff!A$15,$M44=Cutoff!A$13,$M44=Cutoff!A$14,$M44=Cutoff!A$15,$N44=Cutoff!A$13,$N44=Cutoff!A$14,$N44=Cutoff!A$15,$O44=Cutoff!A$13,$O44=Cutoff!A$14,$O44=Cutoff!A$15),"x","")</f>
        <v/>
      </c>
      <c r="DW44" s="275" t="str">
        <f t="shared" si="65"/>
        <v/>
      </c>
      <c r="DX44" s="244" t="str">
        <f t="shared" si="16"/>
        <v/>
      </c>
      <c r="DY44" s="381" t="str">
        <f>+IF(OR($E44=Cutoff!$A$5,$E44=Cutoff!$A$6,$E44=Cutoff!$A$7,$F44=Cutoff!$A$5,$F44=Cutoff!$A$6,$F44=Cutoff!$A$7,$G44=Cutoff!$A$5,$G44=Cutoff!$A$6,$G44=Cutoff!$A$7,$H44=Cutoff!$A$5,$H44=Cutoff!$A$6,$H44=Cutoff!$A$7,$I44=Cutoff!$A$5,$I44=Cutoff!$A$6,$I44=Cutoff!$A$7,$J44=Cutoff!$A$5,$J44=Cutoff!$A$6,$J44=Cutoff!$A$7,$K44=Cutoff!$A$5,$K44=Cutoff!$A$6,$K44=Cutoff!$A$7,$L44=Cutoff!$A$5,$L44=Cutoff!$A$6,$L44=Cutoff!$A$7,$M44=Cutoff!$A$5,$M44=Cutoff!$A$6,$M44=Cutoff!$A$7,$N44=Cutoff!$A$5,$N44=Cutoff!$A$6,$N44=Cutoff!$A$7,$O44=Cutoff!$A$5,$O44=Cutoff!$A$6,$O44=Cutoff!$A$7),"x","")</f>
        <v/>
      </c>
      <c r="DZ44" s="275" t="str">
        <f t="shared" si="66"/>
        <v/>
      </c>
      <c r="EA44" s="244" t="str">
        <f t="shared" si="144"/>
        <v/>
      </c>
      <c r="EB44" s="381" t="str">
        <f>+IF(OR($E44=Cutoff!$A$2,$E44=Cutoff!$A$3,$E44=Cutoff!$A$4,$F44=Cutoff!$A$2,$F44=Cutoff!$A$3,$F44=Cutoff!$A$4,$G44=Cutoff!$A$2,$G44=Cutoff!$A$3,$G44=Cutoff!$A$4,$H44=Cutoff!$A$2,$H44=Cutoff!$A$3,$H44=Cutoff!$A$4,$I44=Cutoff!$A$2,$I44=Cutoff!$A$3,$I44=Cutoff!$A$4,$J44=Cutoff!$A$2,$J44=Cutoff!$A$3,$J44=Cutoff!$A$4,$K44=Cutoff!$A$2,$K44=Cutoff!$A$3,$K44=Cutoff!$A$4,$L44=Cutoff!$A$2,$L44=Cutoff!$A$3,$L44=Cutoff!$A$4,$M44=Cutoff!$A$2,$M44=Cutoff!$A$3,$M44=Cutoff!$A$4,$N44=Cutoff!$A$2,$N44=Cutoff!$A$3,$N44=Cutoff!$A$4,$O44=Cutoff!$A$2,$O44=Cutoff!$A$3,$O44=Cutoff!$A$4),"x","")</f>
        <v/>
      </c>
      <c r="EC44" s="275" t="str">
        <f t="shared" si="67"/>
        <v/>
      </c>
      <c r="ED44" s="244" t="str">
        <f t="shared" si="143"/>
        <v/>
      </c>
      <c r="EE44" s="293" t="str">
        <f t="shared" si="122"/>
        <v/>
      </c>
      <c r="EF44" s="382" t="str">
        <f>+IF(OR($E44=Cutoff!$A$8,$E44=Cutoff!$A$11,$E44=Cutoff!$A$12,$F44=Cutoff!$A$8,$F44=Cutoff!$A$11,$F44=Cutoff!$A$12,$G44=Cutoff!$A$8,$G44=Cutoff!$A$11,$G44=Cutoff!$A$12,$H44=Cutoff!$A$8,$H44=Cutoff!$A$11,$H44=Cutoff!$A$12,$I44=Cutoff!$A$8,$I44=Cutoff!$A$11,$I44=Cutoff!$A$12,$J44=Cutoff!$A$8,$J44=Cutoff!$A$11,$J44=Cutoff!$A$12,$K44=Cutoff!$A$8,$K44=Cutoff!$A$11,$K44=Cutoff!$A$12,$L44=Cutoff!$A$8,$L44=Cutoff!$A$11,$L44=Cutoff!$A$12,$M44=Cutoff!$A$8,$M44=Cutoff!$A$11,$M44=Cutoff!$A$12,$N44=Cutoff!$A$8,$N44=Cutoff!$A$11,$N44=Cutoff!$A$12,$O44=Cutoff!$A$8,$O44=Cutoff!$A$11,$O44=Cutoff!$A$12),"x","")</f>
        <v/>
      </c>
      <c r="EG44" s="293" t="str">
        <f t="shared" si="123"/>
        <v/>
      </c>
      <c r="EH44" s="482" t="str">
        <f t="shared" si="68"/>
        <v/>
      </c>
      <c r="EI44" s="482" t="str">
        <f t="shared" si="69"/>
        <v/>
      </c>
      <c r="EJ44" s="478" t="str">
        <f t="shared" si="70"/>
        <v/>
      </c>
      <c r="EK44" s="244">
        <f t="shared" si="110"/>
        <v>16</v>
      </c>
      <c r="EL44" s="482" t="str">
        <f t="shared" si="71"/>
        <v/>
      </c>
      <c r="EM44" s="482" t="str">
        <f t="shared" si="72"/>
        <v/>
      </c>
      <c r="EN44" s="482" t="str">
        <f t="shared" si="73"/>
        <v/>
      </c>
      <c r="EO44" s="293" t="str">
        <f t="shared" si="19"/>
        <v/>
      </c>
      <c r="EP44" s="539" t="str">
        <f>+IF(ISBLANK(B44),"",IF(OR($E44=Cutoff!$P$2,$E44=Cutoff!$P$3,$E44=Cutoff!$P$4,$E44=Cutoff!$P$5,$E44=Cutoff!$P$6,$E44=Cutoff!$P$7,$E44=Cutoff!$P$8,$F44=Cutoff!$P$2,$F44=Cutoff!$P$3,$F44=Cutoff!$P$4,$F44=Cutoff!$P$5,$F44=Cutoff!$P$6,$F44=Cutoff!$P$7,$F44=Cutoff!$P$8,$G44=Cutoff!$P$2,$G44=Cutoff!$P$3,$G44=Cutoff!$P$4,$G44=Cutoff!$P$5,$G44=Cutoff!$P$6,$G44=Cutoff!$P$7,$G44=Cutoff!$P$8,$H44=Cutoff!$P$2,$H44=Cutoff!$P$3,$H44=Cutoff!$P$4,$H44=Cutoff!$P$5,$H44=Cutoff!$P$6,$H44=Cutoff!$P$7,$H44=Cutoff!$P$8,$I44=Cutoff!$P$2,$I44=Cutoff!$P$3,$I44=Cutoff!$P$4,$I44=Cutoff!$P$5,$I44=Cutoff!$P$6,$I44=Cutoff!$P$7,$I44=Cutoff!$P$8,$J44=Cutoff!$P$2,$J44=Cutoff!$P$3,$J44=Cutoff!$P$4,$J44=Cutoff!$P$5,$J44=Cutoff!$P$6,$J44=Cutoff!$P$7,$J44=Cutoff!$P$8,$K44=Cutoff!$P$2,$K44=Cutoff!$P$3,$K44=Cutoff!$P$4,$K44=Cutoff!$P$5,$K44=Cutoff!$P$6,$K44=Cutoff!$P$7,$K44=Cutoff!$P$8,$L44=Cutoff!$P$2,$L44=Cutoff!$P$3,$L44=Cutoff!$P$4,$L44=Cutoff!$P$5,$L44=Cutoff!$P$6,$L44=Cutoff!$P$7,$L44=Cutoff!$P$8,$M44=Cutoff!$P$2,$M44=Cutoff!$P$3,$M44=Cutoff!$P$4,$M44=Cutoff!$P$5,$M44=Cutoff!$P$6,$M44=Cutoff!$P$7,$M44=Cutoff!$P$8,$N44=Cutoff!$P$2,$N44=Cutoff!$P$3,$N44=Cutoff!$P$4,$N44=Cutoff!$P$5,$N44=Cutoff!$P$6,$N44=Cutoff!$P$7,$N44=Cutoff!$P$8,$O44=Cutoff!$P$2,$O44=Cutoff!$P$3,$O44=Cutoff!$P$4,$O44=Cutoff!$P$5,$O44=Cutoff!$P$6,$O44=Cutoff!$P$7,$O44=Cutoff!$P$8),1,""))</f>
        <v/>
      </c>
      <c r="EQ44" s="490" t="str">
        <f>+IF(ISBLANK(B44),"",IF(OR($E44=Cutoff!$R$2,$E44=Cutoff!$R$3,$E44=Cutoff!$R$4,$E44=Cutoff!$R$6,$E44=Cutoff!$R$7,$E44=Cutoff!$R$8,$E44=Cutoff!$R$10,$F44=Cutoff!$R$2,$F44=Cutoff!$R$3,$F44=Cutoff!$R$4,$F44=Cutoff!$R$6,$F44=Cutoff!$R$7,$F44=Cutoff!$R$8,$F44=Cutoff!$R$10,$G44=Cutoff!$R$2,$G44=Cutoff!$R$3,$G44=Cutoff!$R$4,$G44=Cutoff!$R$6,$G44=Cutoff!$R$7,$G44=Cutoff!$R$8,$G44=Cutoff!$R$10,$H44=Cutoff!$R$2,$H44=Cutoff!$R$3,$H44=Cutoff!$R$4,$H44=Cutoff!$R$6,$H44=Cutoff!$R$7,$H44=Cutoff!$R$8,$H44=Cutoff!$R$10,$I44=Cutoff!$R$2,$I44=Cutoff!$R$3,$I44=Cutoff!$R$4,$I44=Cutoff!$R$6,$I44=Cutoff!$R$7,$I44=Cutoff!$R$8,$I44=Cutoff!$R$10,$J44=Cutoff!$R$2,$J44=Cutoff!$R$3,$J44=Cutoff!$R$4,$J44=Cutoff!$R$6,$J44=Cutoff!$R$7,$J44=Cutoff!$R$8,$J44=Cutoff!$R$10,$K44=Cutoff!$R$2,$K44=Cutoff!$R$3,$K44=Cutoff!$R$4,$K44=Cutoff!$R$6,$K44=Cutoff!$R$7,$K44=Cutoff!$R$8,$K44=Cutoff!$R$10,$L44=Cutoff!$R$2,$L44=Cutoff!$R$3,$L44=Cutoff!$R$4,$L44=Cutoff!$R$6,$L44=Cutoff!$R$7,$L44=Cutoff!$R$8,$L44=Cutoff!$R$10,$M44=Cutoff!$R$2,$M44=Cutoff!$R$3,$M44=Cutoff!$R$4,$M44=Cutoff!$R$6,$M44=Cutoff!$R$7,$M44=Cutoff!$R$8,$M44=Cutoff!$R$10,$N44=Cutoff!$R$2,$N44=Cutoff!$R$3,$N44=Cutoff!$R$4,$N44=Cutoff!$R$6,$N44=Cutoff!$R$7,$N44=Cutoff!$R$8,$N44=Cutoff!$R$10,$O44=Cutoff!$R$2,$O44=Cutoff!$R$3,$O44=Cutoff!$R$4,$O44=Cutoff!$R$6,$O44=Cutoff!$R$7,$O44=Cutoff!$R$8,$O44=Cutoff!$R$10),1,""))</f>
        <v/>
      </c>
      <c r="ER44" s="490" t="str">
        <f>+IF(ISBLANK(B44),"",IF(OR($E44=Cutoff!$T$2,$E44=Cutoff!$T$3,$E44=Cutoff!$T$4,$E44=Cutoff!$T$5,$E44=Cutoff!$T$6,$E44=Cutoff!$T$7,$E44=Cutoff!$T$8,$F44=Cutoff!$T$2,$F44=Cutoff!$T$3,$F44=Cutoff!$T$4,$F44=Cutoff!$T$5,$F44=Cutoff!$T$6,$F44=Cutoff!$T$7,$F44=Cutoff!$T$8,$G44=Cutoff!$T$2,$G44=Cutoff!$T$3,$G44=Cutoff!$T$4,$G44=Cutoff!$T$5,$G44=Cutoff!$T$6,$G44=Cutoff!$T$7,$G44=Cutoff!$T$8,$H44=Cutoff!$T$2,$H44=Cutoff!$T$3,$H44=Cutoff!$T$4,$H44=Cutoff!$T$5,$H44=Cutoff!$T$6,$H44=Cutoff!$T$7,$H44=Cutoff!$T$8,$I44=Cutoff!$T$2,$I44=Cutoff!$T$3,$I44=Cutoff!$T$4,$I44=Cutoff!$T$5,$I44=Cutoff!$T$6,$I44=Cutoff!$T$7,$I44=Cutoff!$T$8,$J44=Cutoff!$T$2,$J44=Cutoff!$T$3,$J44=Cutoff!$T$4,$J44=Cutoff!$T$5,$J44=Cutoff!$T$6,$J44=Cutoff!$T$7,$J44=Cutoff!$T$8,$K44=Cutoff!$T$2,$K44=Cutoff!$T$3,$K44=Cutoff!$T$4,$K44=Cutoff!$T$5,$K44=Cutoff!$T$6,$K44=Cutoff!$T$7,$K44=Cutoff!$T$8,$L44=Cutoff!$T$2,$L44=Cutoff!$T$3,$L44=Cutoff!$T$4,$L44=Cutoff!$T$5,$L44=Cutoff!$T$6,$L44=Cutoff!$T$7,$L44=Cutoff!$T$8,$M44=Cutoff!$T$2,$M44=Cutoff!$T$3,$M44=Cutoff!$T$4,$M44=Cutoff!$T$5,$M44=Cutoff!$T$6,$M44=Cutoff!$T$7,$M44=Cutoff!$T$8,$N44=Cutoff!$T$2,$N44=Cutoff!$T$3,$N44=Cutoff!$T$4,$N44=Cutoff!$T$5,$N44=Cutoff!$T$6,$N44=Cutoff!$T$7,$N44=Cutoff!$T$8,$O44=Cutoff!$T$2,$O44=Cutoff!$T$3,$O44=Cutoff!$T$4,$O44=Cutoff!$T$5,$O44=Cutoff!$T$6,$O44=Cutoff!$T$7,$O44=Cutoff!$T$8),1,""))</f>
        <v/>
      </c>
      <c r="ET44" s="480">
        <f t="shared" si="135"/>
        <v>0</v>
      </c>
      <c r="EU44" s="545">
        <f t="shared" si="75"/>
        <v>0</v>
      </c>
      <c r="EV44" s="545">
        <f t="shared" si="76"/>
        <v>0</v>
      </c>
      <c r="EW44" s="545">
        <f t="shared" si="77"/>
        <v>0</v>
      </c>
      <c r="EY44" s="689" t="str">
        <f>IF(ISBLANK(E44),"0",+IF(OR(AND(E44=Cutoff!$AC$2,$Q44&gt;VLOOKUP(E44,Cutoff!$A$2:$D$56,4,FALSE)&gt;LCID!$Q44),AND(E44=Cutoff!$AC$3,$Q44&gt;VLOOKUP(E44,Cutoff!$A$2:$D$56,4,FALSE)&gt;LCID!$Q44),AND(E44=Cutoff!$AC$4,$RC44&gt;VLOOKUP(E44,Cutoff!$A$2:$D$56,4,FALSE)&gt;LCID!$Q44),AND(E44=Cutoff!$AC$5,$Q44&gt;VLOOKUP(E44,Cutoff!$A$2:$D$56,4,FALSE)&gt;LCID!$Q44),AND(E44=Cutoff!$AC$6,$Q44&gt;VLOOKUP(E44,Cutoff!$A$2:$D$56,4,FALSE)&gt;LCID!$Q44),AND(E44=Cutoff!$AC$7,$Q44&gt;VLOOKUP(E44,Cutoff!$A$2:$D$56,4,FALSE)&gt;LCID!$Q44),AND(E44=Cutoff!$AC$8,$Q44&gt;VLOOKUP(E44,Cutoff!$A$2:$D$56,4,FALSE)&gt;LCID!$Q44),AND(E44=Cutoff!$AC$9,$Q44&gt;VLOOKUP(E44,Cutoff!$A$2:$D$56,4,FALSE)&gt;LCID!$Q44)),"1","0"))</f>
        <v>0</v>
      </c>
      <c r="EZ44" s="690" t="str">
        <f>IF(ISBLANK(F44),"0",+IF(OR(AND(F44=Cutoff!$AC$2,$Q44&gt;VLOOKUP(F44,Cutoff!$A$2:$D$56,4,FALSE)&gt;LCID!$Q44),AND(F44=Cutoff!$AC$3,$Q44&gt;VLOOKUP(F44,Cutoff!$A$2:$D$56,4,FALSE)&gt;LCID!$Q44),AND(F44=Cutoff!$AC$4,$RC44&gt;VLOOKUP(F44,Cutoff!$A$2:$D$56,4,FALSE)&gt;LCID!$Q44),AND(F44=Cutoff!$AC$5,$Q44&gt;VLOOKUP(F44,Cutoff!$A$2:$D$56,4,FALSE)&gt;LCID!$Q44),AND(F44=Cutoff!$AC$6,$Q44&gt;VLOOKUP(F44,Cutoff!$A$2:$D$56,4,FALSE)&gt;LCID!$Q44),AND(F44=Cutoff!$AC$7,$Q44&gt;VLOOKUP(F44,Cutoff!$A$2:$D$56,4,FALSE)&gt;LCID!$Q44),AND(F44=Cutoff!$AC$8,$Q44&gt;VLOOKUP(F44,Cutoff!$A$2:$D$56,4,FALSE)&gt;LCID!$Q44),AND(F44=Cutoff!$AC$9,$Q44&gt;VLOOKUP(F44,Cutoff!$A$2:$D$56,4,FALSE)&gt;LCID!$Q44)),"1","0"))</f>
        <v>0</v>
      </c>
      <c r="FA44" s="690" t="str">
        <f>IF(ISBLANK(G44),"0",+IF(OR(AND(G44=Cutoff!$AC$2,$Q44&gt;VLOOKUP(G44,Cutoff!$A$2:$D$56,4,FALSE)&gt;LCID!$Q44),AND(G44=Cutoff!$AC$3,$Q44&gt;VLOOKUP(G44,Cutoff!$A$2:$D$56,4,FALSE)&gt;LCID!$Q44),AND(G44=Cutoff!$AC$4,$RC44&gt;VLOOKUP(G44,Cutoff!$A$2:$D$56,4,FALSE)&gt;LCID!$Q44),AND(G44=Cutoff!$AC$5,$Q44&gt;VLOOKUP(G44,Cutoff!$A$2:$D$56,4,FALSE)&gt;LCID!$Q44),AND(G44=Cutoff!$AC$6,$Q44&gt;VLOOKUP(G44,Cutoff!$A$2:$D$56,4,FALSE)&gt;LCID!$Q44),AND(G44=Cutoff!$AC$7,$Q44&gt;VLOOKUP(G44,Cutoff!$A$2:$D$56,4,FALSE)&gt;LCID!$Q44),AND(G44=Cutoff!$AC$8,$Q44&gt;VLOOKUP(G44,Cutoff!$A$2:$D$56,4,FALSE)&gt;LCID!$Q44),AND(G44=Cutoff!$AC$9,$Q44&gt;VLOOKUP(G44,Cutoff!$A$2:$D$56,4,FALSE)&gt;LCID!$Q44)),"1","0"))</f>
        <v>0</v>
      </c>
      <c r="FB44" s="690" t="str">
        <f>IF(ISBLANK(H44),"0",+IF(OR(AND(H44=Cutoff!$AC$2,$Q44&gt;VLOOKUP(H44,Cutoff!$A$2:$D$56,4,FALSE)&gt;LCID!$Q44),AND(H44=Cutoff!$AC$3,$Q44&gt;VLOOKUP(H44,Cutoff!$A$2:$D$56,4,FALSE)&gt;LCID!$Q44),AND(H44=Cutoff!$AC$4,$RC44&gt;VLOOKUP(H44,Cutoff!$A$2:$D$56,4,FALSE)&gt;LCID!$Q44),AND(H44=Cutoff!$AC$5,$Q44&gt;VLOOKUP(H44,Cutoff!$A$2:$D$56,4,FALSE)&gt;LCID!$Q44),AND(H44=Cutoff!$AC$6,$Q44&gt;VLOOKUP(H44,Cutoff!$A$2:$D$56,4,FALSE)&gt;LCID!$Q44),AND(H44=Cutoff!$AC$7,$Q44&gt;VLOOKUP(H44,Cutoff!$A$2:$D$56,4,FALSE)&gt;LCID!$Q44),AND(H44=Cutoff!$AC$8,$Q44&gt;VLOOKUP(H44,Cutoff!$A$2:$D$56,4,FALSE)&gt;LCID!$Q44),AND(H44=Cutoff!$AC$9,$Q44&gt;VLOOKUP(H44,Cutoff!$A$2:$D$56,4,FALSE)&gt;LCID!$Q44)),"1","0"))</f>
        <v>0</v>
      </c>
      <c r="FC44" s="690" t="str">
        <f>IF(ISBLANK(I44),"0",+IF(OR(AND(I44=Cutoff!$AC$2,$Q44&gt;VLOOKUP(I44,Cutoff!$A$2:$D$56,4,FALSE)&gt;LCID!$Q44),AND(I44=Cutoff!$AC$3,$Q44&gt;VLOOKUP(I44,Cutoff!$A$2:$D$56,4,FALSE)&gt;LCID!$Q44),AND(I44=Cutoff!$AC$4,$RC44&gt;VLOOKUP(I44,Cutoff!$A$2:$D$56,4,FALSE)&gt;LCID!$Q44),AND(I44=Cutoff!$AC$5,$Q44&gt;VLOOKUP(I44,Cutoff!$A$2:$D$56,4,FALSE)&gt;LCID!$Q44),AND(I44=Cutoff!$AC$6,$Q44&gt;VLOOKUP(I44,Cutoff!$A$2:$D$56,4,FALSE)&gt;LCID!$Q44),AND(I44=Cutoff!$AC$7,$Q44&gt;VLOOKUP(I44,Cutoff!$A$2:$D$56,4,FALSE)&gt;LCID!$Q44),AND(I44=Cutoff!$AC$8,$Q44&gt;VLOOKUP(I44,Cutoff!$A$2:$D$56,4,FALSE)&gt;LCID!$Q44),AND(I44=Cutoff!$AC$9,$Q44&gt;VLOOKUP(I44,Cutoff!$A$2:$D$56,4,FALSE)&gt;LCID!$Q44)),"1","0"))</f>
        <v>0</v>
      </c>
      <c r="FD44" s="690" t="str">
        <f>IF(ISBLANK(J44),"0",+IF(OR(AND(J44=Cutoff!$AC$2,$Q44&gt;VLOOKUP(J44,Cutoff!$A$2:$D$56,4,FALSE)&gt;LCID!$Q44),AND(J44=Cutoff!$AC$3,$Q44&gt;VLOOKUP(J44,Cutoff!$A$2:$D$56,4,FALSE)&gt;LCID!$Q44),AND(J44=Cutoff!$AC$4,$RC44&gt;VLOOKUP(J44,Cutoff!$A$2:$D$56,4,FALSE)&gt;LCID!$Q44),AND(J44=Cutoff!$AC$5,$Q44&gt;VLOOKUP(J44,Cutoff!$A$2:$D$56,4,FALSE)&gt;LCID!$Q44),AND(J44=Cutoff!$AC$6,$Q44&gt;VLOOKUP(J44,Cutoff!$A$2:$D$56,4,FALSE)&gt;LCID!$Q44),AND(J44=Cutoff!$AC$7,$Q44&gt;VLOOKUP(J44,Cutoff!$A$2:$D$56,4,FALSE)&gt;LCID!$Q44),AND(J44=Cutoff!$AC$8,$Q44&gt;VLOOKUP(J44,Cutoff!$A$2:$D$56,4,FALSE)&gt;LCID!$Q44),AND(J44=Cutoff!$AC$9,$Q44&gt;VLOOKUP(J44,Cutoff!$A$2:$D$56,4,FALSE)&gt;LCID!$Q44)),"1","0"))</f>
        <v>0</v>
      </c>
      <c r="FE44" s="690" t="str">
        <f>IF(ISBLANK(K44),"0",+IF(OR(AND(K44=Cutoff!$AC$2,$Q44&gt;VLOOKUP(K44,Cutoff!$A$2:$D$56,4,FALSE)&gt;LCID!$Q44),AND(K44=Cutoff!$AC$3,$Q44&gt;VLOOKUP(K44,Cutoff!$A$2:$D$56,4,FALSE)&gt;LCID!$Q44),AND(K44=Cutoff!$AC$4,$RC44&gt;VLOOKUP(K44,Cutoff!$A$2:$D$56,4,FALSE)&gt;LCID!$Q44),AND(K44=Cutoff!$AC$5,$Q44&gt;VLOOKUP(K44,Cutoff!$A$2:$D$56,4,FALSE)&gt;LCID!$Q44),AND(K44=Cutoff!$AC$6,$Q44&gt;VLOOKUP(K44,Cutoff!$A$2:$D$56,4,FALSE)&gt;LCID!$Q44),AND(K44=Cutoff!$AC$7,$Q44&gt;VLOOKUP(K44,Cutoff!$A$2:$D$56,4,FALSE)&gt;LCID!$Q44),AND(K44=Cutoff!$AC$8,$Q44&gt;VLOOKUP(K44,Cutoff!$A$2:$D$56,4,FALSE)&gt;LCID!$Q44),AND(K44=Cutoff!$AC$9,$Q44&gt;VLOOKUP(K44,Cutoff!$A$2:$D$56,4,FALSE)&gt;LCID!$Q44)),"1","0"))</f>
        <v>0</v>
      </c>
      <c r="FF44" s="690" t="str">
        <f>IF(ISBLANK(L44),"0",+IF(OR(AND(L44=Cutoff!$AC$2,$Q44&gt;VLOOKUP(L44,Cutoff!$A$2:$D$56,4,FALSE)&gt;LCID!$Q44),AND(L44=Cutoff!$AC$3,$Q44&gt;VLOOKUP(L44,Cutoff!$A$2:$D$56,4,FALSE)&gt;LCID!$Q44),AND(L44=Cutoff!$AC$4,$RC44&gt;VLOOKUP(L44,Cutoff!$A$2:$D$56,4,FALSE)&gt;LCID!$Q44),AND(L44=Cutoff!$AC$5,$Q44&gt;VLOOKUP(L44,Cutoff!$A$2:$D$56,4,FALSE)&gt;LCID!$Q44),AND(L44=Cutoff!$AC$6,$Q44&gt;VLOOKUP(L44,Cutoff!$A$2:$D$56,4,FALSE)&gt;LCID!$Q44),AND(L44=Cutoff!$AC$7,$Q44&gt;VLOOKUP(L44,Cutoff!$A$2:$D$56,4,FALSE)&gt;LCID!$Q44),AND(L44=Cutoff!$AC$8,$Q44&gt;VLOOKUP(L44,Cutoff!$A$2:$D$56,4,FALSE)&gt;LCID!$Q44),AND(L44=Cutoff!$AC$9,$Q44&gt;VLOOKUP(L44,Cutoff!$A$2:$D$56,4,FALSE)&gt;LCID!$Q44)),"1","0"))</f>
        <v>0</v>
      </c>
      <c r="FG44" s="690" t="str">
        <f>IF(ISBLANK(M44),"0",+IF(OR(AND(M44=Cutoff!$AC$2,$Q44&gt;VLOOKUP(M44,Cutoff!$A$2:$D$56,4,FALSE)&gt;LCID!$Q44),AND(M44=Cutoff!$AC$3,$Q44&gt;VLOOKUP(M44,Cutoff!$A$2:$D$56,4,FALSE)&gt;LCID!$Q44),AND(M44=Cutoff!$AC$4,$RC44&gt;VLOOKUP(M44,Cutoff!$A$2:$D$56,4,FALSE)&gt;LCID!$Q44),AND(M44=Cutoff!$AC$5,$Q44&gt;VLOOKUP(M44,Cutoff!$A$2:$D$56,4,FALSE)&gt;LCID!$Q44),AND(M44=Cutoff!$AC$6,$Q44&gt;VLOOKUP(M44,Cutoff!$A$2:$D$56,4,FALSE)&gt;LCID!$Q44),AND(M44=Cutoff!$AC$7,$Q44&gt;VLOOKUP(M44,Cutoff!$A$2:$D$56,4,FALSE)&gt;LCID!$Q44),AND(M44=Cutoff!$AC$8,$Q44&gt;VLOOKUP(M44,Cutoff!$A$2:$D$56,4,FALSE)&gt;LCID!$Q44),AND(M44=Cutoff!$AC$9,$Q44&gt;VLOOKUP(M44,Cutoff!$A$2:$D$56,4,FALSE)&gt;LCID!$Q44)),"1","0"))</f>
        <v>0</v>
      </c>
      <c r="FH44" s="690" t="str">
        <f>IF(ISBLANK(N44),"0",+IF(OR(AND(N44=Cutoff!$AC$2,$Q44&gt;VLOOKUP(N44,Cutoff!$A$2:$D$56,4,FALSE)&gt;LCID!$Q44),AND(N44=Cutoff!$AC$3,$Q44&gt;VLOOKUP(N44,Cutoff!$A$2:$D$56,4,FALSE)&gt;LCID!$Q44),AND(N44=Cutoff!$AC$4,$RC44&gt;VLOOKUP(N44,Cutoff!$A$2:$D$56,4,FALSE)&gt;LCID!$Q44),AND(N44=Cutoff!$AC$5,$Q44&gt;VLOOKUP(N44,Cutoff!$A$2:$D$56,4,FALSE)&gt;LCID!$Q44),AND(N44=Cutoff!$AC$6,$Q44&gt;VLOOKUP(N44,Cutoff!$A$2:$D$56,4,FALSE)&gt;LCID!$Q44),AND(N44=Cutoff!$AC$7,$Q44&gt;VLOOKUP(N44,Cutoff!$A$2:$D$56,4,FALSE)&gt;LCID!$Q44),AND(N44=Cutoff!$AC$8,$Q44&gt;VLOOKUP(N44,Cutoff!$A$2:$D$56,4,FALSE)&gt;LCID!$Q44),AND(N44=Cutoff!$AC$9,$Q44&gt;VLOOKUP(N44,Cutoff!$A$2:$D$56,4,FALSE)&gt;LCID!$Q44)),"1","0"))</f>
        <v>0</v>
      </c>
      <c r="FI44" s="691" t="str">
        <f>IF(ISBLANK(O44),"0",+IF(OR(AND(O44=Cutoff!$AC$2,$Q44&gt;VLOOKUP(O44,Cutoff!$A$2:$D$56,4,FALSE)&gt;LCID!$Q44),AND(O44=Cutoff!$AC$3,$Q44&gt;VLOOKUP(O44,Cutoff!$A$2:$D$56,4,FALSE)&gt;LCID!$Q44),AND(O44=Cutoff!$AC$4,$RC44&gt;VLOOKUP(O44,Cutoff!$A$2:$D$56,4,FALSE)&gt;LCID!$Q44),AND(O44=Cutoff!$AC$5,$Q44&gt;VLOOKUP(O44,Cutoff!$A$2:$D$56,4,FALSE)&gt;LCID!$Q44),AND(O44=Cutoff!$AC$6,$Q44&gt;VLOOKUP(O44,Cutoff!$A$2:$D$56,4,FALSE)&gt;LCID!$Q44),AND(O44=Cutoff!$AC$7,$Q44&gt;VLOOKUP(O44,Cutoff!$A$2:$D$56,4,FALSE)&gt;LCID!$Q44),AND(O44=Cutoff!$AC$8,$Q44&gt;VLOOKUP(O44,Cutoff!$A$2:$D$56,4,FALSE)&gt;LCID!$Q44),AND(O44=Cutoff!$AC$9,$Q44&gt;VLOOKUP(O44,Cutoff!$A$2:$D$56,4,FALSE)&gt;LCID!$Q44)),"1","0"))</f>
        <v>0</v>
      </c>
      <c r="FJ44" s="688">
        <f t="shared" si="136"/>
        <v>0</v>
      </c>
      <c r="FK44" s="11"/>
      <c r="FM44" s="480">
        <f t="shared" si="137"/>
        <v>0</v>
      </c>
      <c r="FN44" s="480">
        <f t="shared" si="138"/>
        <v>0</v>
      </c>
      <c r="FO44" s="480">
        <f t="shared" si="139"/>
        <v>0</v>
      </c>
      <c r="FQ44" s="239" t="str">
        <f>IF(ISBLANK(B44),"",+IF(OR($E44=Cutoff!$W$2,$E44=Cutoff!$W$3,$E44=Cutoff!$W$4,$E44=Cutoff!$W$5,$E44=Cutoff!$W$6,$E44=Cutoff!$W$7,$E44=Cutoff!$W$8,$E44=Cutoff!$W$9,$E44=Cutoff!$W$10,$E44=Cutoff!$W$11,$E44=Cutoff!$W$12,$F44=Cutoff!$W$2,$F44=Cutoff!$W$3,$F44=Cutoff!$W$4,$F44=Cutoff!$W$5,$F44=Cutoff!$W$6,$F44=Cutoff!$W$7,$F44=Cutoff!$W$8,$F44=Cutoff!$W$9,$F44=Cutoff!$W$10,$F44=Cutoff!$W$11,$F44=Cutoff!$W$12,$G44=Cutoff!$W$2,$G44=Cutoff!$W$3,$G44=Cutoff!$W$4,$G44=Cutoff!$W$5,$G44=Cutoff!$W$6,$G44=Cutoff!$W$7,$G44=Cutoff!$W$8,$G44=Cutoff!$W$9,$G44=Cutoff!$W$10,$G44=Cutoff!$W$11,$G44=Cutoff!$W$12,$H44=Cutoff!$W$2,$H44=Cutoff!$W$3,$H44=Cutoff!$W$4,$H44=Cutoff!$W$5,$H44=Cutoff!$W$6,$H44=Cutoff!$W$7,$H44=Cutoff!$W$8,$H44=Cutoff!$W$9,$H44=Cutoff!$W$10,$H44=Cutoff!$W$11,$H44=Cutoff!$W$12,$I44=Cutoff!$W$2,$I44=Cutoff!$W$3,$I44=Cutoff!$W$4,$I44=Cutoff!$W$5,$I44=Cutoff!$W$6,$I44=Cutoff!$W$7,$I44=Cutoff!$W$8,$I44=Cutoff!$W$9,$I44=Cutoff!$W$10,$I44=Cutoff!$W$11,$I44=Cutoff!$W$12,$J44=Cutoff!$W$2,$J44=Cutoff!$W$3,$J44=Cutoff!$W$4,$J44=Cutoff!$W$5,$J44=Cutoff!$W$6,$J44=Cutoff!$W$7,$J44=Cutoff!$W$8,$J44=Cutoff!$W$9,$J44=Cutoff!$W$10,$J44=Cutoff!$W$11,$J44=Cutoff!$W$12,$K44=Cutoff!$W$2,$K44=Cutoff!$W$3,$K44=Cutoff!$W$4,$K44=Cutoff!$W$5,$K44=Cutoff!$W$6,$K44=Cutoff!$W$7,$K44=Cutoff!$W$8,$K44=Cutoff!$W$9,$K44=Cutoff!$W$10,$K44=Cutoff!$W$11,$K44=Cutoff!$W$12,$L44=Cutoff!$W$2,$L44=Cutoff!$W$3,$L44=Cutoff!$W$4,$L44=Cutoff!$W$5,$L44=Cutoff!$W$6,$L44=Cutoff!$W$7,$L44=Cutoff!$W$8,$L44=Cutoff!$W$9,$L44=Cutoff!$W$10,$L44=Cutoff!$W$11,$L44=Cutoff!$W$12,$M44=Cutoff!$W$2,$M44=Cutoff!$W$3,$M44=Cutoff!$W$4,$M44=Cutoff!$W$5,$M44=Cutoff!$W$6,$M44=Cutoff!$W$7,$M44=Cutoff!$W$8,$M44=Cutoff!$W$9,$M44=Cutoff!$W$10,$N44=Cutoff!$W$2,$N44=Cutoff!$W$3,$N44=Cutoff!$W$4,$M44=Cutoff!$W$11,$M44=Cutoff!$W$12,$N44=Cutoff!$W$5,$N44=Cutoff!$W$6,$N44=Cutoff!$W$7,$N44=Cutoff!$W$8,$N44=Cutoff!$W$9,$N44=Cutoff!$W$10,$N44=Cutoff!$W$11,$N44=Cutoff!$W$12,$O44=Cutoff!$W$2,$O44=Cutoff!$W$3,$O44=Cutoff!$W$4,$O44=Cutoff!$W$5,$O44=Cutoff!$W$6,$O44=Cutoff!$W$7,$O44=Cutoff!$W$8,$O44=Cutoff!$W$9,$O44=Cutoff!$W$10,$O44=Cutoff!$W$11,$O44=Cutoff!$W$12),1,""))</f>
        <v/>
      </c>
      <c r="FR44" s="239">
        <f t="shared" si="80"/>
        <v>0</v>
      </c>
      <c r="FU44" s="480" t="str">
        <f t="shared" si="124"/>
        <v/>
      </c>
      <c r="GB44" s="528" t="str">
        <f t="shared" si="81"/>
        <v/>
      </c>
      <c r="GC44" s="529" t="str">
        <f t="shared" si="82"/>
        <v/>
      </c>
      <c r="GD44" s="529" t="str">
        <f t="shared" si="83"/>
        <v/>
      </c>
      <c r="GE44" s="529" t="str">
        <f t="shared" si="84"/>
        <v/>
      </c>
      <c r="GF44" s="529" t="str">
        <f t="shared" si="85"/>
        <v/>
      </c>
      <c r="GG44" s="529" t="str">
        <f t="shared" si="86"/>
        <v/>
      </c>
      <c r="GH44" s="529" t="str">
        <f t="shared" si="87"/>
        <v/>
      </c>
      <c r="GI44" s="529" t="str">
        <f t="shared" si="88"/>
        <v/>
      </c>
      <c r="GJ44" s="529" t="str">
        <f t="shared" si="89"/>
        <v/>
      </c>
      <c r="GK44" s="529" t="str">
        <f t="shared" si="90"/>
        <v/>
      </c>
      <c r="GL44" s="530" t="str">
        <f t="shared" si="91"/>
        <v/>
      </c>
      <c r="GM44" s="530">
        <f t="shared" si="92"/>
        <v>0</v>
      </c>
      <c r="GN44" s="574">
        <f t="shared" si="93"/>
        <v>0</v>
      </c>
      <c r="GQ44" s="528" t="str">
        <f>+IF(ISBLANK($B44),"",IF(ISBLANK(E44),"",IF(OR(E44=Cutoff!$P$34,E44=Cutoff!$P$35,E44=Cutoff!$P$36,E44=Cutoff!$P$37,E44=Cutoff!$P$38,E44=Cutoff!$P$39,E44=Cutoff!$P$40,E44=Cutoff!$P$41,E44=Cutoff!$P$42,E44=Cutoff!$P$43,E44=Cutoff!$P$44,E44=Cutoff!$P$45,$Q44&lt;SCL!Y44),"0","i")))</f>
        <v/>
      </c>
      <c r="GR44" s="529" t="str">
        <f>+IF(ISBLANK($B44),"",IF(ISBLANK(F44),"",IF(OR(F44=Cutoff!$P$34,F44=Cutoff!$P$35,F44=Cutoff!$P$36,F44=Cutoff!$P$37,F44=Cutoff!$P$38,F44=Cutoff!$P$39,F44=Cutoff!$P$40,F44=Cutoff!$P$41,F44=Cutoff!$P$42,F44=Cutoff!$P$43,F44=Cutoff!$P$44,F44=Cutoff!$P$45,$Q44&lt;SCL!Z44),"0","i")))</f>
        <v/>
      </c>
      <c r="GS44" s="529" t="str">
        <f>+IF(ISBLANK($B44),"",IF(ISBLANK(G44),"",IF(OR(G44=Cutoff!$P$34,G44=Cutoff!$P$35,G44=Cutoff!$P$36,G44=Cutoff!$P$37,G44=Cutoff!$P$38,G44=Cutoff!$P$39,G44=Cutoff!$P$40,G44=Cutoff!$P$41,G44=Cutoff!$P$42,G44=Cutoff!$P$43,G44=Cutoff!$P$44,G44=Cutoff!$P$45,$Q44&lt;SCL!AA44),"0","i")))</f>
        <v/>
      </c>
      <c r="GT44" s="529" t="str">
        <f>+IF(ISBLANK($B44),"",IF(ISBLANK(H44),"",IF(OR(H44=Cutoff!$P$34,H44=Cutoff!$P$35,H44=Cutoff!$P$36,H44=Cutoff!$P$37,H44=Cutoff!$P$38,H44=Cutoff!$P$39,H44=Cutoff!$P$40,H44=Cutoff!$P$41,H44=Cutoff!$P$42,H44=Cutoff!$P$43,H44=Cutoff!$P$44,H44=Cutoff!$P$45,$Q44&lt;SCL!AB44),"0","i")))</f>
        <v/>
      </c>
      <c r="GU44" s="529" t="str">
        <f>+IF(ISBLANK($B44),"",IF(ISBLANK(I44),"",IF(OR(I44=Cutoff!$P$34,I44=Cutoff!$P$35,I44=Cutoff!$P$36,I44=Cutoff!$P$37,I44=Cutoff!$P$38,I44=Cutoff!$P$39,I44=Cutoff!$P$40,I44=Cutoff!$P$41,I44=Cutoff!$P$42,I44=Cutoff!$P$43,I44=Cutoff!$P$44,I44=Cutoff!$P$45,$Q44&lt;SCL!AC44),"0","i")))</f>
        <v/>
      </c>
      <c r="GV44" s="529" t="str">
        <f>+IF(ISBLANK($B44),"",IF(ISBLANK(J44),"",IF(OR(J44=Cutoff!$P$34,J44=Cutoff!$P$35,J44=Cutoff!$P$36,J44=Cutoff!$P$37,J44=Cutoff!$P$38,J44=Cutoff!$P$39,J44=Cutoff!$P$40,J44=Cutoff!$P$41,J44=Cutoff!$P$42,J44=Cutoff!$P$43,J44=Cutoff!$P$44,J44=Cutoff!$P$45,$Q44&lt;SCL!AD44),"0","i")))</f>
        <v/>
      </c>
      <c r="GW44" s="529" t="str">
        <f>+IF(ISBLANK($B44),"",IF(ISBLANK(K44),"",IF(OR(K44=Cutoff!$P$34,K44=Cutoff!$P$35,K44=Cutoff!$P$36,K44=Cutoff!$P$37,K44=Cutoff!$P$38,K44=Cutoff!$P$39,K44=Cutoff!$P$40,K44=Cutoff!$P$41,K44=Cutoff!$P$42,K44=Cutoff!$P$43,K44=Cutoff!$P$44,K44=Cutoff!$P$45,$Q44&lt;SCL!AE44),"0","i")))</f>
        <v/>
      </c>
      <c r="GX44" s="529" t="str">
        <f>+IF(ISBLANK($B44),"",IF(ISBLANK(L44),"",IF(OR(L44=Cutoff!$P$34,L44=Cutoff!$P$35,L44=Cutoff!$P$36,L44=Cutoff!$P$37,L44=Cutoff!$P$38,L44=Cutoff!$P$39,L44=Cutoff!$P$40,L44=Cutoff!$P$41,L44=Cutoff!$P$42,L44=Cutoff!$P$43,L44=Cutoff!$P$44,L44=Cutoff!$P$45,$Q44&lt;SCL!AF44),"0","i")))</f>
        <v/>
      </c>
      <c r="GY44" s="529" t="str">
        <f>+IF(ISBLANK($B44),"",IF(ISBLANK(M44),"",IF(OR(M44=Cutoff!$P$34,M44=Cutoff!$P$35,M44=Cutoff!$P$36,M44=Cutoff!$P$37,M44=Cutoff!$P$38,M44=Cutoff!$P$39,M44=Cutoff!$P$40,M44=Cutoff!$P$41,M44=Cutoff!$P$42,M44=Cutoff!$P$43,M44=Cutoff!$P$44,M44=Cutoff!$P$45,$Q44&lt;SCL!AG44),"0","i")))</f>
        <v/>
      </c>
      <c r="GZ44" s="529" t="str">
        <f>+IF(ISBLANK($B44),"",IF(ISBLANK(N44),"",IF(OR(N44=Cutoff!$P$34,N44=Cutoff!$P$35,N44=Cutoff!$P$36,N44=Cutoff!$P$37,N44=Cutoff!$P$38,N44=Cutoff!$P$39,N44=Cutoff!$P$40,N44=Cutoff!$P$41,N44=Cutoff!$P$42,N44=Cutoff!$P$43,N44=Cutoff!$P$44,N44=Cutoff!$P$45,$Q44&lt;SCL!AH44),"0","i")))</f>
        <v/>
      </c>
      <c r="HA44" s="530" t="str">
        <f>+IF(ISBLANK($B44),"",IF(ISBLANK(O44),"",IF(OR(O44=Cutoff!$P$34,O44=Cutoff!$P$35,O44=Cutoff!$P$36,O44=Cutoff!$P$37,O44=Cutoff!$P$38,O44=Cutoff!$P$39,O44=Cutoff!$P$40,O44=Cutoff!$P$41,O44=Cutoff!$P$42,O44=Cutoff!$P$43,O44=Cutoff!$P$44,O44=Cutoff!$P$45,$Q44&lt;SCL!AI44),"0","i")))</f>
        <v/>
      </c>
      <c r="HB44" s="530" t="str">
        <f t="shared" si="94"/>
        <v/>
      </c>
      <c r="HC44" s="541" t="str">
        <f t="shared" si="95"/>
        <v/>
      </c>
      <c r="HD44" s="678" t="str">
        <f t="shared" si="96"/>
        <v/>
      </c>
      <c r="HE44" s="528" t="str">
        <f>+IF(ISBLANK($B44),"",IF(ISBLANK(E44),"",IF(OR(E44=Cutoff!$R$34,E44=Cutoff!$R$35,E44=Cutoff!$R$36,E44=Cutoff!$R$37,E44=Cutoff!$R$38,E44=Cutoff!$R$39,E44=Cutoff!$R$40,E44=Cutoff!$R$41,E44=Cutoff!$R$42,E44=Cutoff!$R$43,E44=Cutoff!$R$44,E44=Cutoff!$R$45,$Q44&lt;SCL!Y44),"0","d")))</f>
        <v/>
      </c>
      <c r="HF44" s="529" t="str">
        <f>+IF(ISBLANK($B44),"",IF(ISBLANK(F44),"",IF(OR(F44=Cutoff!$R$34,F44=Cutoff!$R$35,F44=Cutoff!$R$36,F44=Cutoff!$R$37,F44=Cutoff!$R$38,F44=Cutoff!$R$39,F44=Cutoff!$R$40,F44=Cutoff!$R$41,F44=Cutoff!$R$42,F44=Cutoff!$R$43,F44=Cutoff!$R$44,F44=Cutoff!$R$45,$Q44&lt;SCL!Z44),"0","d")))</f>
        <v/>
      </c>
      <c r="HG44" s="529" t="str">
        <f>+IF(ISBLANK($B44),"",IF(ISBLANK(G44),"",IF(OR(G44=Cutoff!$R$34,G44=Cutoff!$R$35,G44=Cutoff!$R$36,G44=Cutoff!$R$37,G44=Cutoff!$R$38,G44=Cutoff!$R$39,G44=Cutoff!$R$40,G44=Cutoff!$R$41,G44=Cutoff!$R$42,G44=Cutoff!$R$43,G44=Cutoff!$R$44,G44=Cutoff!$R$45,$Q44&lt;SCL!AA44),"0","d")))</f>
        <v/>
      </c>
      <c r="HH44" s="529" t="str">
        <f>+IF(ISBLANK($B44),"",IF(ISBLANK(H44),"",IF(OR(H44=Cutoff!$R$34,H44=Cutoff!$R$35,H44=Cutoff!$R$36,H44=Cutoff!$R$37,H44=Cutoff!$R$38,H44=Cutoff!$R$39,H44=Cutoff!$R$40,H44=Cutoff!$R$41,H44=Cutoff!$R$42,H44=Cutoff!$R$43,H44=Cutoff!$R$44,H44=Cutoff!$R$45,$Q44&lt;SCL!AB44),"0","d")))</f>
        <v/>
      </c>
      <c r="HI44" s="529" t="str">
        <f>+IF(ISBLANK($B44),"",IF(ISBLANK(I44),"",IF(OR(I44=Cutoff!$R$34,I44=Cutoff!$R$35,I44=Cutoff!$R$36,I44=Cutoff!$R$37,I44=Cutoff!$R$38,I44=Cutoff!$R$39,I44=Cutoff!$R$40,I44=Cutoff!$R$41,I44=Cutoff!$R$42,I44=Cutoff!$R$43,I44=Cutoff!$R$44,I44=Cutoff!$R$45,$Q44&lt;SCL!AC44),"0","d")))</f>
        <v/>
      </c>
      <c r="HJ44" s="529" t="str">
        <f>+IF(ISBLANK($B44),"",IF(ISBLANK(J44),"",IF(OR(J44=Cutoff!$R$34,J44=Cutoff!$R$35,J44=Cutoff!$R$36,J44=Cutoff!$R$37,J44=Cutoff!$R$38,J44=Cutoff!$R$39,J44=Cutoff!$R$40,J44=Cutoff!$R$41,J44=Cutoff!$R$42,J44=Cutoff!$R$43,J44=Cutoff!$R$44,J44=Cutoff!$R$45,$Q44&lt;SCL!AD44),"0","d")))</f>
        <v/>
      </c>
      <c r="HK44" s="529" t="str">
        <f>+IF(ISBLANK($B44),"",IF(ISBLANK(K44),"",IF(OR(K44=Cutoff!$R$34,K44=Cutoff!$R$35,K44=Cutoff!$R$36,K44=Cutoff!$R$37,K44=Cutoff!$R$38,K44=Cutoff!$R$39,K44=Cutoff!$R$40,K44=Cutoff!$R$41,K44=Cutoff!$R$42,K44=Cutoff!$R$43,K44=Cutoff!$R$44,K44=Cutoff!$R$45,$Q44&lt;SCL!AE44),"0","d")))</f>
        <v/>
      </c>
      <c r="HL44" s="529" t="str">
        <f>+IF(ISBLANK($B44),"",IF(ISBLANK(L44),"",IF(OR(L44=Cutoff!$R$34,L44=Cutoff!$R$35,L44=Cutoff!$R$36,L44=Cutoff!$R$37,L44=Cutoff!$R$38,L44=Cutoff!$R$39,L44=Cutoff!$R$40,L44=Cutoff!$R$41,L44=Cutoff!$R$42,L44=Cutoff!$R$43,L44=Cutoff!$R$44,L44=Cutoff!$R$45,$Q44&lt;SCL!AF44),"0","d")))</f>
        <v/>
      </c>
      <c r="HM44" s="529" t="str">
        <f>+IF(ISBLANK($B44),"",IF(ISBLANK(M44),"",IF(OR(M44=Cutoff!$R$34,M44=Cutoff!$R$35,M44=Cutoff!$R$36,M44=Cutoff!$R$37,M44=Cutoff!$R$38,M44=Cutoff!$R$39,M44=Cutoff!$R$40,M44=Cutoff!$R$41,M44=Cutoff!$R$42,M44=Cutoff!$R$43,M44=Cutoff!$R$44,M44=Cutoff!$R$45,$Q44&lt;SCL!AG44),"0","d")))</f>
        <v/>
      </c>
      <c r="HN44" s="529" t="str">
        <f>+IF(ISBLANK($B44),"",IF(ISBLANK(N44),"",IF(OR(N44=Cutoff!$R$34,N44=Cutoff!$R$35,N44=Cutoff!$R$36,N44=Cutoff!$R$37,N44=Cutoff!$R$38,N44=Cutoff!$R$39,N44=Cutoff!$R$40,N44=Cutoff!$R$41,N44=Cutoff!$R$42,N44=Cutoff!$R$43,N44=Cutoff!$R$44,N44=Cutoff!$R$45,$Q44&lt;SCL!AH44),"0","d")))</f>
        <v/>
      </c>
      <c r="HO44" s="530" t="str">
        <f>+IF(ISBLANK($B44),"",IF(ISBLANK(O44),"",IF(OR(O44=Cutoff!$R$34,O44=Cutoff!$R$35,O44=Cutoff!$R$36,O44=Cutoff!$R$37,O44=Cutoff!$R$38,O44=Cutoff!$R$39,O44=Cutoff!$R$40,O44=Cutoff!$R$41,O44=Cutoff!$R$42,O44=Cutoff!$R$43,O44=Cutoff!$R$44,O44=Cutoff!$R$45,$Q44&lt;SCL!AI44),"0","d")))</f>
        <v/>
      </c>
      <c r="HP44" s="530" t="str">
        <f t="shared" si="97"/>
        <v/>
      </c>
      <c r="HQ44" s="541" t="str">
        <f t="shared" si="98"/>
        <v/>
      </c>
      <c r="HR44" s="678" t="str">
        <f t="shared" si="99"/>
        <v/>
      </c>
      <c r="HS44" s="528" t="str">
        <f>+IF(ISBLANK($B44),"",IF(ISBLANK(E44),"",IF(OR(E44=Cutoff!$T$34,E44=Cutoff!$T$35,E44=Cutoff!$T$36,E44=Cutoff!$T$37,E44=Cutoff!$T$38,E44=Cutoff!$T$39,E44=Cutoff!$T$40,E44=Cutoff!$T$41,E44=Cutoff!$T$42,E44=Cutoff!$T$43,E44=Cutoff!$T$44,E44=Cutoff!$T$45,$Q44&lt;SCL!Y44),"0","oral")))</f>
        <v/>
      </c>
      <c r="HT44" s="529" t="str">
        <f>+IF(ISBLANK($B44),"",IF(ISBLANK(F44),"",IF(OR(F44=Cutoff!$T$34,F44=Cutoff!$T$35,F44=Cutoff!$T$36,F44=Cutoff!$T$37,F44=Cutoff!$T$38,F44=Cutoff!$T$39,F44=Cutoff!$T$40,F44=Cutoff!$T$41,F44=Cutoff!$T$42,F44=Cutoff!$T$43,F44=Cutoff!$T$44,F44=Cutoff!$T$45,$Q44&lt;SCL!Z44),"0","oral")))</f>
        <v/>
      </c>
      <c r="HU44" s="529" t="str">
        <f>+IF(ISBLANK($B44),"",IF(ISBLANK(G44),"",IF(OR(G44=Cutoff!$T$34,G44=Cutoff!$T$35,G44=Cutoff!$T$36,G44=Cutoff!$T$37,G44=Cutoff!$T$38,G44=Cutoff!$T$39,G44=Cutoff!$T$40,G44=Cutoff!$T$41,G44=Cutoff!$T$42,G44=Cutoff!$T$43,G44=Cutoff!$T$44,G44=Cutoff!$T$45,$Q44&lt;SCL!AA44),"0","oral")))</f>
        <v/>
      </c>
      <c r="HV44" s="529" t="str">
        <f>+IF(ISBLANK($B44),"",IF(ISBLANK(H44),"",IF(OR(H44=Cutoff!$T$34,H44=Cutoff!$T$35,H44=Cutoff!$T$36,H44=Cutoff!$T$37,H44=Cutoff!$T$38,H44=Cutoff!$T$39,H44=Cutoff!$T$40,H44=Cutoff!$T$41,H44=Cutoff!$T$42,H44=Cutoff!$T$43,H44=Cutoff!$T$44,H44=Cutoff!$T$45,$Q44&lt;SCL!AB44),"0","oral")))</f>
        <v/>
      </c>
      <c r="HW44" s="529" t="str">
        <f>+IF(ISBLANK($B44),"",IF(ISBLANK(I44),"",IF(OR(I44=Cutoff!$T$34,I44=Cutoff!$T$35,I44=Cutoff!$T$36,I44=Cutoff!$T$37,I44=Cutoff!$T$38,I44=Cutoff!$T$39,I44=Cutoff!$T$40,I44=Cutoff!$T$41,I44=Cutoff!$T$42,I44=Cutoff!$T$43,I44=Cutoff!$T$44,I44=Cutoff!$T$45,$Q44&lt;SCL!AC44),"0","oral")))</f>
        <v/>
      </c>
      <c r="HX44" s="529" t="str">
        <f>+IF(ISBLANK($B44),"",IF(ISBLANK(J44),"",IF(OR(J44=Cutoff!$T$34,J44=Cutoff!$T$35,J44=Cutoff!$T$36,J44=Cutoff!$T$37,J44=Cutoff!$T$38,J44=Cutoff!$T$39,J44=Cutoff!$T$40,J44=Cutoff!$T$41,J44=Cutoff!$T$42,J44=Cutoff!$T$43,J44=Cutoff!$T$44,J44=Cutoff!$T$45,$Q44&lt;SCL!AD44),"0","oral")))</f>
        <v/>
      </c>
      <c r="HY44" s="529" t="str">
        <f>+IF(ISBLANK($B44),"",IF(ISBLANK(K44),"",IF(OR(K44=Cutoff!$T$34,K44=Cutoff!$T$35,K44=Cutoff!$T$36,K44=Cutoff!$T$37,K44=Cutoff!$T$38,K44=Cutoff!$T$39,K44=Cutoff!$T$40,K44=Cutoff!$T$41,K44=Cutoff!$T$42,K44=Cutoff!$T$43,K44=Cutoff!$T$44,K44=Cutoff!$T$45,$Q44&lt;SCL!AE44),"0","oral")))</f>
        <v/>
      </c>
      <c r="HZ44" s="529" t="str">
        <f>+IF(ISBLANK($B44),"",IF(ISBLANK(L44),"",IF(OR(L44=Cutoff!$T$34,L44=Cutoff!$T$35,L44=Cutoff!$T$36,L44=Cutoff!$T$37,L44=Cutoff!$T$38,L44=Cutoff!$T$39,L44=Cutoff!$T$40,L44=Cutoff!$T$41,L44=Cutoff!$T$42,L44=Cutoff!$T$43,L44=Cutoff!$T$44,L44=Cutoff!$T$45,$Q44&lt;SCL!AF44),"0","oral")))</f>
        <v/>
      </c>
      <c r="IA44" s="529" t="str">
        <f>+IF(ISBLANK($B44),"",IF(ISBLANK(M44),"",IF(OR(M44=Cutoff!$T$34,M44=Cutoff!$T$35,M44=Cutoff!$T$36,M44=Cutoff!$T$37,M44=Cutoff!$T$38,M44=Cutoff!$T$39,M44=Cutoff!$T$40,M44=Cutoff!$T$41,M44=Cutoff!$T$42,M44=Cutoff!$T$43,M44=Cutoff!$T$44,M44=Cutoff!$T$45,$Q44&lt;SCL!AG44),"0","oral")))</f>
        <v/>
      </c>
      <c r="IB44" s="529" t="str">
        <f>+IF(ISBLANK($B44),"",IF(ISBLANK(N44),"",IF(OR(N44=Cutoff!$T$34,N44=Cutoff!$T$35,N44=Cutoff!$T$36,N44=Cutoff!$T$37,N44=Cutoff!$T$38,N44=Cutoff!$T$39,N44=Cutoff!$T$40,N44=Cutoff!$T$41,N44=Cutoff!$T$42,N44=Cutoff!$T$43,N44=Cutoff!$T$44,N44=Cutoff!$T$45,$Q44&lt;SCL!AH44),"0","oral")))</f>
        <v/>
      </c>
      <c r="IC44" s="530" t="str">
        <f>+IF(ISBLANK($B44),"",IF(ISBLANK(O44),"",IF(OR(O44=Cutoff!$T$34,O44=Cutoff!$T$35,O44=Cutoff!$T$36,O44=Cutoff!$T$37,O44=Cutoff!$T$38,O44=Cutoff!$T$39,O44=Cutoff!$T$40,O44=Cutoff!$T$41,O44=Cutoff!$T$42,O44=Cutoff!$T$43,O44=Cutoff!$T$44,O44=Cutoff!$T$45,$Q44&lt;SCL!AI44),"0","oral")))</f>
        <v/>
      </c>
      <c r="ID44" s="530" t="str">
        <f t="shared" si="100"/>
        <v/>
      </c>
      <c r="IE44" s="541" t="str">
        <f t="shared" si="101"/>
        <v/>
      </c>
      <c r="IF44" s="678" t="str">
        <f t="shared" si="102"/>
        <v/>
      </c>
      <c r="IG44" s="528" t="str">
        <f>IF(ISBLANK($B44),"",+IF(OR(E44=Cutoff!$W$2,E44=Cutoff!$W$3,E44=Cutoff!$W$4,E44=Cutoff!$W$5,E44=Cutoff!$W$6,E44=Cutoff!$W$7,E44=Cutoff!$W$8,E44=Cutoff!$W$9,E44=Cutoff!$W$10,E44=Cutoff!$W$11,E44=Cutoff!$W$12),1,0))</f>
        <v/>
      </c>
      <c r="IH44" s="529" t="str">
        <f>IF(ISBLANK($B44),"",+IF(OR(F44=Cutoff!$W$2,F44=Cutoff!$W$3,F44=Cutoff!$W$4,F44=Cutoff!$W$5,F44=Cutoff!$W$6,F44=Cutoff!$W$7,F44=Cutoff!$W$8,F44=Cutoff!$W$9,F44=Cutoff!$W$10,F44=Cutoff!$W$11,F44=Cutoff!$W$12),1,0))</f>
        <v/>
      </c>
      <c r="II44" s="529" t="str">
        <f>IF(ISBLANK($B44),"",+IF(OR(G44=Cutoff!$W$2,G44=Cutoff!$W$3,G44=Cutoff!$W$4,G44=Cutoff!$W$5,G44=Cutoff!$W$6,G44=Cutoff!$W$7,G44=Cutoff!$W$8,G44=Cutoff!$W$9,G44=Cutoff!$W$10,G44=Cutoff!$W$11,G44=Cutoff!$W$12),1,0))</f>
        <v/>
      </c>
      <c r="IJ44" s="529" t="str">
        <f>IF(ISBLANK($B44),"",+IF(OR(H44=Cutoff!$W$2,H44=Cutoff!$W$3,H44=Cutoff!$W$4,H44=Cutoff!$W$5,H44=Cutoff!$W$6,H44=Cutoff!$W$7,H44=Cutoff!$W$8,H44=Cutoff!$W$9,H44=Cutoff!$W$10,H44=Cutoff!$W$11,H44=Cutoff!$W$12),1,0))</f>
        <v/>
      </c>
      <c r="IK44" s="529" t="str">
        <f>IF(ISBLANK($B44),"",+IF(OR(I44=Cutoff!$W$2,I44=Cutoff!$W$3,I44=Cutoff!$W$4,I44=Cutoff!$W$5,I44=Cutoff!$W$6,I44=Cutoff!$W$7,I44=Cutoff!$W$8,I44=Cutoff!$W$9,I44=Cutoff!$W$10,I44=Cutoff!$W$11,I44=Cutoff!$W$12),1,0))</f>
        <v/>
      </c>
      <c r="IL44" s="529" t="str">
        <f>IF(ISBLANK($B44),"",+IF(OR(J44=Cutoff!$W$2,J44=Cutoff!$W$3,J44=Cutoff!$W$4,J44=Cutoff!$W$5,J44=Cutoff!$W$6,J44=Cutoff!$W$7,J44=Cutoff!$W$8,J44=Cutoff!$W$9,J44=Cutoff!$W$10,J44=Cutoff!$W$11,J44=Cutoff!$W$12),1,0))</f>
        <v/>
      </c>
      <c r="IM44" s="529" t="str">
        <f>IF(ISBLANK($B44),"",+IF(OR(K44=Cutoff!$W$2,K44=Cutoff!$W$3,K44=Cutoff!$W$4,K44=Cutoff!$W$5,K44=Cutoff!$W$6,K44=Cutoff!$W$7,K44=Cutoff!$W$8,K44=Cutoff!$W$9,K44=Cutoff!$W$10,K44=Cutoff!$W$11,K44=Cutoff!$W$12),1,0))</f>
        <v/>
      </c>
      <c r="IN44" s="529" t="str">
        <f>IF(ISBLANK($B44),"",+IF(OR(L44=Cutoff!$W$2,L44=Cutoff!$W$3,L44=Cutoff!$W$4,L44=Cutoff!$W$5,L44=Cutoff!$W$6,L44=Cutoff!$W$7,L44=Cutoff!$W$8,L44=Cutoff!$W$9,L44=Cutoff!$W$10,L44=Cutoff!$W$11,L44=Cutoff!$W$12),1,0))</f>
        <v/>
      </c>
      <c r="IO44" s="529" t="str">
        <f>IF(ISBLANK($B44),"",+IF(OR(M44=Cutoff!$W$2,M44=Cutoff!$W$3,M44=Cutoff!$W$4,M44=Cutoff!$W$5,M44=Cutoff!$W$6,M44=Cutoff!$W$7,M44=Cutoff!$W$8,M44=Cutoff!$W$9,M44=Cutoff!$W$10,M44=Cutoff!$W$11,M44=Cutoff!$W$12),1,0))</f>
        <v/>
      </c>
      <c r="IP44" s="529" t="str">
        <f>IF(ISBLANK($B44),"",+IF(OR(N44=Cutoff!$W$2,N44=Cutoff!$W$3,N44=Cutoff!$W$4,N44=Cutoff!$W$5,N44=Cutoff!$W$6,N44=Cutoff!$W$7,N44=Cutoff!$W$8,N44=Cutoff!$W$9,N44=Cutoff!$W$10,N44=Cutoff!$W$11,N44=Cutoff!$W$12),1,0))</f>
        <v/>
      </c>
      <c r="IQ44" s="530" t="str">
        <f>IF(ISBLANK($B44),"",+IF(OR(O44=Cutoff!$W$2,O44=Cutoff!$W$3,O44=Cutoff!$W$4,O44=Cutoff!$W$5,O44=Cutoff!$W$6,O44=Cutoff!$W$7,O44=Cutoff!$W$8,O44=Cutoff!$W$9,O44=Cutoff!$W$10,O44=Cutoff!$W$11,O44=Cutoff!$W$12),1,0))</f>
        <v/>
      </c>
      <c r="IR44" s="541" t="str">
        <f t="shared" si="103"/>
        <v/>
      </c>
      <c r="IS44" s="541" t="str">
        <f t="shared" si="104"/>
        <v/>
      </c>
      <c r="IV44" s="720" t="str">
        <f>IF(ISBLANK($B44),"",+IF(AND(OR(E44=Cutoff!$W$8,E44=Cutoff!$W$9,E44=Cutoff!$W$12),OR(E44=$D$19,E44=$E$19,E44=$F$19,E44=$G$19,E44=$H$19,E44=$I$19,E44=$J$19,E44=$K$19,E44=$L$19,E44=$M$19),GQ44="i"),E44,""))</f>
        <v/>
      </c>
      <c r="IW44" s="720" t="str">
        <f>IF(ISBLANK($B44),"",+IF(AND(OR(F44=Cutoff!$W$8,F44=Cutoff!$W$9,F44=Cutoff!$W$12),OR(F44=$D$19,F44=$E$19,F44=$F$19,F44=$G$19,F44=$H$19,F44=$I$19,F44=$J$19,F44=$K$19,F44=$L$19,F44=$M$19),GR44="i"),F44,""))</f>
        <v/>
      </c>
      <c r="IX44" s="720" t="str">
        <f>IF(ISBLANK($B44),"",+IF(AND(OR(G44=Cutoff!$W$8,G44=Cutoff!$W$9,G44=Cutoff!$W$12),OR(G44=$D$19,G44=$E$19,G44=$F$19,G44=$G$19,G44=$H$19,G44=$I$19,G44=$J$19,G44=$K$19,G44=$L$19,G44=$M$19),GS44="i"),G44,""))</f>
        <v/>
      </c>
      <c r="IY44" s="720" t="str">
        <f>IF(ISBLANK($B44),"",+IF(AND(OR(H44=Cutoff!$W$8,H44=Cutoff!$W$9,H44=Cutoff!$W$12),OR(H44=$D$19,H44=$E$19,H44=$F$19,H44=$G$19,H44=$H$19,H44=$I$19,H44=$J$19,H44=$K$19,H44=$L$19,H44=$M$19),GT44="i"),H44,""))</f>
        <v/>
      </c>
      <c r="IZ44" s="720" t="str">
        <f>IF(ISBLANK($B44),"",+IF(AND(OR(I44=Cutoff!$W$8,I44=Cutoff!$W$9,I44=Cutoff!$W$12),OR(I44=$D$19,I44=$E$19,I44=$F$19,I44=$G$19,I44=$H$19,I44=$I$19,I44=$J$19,I44=$K$19,I44=$L$19,I44=$M$19),GU44="i"),I44,""))</f>
        <v/>
      </c>
      <c r="JA44" s="720" t="str">
        <f>IF(ISBLANK($B44),"",+IF(AND(OR(J44=Cutoff!$W$8,J44=Cutoff!$W$9,J44=Cutoff!$W$12),OR(J44=$D$19,J44=$E$19,J44=$F$19,J44=$G$19,J44=$H$19,J44=$I$19,J44=$J$19,J44=$K$19,J44=$L$19,J44=$M$19),GV44="i"),J44,""))</f>
        <v/>
      </c>
      <c r="JB44" s="720" t="str">
        <f>IF(ISBLANK($B44),"",+IF(AND(OR(K44=Cutoff!$W$8,K44=Cutoff!$W$9,K44=Cutoff!$W$12),OR(K44=$D$19,K44=$E$19,K44=$F$19,K44=$G$19,K44=$H$19,K44=$I$19,K44=$J$19,K44=$K$19,K44=$L$19,K44=$M$19),GW44="i"),K44,""))</f>
        <v/>
      </c>
      <c r="JC44" s="720" t="str">
        <f>IF(ISBLANK($B44),"",+IF(AND(OR(L44=Cutoff!$W$8,L44=Cutoff!$W$9,L44=Cutoff!$W$12),OR(L44=$D$19,L44=$E$19,L44=$F$19,L44=$G$19,L44=$H$19,L44=$I$19,L44=$J$19,L44=$K$19,L44=$L$19,L44=$M$19),GX44="i"),L44,""))</f>
        <v/>
      </c>
      <c r="JD44" s="720" t="str">
        <f>IF(ISBLANK($B44),"",+IF(AND(OR(M44=Cutoff!$W$8,M44=Cutoff!$W$9,M44=Cutoff!$W$12),OR(M44=$D$19,M44=$E$19,M44=$F$19,M44=$G$19,M44=$H$19,M44=$I$19,M44=$J$19,M44=$K$19,M44=$L$19,M44=$M$19),GY44="i"),M44,""))</f>
        <v/>
      </c>
      <c r="JE44" s="720" t="str">
        <f>IF(ISBLANK($B44),"",+IF(AND(OR(N44=Cutoff!$W$8,N44=Cutoff!$W$9,N44=Cutoff!$W$12),OR(N44=$D$19,N44=$E$19,N44=$F$19,N44=$G$19,N44=$H$19,N44=$I$19,N44=$J$19,N44=$K$19,N44=$L$19,N44=$M$19),GZ44="i"),N44,""))</f>
        <v/>
      </c>
      <c r="JF44" s="720" t="str">
        <f>IF(ISBLANK($B44),"",+IF(AND(OR(O44=Cutoff!$W$8,O44=Cutoff!$W$9,O44=Cutoff!$W$12),OR(O44=$D$19,O44=$E$19,O44=$F$19,O44=$G$19,O44=$H$19,O44=$I$19,O44=$J$19,O44=$K$19,O44=$L$19,O44=$M$19),HA44="i"),O44,""))</f>
        <v/>
      </c>
      <c r="JG44" s="720">
        <f t="shared" si="105"/>
        <v>0</v>
      </c>
      <c r="JH44" s="720" t="str">
        <f t="shared" si="106"/>
        <v/>
      </c>
      <c r="JK44" s="720" t="str">
        <f>IF(ISBLANK($B44),"",+IF(AND(OR(E44=Cutoff!$W$2,E44=Cutoff!$W$3,E44=Cutoff!$W$4,E44=Cutoff!$W$11),OR(E44=$D$19,E44=$E$19,E44=$F$19,E44=$G$19,E44=$H$19,E44=$I$19,E44=$J$19,E44=$K$19,E44=$L$19,E44=$M$19),HE44="d"),E44,""))</f>
        <v/>
      </c>
      <c r="JL44" s="720" t="str">
        <f>IF(ISBLANK($B44),"",+IF(AND(OR(F44=Cutoff!$W$2,F44=Cutoff!$W$3,F44=Cutoff!$W$4,F44=Cutoff!$W$11),OR(F44=$D$19,F44=$E$19,F44=$F$19,F44=$G$19,F44=$H$19,F44=$I$19,F44=$J$19,F44=$K$19,F44=$L$19,F44=$M$19),HF44="d"),F44,""))</f>
        <v/>
      </c>
      <c r="JM44" s="720" t="str">
        <f>IF(ISBLANK($B44),"",+IF(AND(OR(G44=Cutoff!$W$2,G44=Cutoff!$W$3,G44=Cutoff!$W$4,G44=Cutoff!$W$11),OR(G44=$D$19,G44=$E$19,G44=$F$19,G44=$G$19,G44=$H$19,G44=$I$19,G44=$J$19,G44=$K$19,G44=$L$19,G44=$M$19),HG44="d"),G44,""))</f>
        <v/>
      </c>
      <c r="JN44" s="720" t="str">
        <f>IF(ISBLANK($B44),"",+IF(AND(OR(H44=Cutoff!$W$2,H44=Cutoff!$W$3,H44=Cutoff!$W$4,H44=Cutoff!$W$11),OR(H44=$D$19,H44=$E$19,H44=$F$19,H44=$G$19,H44=$H$19,H44=$I$19,H44=$J$19,H44=$K$19,H44=$L$19,H44=$M$19),HH44="d"),H44,""))</f>
        <v/>
      </c>
      <c r="JO44" s="720" t="str">
        <f>IF(ISBLANK($B44),"",+IF(AND(OR(I44=Cutoff!$W$2,I44=Cutoff!$W$3,I44=Cutoff!$W$4,I44=Cutoff!$W$11),OR(I44=$D$19,I44=$E$19,I44=$F$19,I44=$G$19,I44=$H$19,I44=$I$19,I44=$J$19,I44=$K$19,I44=$L$19,I44=$M$19),HI44="d"),I44,""))</f>
        <v/>
      </c>
      <c r="JP44" s="720" t="str">
        <f>IF(ISBLANK($B44),"",+IF(AND(OR(J44=Cutoff!$W$2,J44=Cutoff!$W$3,J44=Cutoff!$W$4,J44=Cutoff!$W$11),OR(J44=$D$19,J44=$E$19,J44=$F$19,J44=$G$19,J44=$H$19,J44=$I$19,J44=$J$19,J44=$K$19,J44=$L$19,J44=$M$19),HJ44="d"),J44,""))</f>
        <v/>
      </c>
      <c r="JQ44" s="720" t="str">
        <f>IF(ISBLANK($B44),"",+IF(AND(OR(K44=Cutoff!$W$2,K44=Cutoff!$W$3,K44=Cutoff!$W$4,K44=Cutoff!$W$11),OR(K44=$D$19,K44=$E$19,K44=$F$19,K44=$G$19,K44=$H$19,K44=$I$19,K44=$J$19,K44=$K$19,K44=$L$19,K44=$M$19),HK44="d"),K44,""))</f>
        <v/>
      </c>
      <c r="JR44" s="720" t="str">
        <f>IF(ISBLANK($B44),"",+IF(AND(OR(L44=Cutoff!$W$2,L44=Cutoff!$W$3,L44=Cutoff!$W$4,L44=Cutoff!$W$11),OR(L44=$D$19,L44=$E$19,L44=$F$19,L44=$G$19,L44=$H$19,L44=$I$19,L44=$J$19,L44=$K$19,L44=$L$19,L44=$M$19),HL44="d"),L44,""))</f>
        <v/>
      </c>
      <c r="JS44" s="720" t="str">
        <f>IF(ISBLANK($B44),"",+IF(AND(OR(M44=Cutoff!$W$2,M44=Cutoff!$W$3,M44=Cutoff!$W$4,M44=Cutoff!$W$11),OR(M44=$D$19,M44=$E$19,M44=$F$19,M44=$G$19,M44=$H$19,M44=$I$19,M44=$J$19,M44=$K$19,M44=$L$19,M44=$M$19),HM44="d"),M44,""))</f>
        <v/>
      </c>
      <c r="JT44" s="720" t="str">
        <f>IF(ISBLANK($B44),"",+IF(AND(OR(N44=Cutoff!$W$2,N44=Cutoff!$W$3,N44=Cutoff!$W$4,N44=Cutoff!$W$11),OR(N44=$D$19,N44=$E$19,N44=$F$19,N44=$G$19,N44=$H$19,N44=$I$19,N44=$J$19,N44=$K$19,N44=$L$19,N44=$M$19),HN44="d"),N44,""))</f>
        <v/>
      </c>
      <c r="JU44" s="720" t="str">
        <f>IF(ISBLANK($B44),"",+IF(AND(OR(O44=Cutoff!$W$2,O44=Cutoff!$W$3,O44=Cutoff!$W$4,O44=Cutoff!$W$11),OR(O44=$D$19,O44=$E$19,O44=$F$19,O44=$G$19,O44=$H$19,O44=$I$19,O44=$J$19,O44=$K$19,O44=$L$19,O44=$M$19),HO44="d"),O44,""))</f>
        <v/>
      </c>
      <c r="JV44" s="720">
        <f t="shared" si="125"/>
        <v>0</v>
      </c>
      <c r="JW44" s="720" t="str">
        <f t="shared" si="23"/>
        <v/>
      </c>
      <c r="JZ44" s="11"/>
      <c r="KA44" s="11"/>
      <c r="KB44" s="11"/>
      <c r="KC44" s="11"/>
      <c r="KD44" s="11"/>
      <c r="KE44" s="11"/>
      <c r="KF44" s="11"/>
      <c r="KG44" s="11"/>
      <c r="KH44" s="11"/>
      <c r="KI44" s="11"/>
      <c r="KJ44" s="11"/>
      <c r="KK44" s="11"/>
      <c r="KL44" s="11"/>
    </row>
    <row r="45" spans="1:298" ht="20.25" x14ac:dyDescent="0.3">
      <c r="A45" s="501"/>
      <c r="B45" s="585"/>
      <c r="C45" s="502"/>
      <c r="D45" s="500" t="str">
        <f t="shared" si="1"/>
        <v/>
      </c>
      <c r="E45" s="515"/>
      <c r="F45" s="516"/>
      <c r="G45" s="516"/>
      <c r="H45" s="516"/>
      <c r="I45" s="516"/>
      <c r="J45" s="516"/>
      <c r="K45" s="516"/>
      <c r="L45" s="516"/>
      <c r="M45" s="516"/>
      <c r="N45" s="516"/>
      <c r="O45" s="516"/>
      <c r="P45" s="510"/>
      <c r="Q45" s="505"/>
      <c r="R45" s="780"/>
      <c r="S45" s="507"/>
      <c r="T45" s="513"/>
      <c r="U45" s="716"/>
      <c r="V45" s="511"/>
      <c r="W45" s="506"/>
      <c r="X45" s="512"/>
      <c r="Y45" s="511"/>
      <c r="Z45" s="506"/>
      <c r="AA45" s="512"/>
      <c r="AB45" s="517"/>
      <c r="AC45" s="508"/>
      <c r="AD45" s="507"/>
      <c r="AE45" s="508"/>
      <c r="AF45" s="515"/>
      <c r="AG45" s="516"/>
      <c r="AH45" s="509"/>
      <c r="AI45" s="509"/>
      <c r="AJ45" s="510"/>
      <c r="AK45" s="447" t="str">
        <f t="shared" si="140"/>
        <v/>
      </c>
      <c r="AL45" s="63" t="str">
        <f t="shared" si="127"/>
        <v/>
      </c>
      <c r="AM45" s="64" t="str">
        <f t="shared" si="141"/>
        <v/>
      </c>
      <c r="AN45" s="786" t="str">
        <f t="shared" si="24"/>
        <v/>
      </c>
      <c r="AO45" s="786" t="str">
        <f t="shared" si="25"/>
        <v/>
      </c>
      <c r="AP45" s="786" t="str">
        <f t="shared" si="26"/>
        <v/>
      </c>
      <c r="AQ45" s="786" t="str">
        <f t="shared" si="27"/>
        <v/>
      </c>
      <c r="AR45" s="787" t="str">
        <f t="shared" si="28"/>
        <v/>
      </c>
      <c r="AS45" s="788" t="str">
        <f t="shared" si="29"/>
        <v/>
      </c>
      <c r="AT45" s="788" t="str">
        <f t="shared" si="30"/>
        <v/>
      </c>
      <c r="AU45" s="789" t="str">
        <f t="shared" si="31"/>
        <v/>
      </c>
      <c r="AV45" s="786" t="str">
        <f t="shared" si="32"/>
        <v/>
      </c>
      <c r="AW45" s="66" t="str">
        <f t="shared" si="33"/>
        <v/>
      </c>
      <c r="AX45" s="67" t="str">
        <f t="shared" si="4"/>
        <v/>
      </c>
      <c r="AY45" s="787" t="str">
        <f t="shared" si="34"/>
        <v/>
      </c>
      <c r="AZ45" s="790" t="str">
        <f t="shared" si="35"/>
        <v/>
      </c>
      <c r="BA45" s="378" t="str">
        <f t="shared" si="128"/>
        <v/>
      </c>
      <c r="BB45" s="379" t="str">
        <f t="shared" si="129"/>
        <v/>
      </c>
      <c r="BC45" s="376" t="str">
        <f t="shared" si="126"/>
        <v/>
      </c>
      <c r="BD45" s="263" t="str">
        <f t="shared" si="142"/>
        <v/>
      </c>
      <c r="BE45" s="263" t="str">
        <f t="shared" si="8"/>
        <v/>
      </c>
      <c r="BF45" s="258" t="b">
        <f t="shared" si="9"/>
        <v>0</v>
      </c>
      <c r="BG45" s="266" t="str">
        <f t="shared" si="130"/>
        <v/>
      </c>
      <c r="BH45" s="376" t="str">
        <f t="shared" si="131"/>
        <v xml:space="preserve"> </v>
      </c>
      <c r="BI45" s="376" t="str">
        <f t="shared" si="36"/>
        <v/>
      </c>
      <c r="BJ45" s="256" t="b">
        <f>+IF(E45="H340",IF(SCL!Y45&lt;$Q45,"Yes",""),IF(E45="H341",IF(SCL!Y45&lt;$Q45,"Yes",""),IF(E45="H350",IF(SCL!Y45&lt;$Q45,"Yes",""),IF(E45="H350i",IF(SCL!Y45&lt;$Q45,"(I)",""),IF(E45="H351",IF(SCL!Y45&lt;$Q45,"Yes",""))))))</f>
        <v>0</v>
      </c>
      <c r="BK45" s="256" t="b">
        <f>+IF(F45="H340",IF(SCL!Z45&lt;$Q45,"Yes",""),IF(F45="H341",IF(SCL!Z45&lt;$Q45,"Yes",""),IF(F45="H350",IF(SCL!Z45&lt;$Q45,"Yes",""),IF(F45="H350i",IF(SCL!Z45&lt;$Q45,"(I)",""),IF(F45="H351",IF(SCL!Z45&lt;$Q45,"Yes",""))))))</f>
        <v>0</v>
      </c>
      <c r="BL45" s="256" t="b">
        <f>+IF(G45="H340",IF(SCL!AA45&lt;$Q45,"Yes",""),IF(G45="H341",IF(SCL!AA45&lt;$Q45,"Yes",""),IF(G45="H350",IF(SCL!AA45&lt;$Q45,"Yes",""),IF(G45="H350i",IF(SCL!AA45&lt;$Q45,"(I)",""),IF(G45="H351",IF(SCL!AA45&lt;$Q45,"Yes",""))))))</f>
        <v>0</v>
      </c>
      <c r="BM45" s="256" t="b">
        <f>+IF(H45="H340",IF(SCL!AB45&lt;$Q45,"Yes",""),IF(H45="H341",IF(SCL!AB45&lt;$Q45,"Yes",""),IF(H45="H350",IF(SCL!AB45&lt;$Q45,"Yes",""),IF(H45="H350i",IF(SCL!AB45&lt;$Q45,"(I)",""),IF(H45="H351",IF(SCL!AB45&lt;$Q45,"Yes",""))))))</f>
        <v>0</v>
      </c>
      <c r="BN45" s="256" t="b">
        <f>+IF(I45="H340",IF(SCL!AC45&lt;$Q45,"Yes",""),IF(I45="H341",IF(SCL!AC45&lt;$Q45,"Yes",""),IF(I45="H350",IF(SCL!AC45&lt;$Q45,"Yes",""),IF(I45="H350i",IF(SCL!AC45&lt;$Q45,"(I)",""),IF(I45="H351",IF(SCL!AC45&lt;$Q45,"Yes",""))))))</f>
        <v>0</v>
      </c>
      <c r="BO45" s="256" t="b">
        <f>+IF(J45="H340",IF(SCL!AD45&lt;$Q45,"Yes",""),IF(J45="H341",IF(SCL!AD45&lt;$Q45,"Yes",""),IF(J45="H350",IF(SCL!AD45&lt;$Q45,"Yes",""),IF(J45="H350i",IF(SCL!AD45&lt;$Q45,"(I)",""),IF(J45="H351",IF(SCL!AD45&lt;$Q45,"Yes",""))))))</f>
        <v>0</v>
      </c>
      <c r="BP45" s="256" t="b">
        <f>+IF(K45="H340",IF(SCL!AE45&lt;$Q45,"Yes",""),IF(K45="H341",IF(SCL!AE45&lt;$Q45,"Yes",""),IF(K45="H350",IF(SCL!AE45&lt;$Q45,"Yes",""),IF(K45="H350i",IF(SCL!AE45&lt;$Q45,"(I)",""),IF(K45="H351",IF(SCL!AE45&lt;$Q45,"Yes",""))))))</f>
        <v>0</v>
      </c>
      <c r="BQ45" s="256" t="b">
        <f>+IF(L45="H340",IF(SCL!AF45&lt;$Q45,"Yes",""),IF(L45="H341",IF(SCL!AF45&lt;$Q45,"Yes",""),IF(L45="H350",IF(SCL!AF45&lt;$Q45,"Yes",""),IF(L45="H350i",IF(SCL!AF45&lt;$Q45,"(I)",""),IF(L45="H351",IF(SCL!AF45&lt;$Q45,"Yes",""))))))</f>
        <v>0</v>
      </c>
      <c r="BR45" s="256" t="b">
        <f>+IF(M45="H340",IF(SCL!AG45&lt;$Q45,"Yes",""),IF(M45="H341",IF(SCL!AG45&lt;$Q45,"Yes",""),IF(M45="H350",IF(SCL!AG45&lt;$Q45,"Yes",""),IF(M45="H350i",IF(SCL!AG45&lt;$Q45,"(I)",""),IF(M45="H351",IF(SCL!AG45&lt;$Q45,"Yes",""))))))</f>
        <v>0</v>
      </c>
      <c r="BS45" s="256" t="b">
        <f>+IF(N45="H340",IF(SCL!AH45&lt;$Q45,"Yes",""),IF(N45="H341",IF(SCL!AH45&lt;$Q45,"Yes",""),IF(N45="H350",IF(SCL!AH45&lt;$Q45,"Yes",""),IF(N45="H350i",IF(SCL!AH45&lt;$Q45,"(I)",""),IF(N45="H351",IF(SCL!AH45&lt;$Q45,"Yes",""))))))</f>
        <v>0</v>
      </c>
      <c r="BT45" s="492" t="b">
        <f>+IF(O45="H340",IF(SCL!AI45&lt;$Q45,"Yes",""),IF(O45="H341",IF(SCL!AI45&lt;$Q45,"Yes",""),IF(O45="H350",IF(SCL!AI45&lt;$Q45,"Yes",""),IF(O45="H350i",IF(SCL!AI45&lt;$Q45,"(I)",""),IF(O45="H351",IF(SCL!AI45&lt;$Q45,"Yes",""))))))</f>
        <v>0</v>
      </c>
      <c r="BU45" s="420"/>
      <c r="BV45" s="420"/>
      <c r="BW45" s="421"/>
      <c r="BX45" s="255" t="str">
        <f t="shared" si="107"/>
        <v/>
      </c>
      <c r="BY45" s="256" t="str">
        <f t="shared" si="112"/>
        <v/>
      </c>
      <c r="BZ45" s="256" t="str">
        <f t="shared" si="113"/>
        <v/>
      </c>
      <c r="CA45" s="256" t="str">
        <f t="shared" si="114"/>
        <v/>
      </c>
      <c r="CB45" s="256" t="str">
        <f t="shared" si="115"/>
        <v/>
      </c>
      <c r="CC45" s="256" t="str">
        <f t="shared" si="116"/>
        <v/>
      </c>
      <c r="CD45" s="256" t="str">
        <f t="shared" si="117"/>
        <v/>
      </c>
      <c r="CE45" s="256" t="str">
        <f t="shared" si="118"/>
        <v/>
      </c>
      <c r="CF45" s="256" t="str">
        <f t="shared" si="119"/>
        <v/>
      </c>
      <c r="CG45" s="256" t="str">
        <f t="shared" si="120"/>
        <v/>
      </c>
      <c r="CH45" s="256" t="str">
        <f t="shared" si="121"/>
        <v/>
      </c>
      <c r="CI45" s="420" t="str">
        <f t="shared" si="132"/>
        <v/>
      </c>
      <c r="CJ45" s="420" t="str">
        <f t="shared" si="133"/>
        <v/>
      </c>
      <c r="CK45" s="420" t="str">
        <f t="shared" si="134"/>
        <v/>
      </c>
      <c r="CL45" s="593" t="str">
        <f t="shared" si="47"/>
        <v/>
      </c>
      <c r="CM45" s="376" t="str">
        <f t="shared" si="108"/>
        <v/>
      </c>
      <c r="CN45" s="376" t="str">
        <f t="shared" si="48"/>
        <v/>
      </c>
      <c r="CO45" s="545" t="str">
        <f t="shared" si="49"/>
        <v/>
      </c>
      <c r="CP45" s="258" t="str">
        <f t="shared" si="14"/>
        <v/>
      </c>
      <c r="CQ45" s="541">
        <f t="shared" si="50"/>
        <v>0</v>
      </c>
      <c r="CS45" s="671" t="str">
        <f>IF(ISBLANK(E45),"",IF(SCL!Y45&lt;$Q45,1,0))</f>
        <v/>
      </c>
      <c r="CT45" s="672" t="str">
        <f>IF(ISBLANK(F45),"",IF(SCL!Z45&lt;$Q45,1,0))</f>
        <v/>
      </c>
      <c r="CU45" s="672" t="str">
        <f>IF(ISBLANK(G45),"",IF(SCL!AA45&lt;$Q45,1,0))</f>
        <v/>
      </c>
      <c r="CV45" s="672" t="str">
        <f>IF(ISBLANK(H45),"",IF(SCL!AB45&lt;$Q45,1,0))</f>
        <v/>
      </c>
      <c r="CW45" s="672" t="str">
        <f>IF(ISBLANK(I45),"",IF(SCL!AC45&lt;$Q45,1,0))</f>
        <v/>
      </c>
      <c r="CX45" s="672" t="str">
        <f>IF(ISBLANK(J45),"",IF(SCL!AD45&lt;$Q45,1,0))</f>
        <v/>
      </c>
      <c r="CY45" s="672" t="str">
        <f>IF(ISBLANK(K45),"",IF(SCL!AE45&lt;$Q45,1,0))</f>
        <v/>
      </c>
      <c r="CZ45" s="672" t="str">
        <f>IF(ISBLANK(L45),"",IF(SCL!AF45&lt;$Q45,1,0))</f>
        <v/>
      </c>
      <c r="DA45" s="672" t="str">
        <f>IF(ISBLANK(M45),"",IF(SCL!AG45&lt;$Q45,1,0))</f>
        <v/>
      </c>
      <c r="DB45" s="672" t="str">
        <f>IF(ISBLANK(N45),"",IF(SCL!AH45&lt;$Q45,1,0))</f>
        <v/>
      </c>
      <c r="DC45" s="673" t="str">
        <f>IF(ISBLANK(O45),"",IF(SCL!AI45&lt;$Q45,1,0))</f>
        <v/>
      </c>
      <c r="DD45" s="478">
        <f t="shared" si="51"/>
        <v>0</v>
      </c>
      <c r="DE45" s="541" t="str">
        <f t="shared" si="52"/>
        <v/>
      </c>
      <c r="DF45" s="665">
        <f t="shared" si="109"/>
        <v>27</v>
      </c>
      <c r="DP45" s="637" t="str">
        <f>+IF(ISBLANK($B$22),"",IF(OR(E45=Cutoff!$A$18,E45=Cutoff!$A$18,F45=Cutoff!$A$18,G45=Cutoff!$A$18,H45=Cutoff!$A$18,I45=Cutoff!$A$18,J45=Cutoff!$A$18,K45=Cutoff!$A$18,L45=Cutoff!$A$18,M45=Cutoff!$A$18,N45=Cutoff!$A$18,O45=Cutoff!$A$18),1,0))</f>
        <v/>
      </c>
      <c r="DQ45" s="622" t="str">
        <f t="shared" si="60"/>
        <v/>
      </c>
      <c r="DR45" s="622" t="str">
        <f t="shared" si="61"/>
        <v/>
      </c>
      <c r="DS45" s="622">
        <f t="shared" si="62"/>
        <v>0</v>
      </c>
      <c r="DT45" s="622" t="str">
        <f t="shared" si="63"/>
        <v/>
      </c>
      <c r="DU45" s="636" t="str">
        <f t="shared" si="64"/>
        <v/>
      </c>
      <c r="DV45" s="381" t="str">
        <f>+IF(OR($E45=Cutoff!A$13,$E45=Cutoff!A$14,$E45=Cutoff!A$15,$F45=Cutoff!A$13,$F45=Cutoff!A$14,$F45=Cutoff!A$15,$G45=Cutoff!A$13,$G45=Cutoff!A$14,$G45=Cutoff!A$15,H45=Cutoff!A$13,$H45=Cutoff!A$14,$H45=Cutoff!A$15,I45=Cutoff!A$13,$I45=Cutoff!A$14,$I45=Cutoff!A$15,$J45=Cutoff!A$13,$J45=Cutoff!A$14,$J45=Cutoff!A$15,$K45=Cutoff!A$13,$K45=Cutoff!A$14,$K45=Cutoff!A$15,$L45=Cutoff!A$13,$L45=Cutoff!A$14,$L45=Cutoff!A$15,$M45=Cutoff!A$13,$M45=Cutoff!A$14,$M45=Cutoff!A$15,$N45=Cutoff!A$13,$N45=Cutoff!A$14,$N45=Cutoff!A$15,$O45=Cutoff!A$13,$O45=Cutoff!A$14,$O45=Cutoff!A$15),"x","")</f>
        <v/>
      </c>
      <c r="DW45" s="275" t="str">
        <f t="shared" si="65"/>
        <v/>
      </c>
      <c r="DX45" s="244" t="str">
        <f t="shared" si="16"/>
        <v/>
      </c>
      <c r="DY45" s="381" t="str">
        <f>+IF(OR($E45=Cutoff!$A$5,$E45=Cutoff!$A$6,$E45=Cutoff!$A$7,$F45=Cutoff!$A$5,$F45=Cutoff!$A$6,$F45=Cutoff!$A$7,$G45=Cutoff!$A$5,$G45=Cutoff!$A$6,$G45=Cutoff!$A$7,$H45=Cutoff!$A$5,$H45=Cutoff!$A$6,$H45=Cutoff!$A$7,$I45=Cutoff!$A$5,$I45=Cutoff!$A$6,$I45=Cutoff!$A$7,$J45=Cutoff!$A$5,$J45=Cutoff!$A$6,$J45=Cutoff!$A$7,$K45=Cutoff!$A$5,$K45=Cutoff!$A$6,$K45=Cutoff!$A$7,$L45=Cutoff!$A$5,$L45=Cutoff!$A$6,$L45=Cutoff!$A$7,$M45=Cutoff!$A$5,$M45=Cutoff!$A$6,$M45=Cutoff!$A$7,$N45=Cutoff!$A$5,$N45=Cutoff!$A$6,$N45=Cutoff!$A$7,$O45=Cutoff!$A$5,$O45=Cutoff!$A$6,$O45=Cutoff!$A$7),"x","")</f>
        <v/>
      </c>
      <c r="DZ45" s="275" t="str">
        <f t="shared" si="66"/>
        <v/>
      </c>
      <c r="EA45" s="244" t="str">
        <f t="shared" si="144"/>
        <v/>
      </c>
      <c r="EB45" s="381" t="str">
        <f>+IF(OR($E45=Cutoff!$A$2,$E45=Cutoff!$A$3,$E45=Cutoff!$A$4,$F45=Cutoff!$A$2,$F45=Cutoff!$A$3,$F45=Cutoff!$A$4,$G45=Cutoff!$A$2,$G45=Cutoff!$A$3,$G45=Cutoff!$A$4,$H45=Cutoff!$A$2,$H45=Cutoff!$A$3,$H45=Cutoff!$A$4,$I45=Cutoff!$A$2,$I45=Cutoff!$A$3,$I45=Cutoff!$A$4,$J45=Cutoff!$A$2,$J45=Cutoff!$A$3,$J45=Cutoff!$A$4,$K45=Cutoff!$A$2,$K45=Cutoff!$A$3,$K45=Cutoff!$A$4,$L45=Cutoff!$A$2,$L45=Cutoff!$A$3,$L45=Cutoff!$A$4,$M45=Cutoff!$A$2,$M45=Cutoff!$A$3,$M45=Cutoff!$A$4,$N45=Cutoff!$A$2,$N45=Cutoff!$A$3,$N45=Cutoff!$A$4,$O45=Cutoff!$A$2,$O45=Cutoff!$A$3,$O45=Cutoff!$A$4),"x","")</f>
        <v/>
      </c>
      <c r="EC45" s="275" t="str">
        <f t="shared" si="67"/>
        <v/>
      </c>
      <c r="ED45" s="244" t="str">
        <f t="shared" si="143"/>
        <v/>
      </c>
      <c r="EE45" s="293" t="str">
        <f t="shared" si="122"/>
        <v/>
      </c>
      <c r="EF45" s="382" t="str">
        <f>+IF(OR($E45=Cutoff!$A$8,$E45=Cutoff!$A$11,$E45=Cutoff!$A$12,$F45=Cutoff!$A$8,$F45=Cutoff!$A$11,$F45=Cutoff!$A$12,$G45=Cutoff!$A$8,$G45=Cutoff!$A$11,$G45=Cutoff!$A$12,$H45=Cutoff!$A$8,$H45=Cutoff!$A$11,$H45=Cutoff!$A$12,$I45=Cutoff!$A$8,$I45=Cutoff!$A$11,$I45=Cutoff!$A$12,$J45=Cutoff!$A$8,$J45=Cutoff!$A$11,$J45=Cutoff!$A$12,$K45=Cutoff!$A$8,$K45=Cutoff!$A$11,$K45=Cutoff!$A$12,$L45=Cutoff!$A$8,$L45=Cutoff!$A$11,$L45=Cutoff!$A$12,$M45=Cutoff!$A$8,$M45=Cutoff!$A$11,$M45=Cutoff!$A$12,$N45=Cutoff!$A$8,$N45=Cutoff!$A$11,$N45=Cutoff!$A$12,$O45=Cutoff!$A$8,$O45=Cutoff!$A$11,$O45=Cutoff!$A$12),"x","")</f>
        <v/>
      </c>
      <c r="EG45" s="293" t="str">
        <f t="shared" si="123"/>
        <v/>
      </c>
      <c r="EH45" s="482" t="str">
        <f t="shared" si="68"/>
        <v/>
      </c>
      <c r="EI45" s="482" t="str">
        <f t="shared" si="69"/>
        <v/>
      </c>
      <c r="EJ45" s="478" t="str">
        <f t="shared" si="70"/>
        <v/>
      </c>
      <c r="EK45" s="244">
        <f t="shared" si="110"/>
        <v>15</v>
      </c>
      <c r="EL45" s="482" t="str">
        <f t="shared" si="71"/>
        <v/>
      </c>
      <c r="EM45" s="482" t="str">
        <f t="shared" si="72"/>
        <v/>
      </c>
      <c r="EN45" s="482" t="str">
        <f t="shared" si="73"/>
        <v/>
      </c>
      <c r="EO45" s="293" t="str">
        <f t="shared" si="19"/>
        <v/>
      </c>
      <c r="EP45" s="539" t="str">
        <f>+IF(ISBLANK(B45),"",IF(OR($E45=Cutoff!$P$2,$E45=Cutoff!$P$3,$E45=Cutoff!$P$4,$E45=Cutoff!$P$5,$E45=Cutoff!$P$6,$E45=Cutoff!$P$7,$E45=Cutoff!$P$8,$F45=Cutoff!$P$2,$F45=Cutoff!$P$3,$F45=Cutoff!$P$4,$F45=Cutoff!$P$5,$F45=Cutoff!$P$6,$F45=Cutoff!$P$7,$F45=Cutoff!$P$8,$G45=Cutoff!$P$2,$G45=Cutoff!$P$3,$G45=Cutoff!$P$4,$G45=Cutoff!$P$5,$G45=Cutoff!$P$6,$G45=Cutoff!$P$7,$G45=Cutoff!$P$8,$H45=Cutoff!$P$2,$H45=Cutoff!$P$3,$H45=Cutoff!$P$4,$H45=Cutoff!$P$5,$H45=Cutoff!$P$6,$H45=Cutoff!$P$7,$H45=Cutoff!$P$8,$I45=Cutoff!$P$2,$I45=Cutoff!$P$3,$I45=Cutoff!$P$4,$I45=Cutoff!$P$5,$I45=Cutoff!$P$6,$I45=Cutoff!$P$7,$I45=Cutoff!$P$8,$J45=Cutoff!$P$2,$J45=Cutoff!$P$3,$J45=Cutoff!$P$4,$J45=Cutoff!$P$5,$J45=Cutoff!$P$6,$J45=Cutoff!$P$7,$J45=Cutoff!$P$8,$K45=Cutoff!$P$2,$K45=Cutoff!$P$3,$K45=Cutoff!$P$4,$K45=Cutoff!$P$5,$K45=Cutoff!$P$6,$K45=Cutoff!$P$7,$K45=Cutoff!$P$8,$L45=Cutoff!$P$2,$L45=Cutoff!$P$3,$L45=Cutoff!$P$4,$L45=Cutoff!$P$5,$L45=Cutoff!$P$6,$L45=Cutoff!$P$7,$L45=Cutoff!$P$8,$M45=Cutoff!$P$2,$M45=Cutoff!$P$3,$M45=Cutoff!$P$4,$M45=Cutoff!$P$5,$M45=Cutoff!$P$6,$M45=Cutoff!$P$7,$M45=Cutoff!$P$8,$N45=Cutoff!$P$2,$N45=Cutoff!$P$3,$N45=Cutoff!$P$4,$N45=Cutoff!$P$5,$N45=Cutoff!$P$6,$N45=Cutoff!$P$7,$N45=Cutoff!$P$8,$O45=Cutoff!$P$2,$O45=Cutoff!$P$3,$O45=Cutoff!$P$4,$O45=Cutoff!$P$5,$O45=Cutoff!$P$6,$O45=Cutoff!$P$7,$O45=Cutoff!$P$8),1,""))</f>
        <v/>
      </c>
      <c r="EQ45" s="490" t="str">
        <f>+IF(ISBLANK(B45),"",IF(OR($E45=Cutoff!$R$2,$E45=Cutoff!$R$3,$E45=Cutoff!$R$4,$E45=Cutoff!$R$6,$E45=Cutoff!$R$7,$E45=Cutoff!$R$8,$E45=Cutoff!$R$10,$F45=Cutoff!$R$2,$F45=Cutoff!$R$3,$F45=Cutoff!$R$4,$F45=Cutoff!$R$6,$F45=Cutoff!$R$7,$F45=Cutoff!$R$8,$F45=Cutoff!$R$10,$G45=Cutoff!$R$2,$G45=Cutoff!$R$3,$G45=Cutoff!$R$4,$G45=Cutoff!$R$6,$G45=Cutoff!$R$7,$G45=Cutoff!$R$8,$G45=Cutoff!$R$10,$H45=Cutoff!$R$2,$H45=Cutoff!$R$3,$H45=Cutoff!$R$4,$H45=Cutoff!$R$6,$H45=Cutoff!$R$7,$H45=Cutoff!$R$8,$H45=Cutoff!$R$10,$I45=Cutoff!$R$2,$I45=Cutoff!$R$3,$I45=Cutoff!$R$4,$I45=Cutoff!$R$6,$I45=Cutoff!$R$7,$I45=Cutoff!$R$8,$I45=Cutoff!$R$10,$J45=Cutoff!$R$2,$J45=Cutoff!$R$3,$J45=Cutoff!$R$4,$J45=Cutoff!$R$6,$J45=Cutoff!$R$7,$J45=Cutoff!$R$8,$J45=Cutoff!$R$10,$K45=Cutoff!$R$2,$K45=Cutoff!$R$3,$K45=Cutoff!$R$4,$K45=Cutoff!$R$6,$K45=Cutoff!$R$7,$K45=Cutoff!$R$8,$K45=Cutoff!$R$10,$L45=Cutoff!$R$2,$L45=Cutoff!$R$3,$L45=Cutoff!$R$4,$L45=Cutoff!$R$6,$L45=Cutoff!$R$7,$L45=Cutoff!$R$8,$L45=Cutoff!$R$10,$M45=Cutoff!$R$2,$M45=Cutoff!$R$3,$M45=Cutoff!$R$4,$M45=Cutoff!$R$6,$M45=Cutoff!$R$7,$M45=Cutoff!$R$8,$M45=Cutoff!$R$10,$N45=Cutoff!$R$2,$N45=Cutoff!$R$3,$N45=Cutoff!$R$4,$N45=Cutoff!$R$6,$N45=Cutoff!$R$7,$N45=Cutoff!$R$8,$N45=Cutoff!$R$10,$O45=Cutoff!$R$2,$O45=Cutoff!$R$3,$O45=Cutoff!$R$4,$O45=Cutoff!$R$6,$O45=Cutoff!$R$7,$O45=Cutoff!$R$8,$O45=Cutoff!$R$10),1,""))</f>
        <v/>
      </c>
      <c r="ER45" s="490" t="str">
        <f>+IF(ISBLANK(B45),"",IF(OR($E45=Cutoff!$T$2,$E45=Cutoff!$T$3,$E45=Cutoff!$T$4,$E45=Cutoff!$T$5,$E45=Cutoff!$T$6,$E45=Cutoff!$T$7,$E45=Cutoff!$T$8,$F45=Cutoff!$T$2,$F45=Cutoff!$T$3,$F45=Cutoff!$T$4,$F45=Cutoff!$T$5,$F45=Cutoff!$T$6,$F45=Cutoff!$T$7,$F45=Cutoff!$T$8,$G45=Cutoff!$T$2,$G45=Cutoff!$T$3,$G45=Cutoff!$T$4,$G45=Cutoff!$T$5,$G45=Cutoff!$T$6,$G45=Cutoff!$T$7,$G45=Cutoff!$T$8,$H45=Cutoff!$T$2,$H45=Cutoff!$T$3,$H45=Cutoff!$T$4,$H45=Cutoff!$T$5,$H45=Cutoff!$T$6,$H45=Cutoff!$T$7,$H45=Cutoff!$T$8,$I45=Cutoff!$T$2,$I45=Cutoff!$T$3,$I45=Cutoff!$T$4,$I45=Cutoff!$T$5,$I45=Cutoff!$T$6,$I45=Cutoff!$T$7,$I45=Cutoff!$T$8,$J45=Cutoff!$T$2,$J45=Cutoff!$T$3,$J45=Cutoff!$T$4,$J45=Cutoff!$T$5,$J45=Cutoff!$T$6,$J45=Cutoff!$T$7,$J45=Cutoff!$T$8,$K45=Cutoff!$T$2,$K45=Cutoff!$T$3,$K45=Cutoff!$T$4,$K45=Cutoff!$T$5,$K45=Cutoff!$T$6,$K45=Cutoff!$T$7,$K45=Cutoff!$T$8,$L45=Cutoff!$T$2,$L45=Cutoff!$T$3,$L45=Cutoff!$T$4,$L45=Cutoff!$T$5,$L45=Cutoff!$T$6,$L45=Cutoff!$T$7,$L45=Cutoff!$T$8,$M45=Cutoff!$T$2,$M45=Cutoff!$T$3,$M45=Cutoff!$T$4,$M45=Cutoff!$T$5,$M45=Cutoff!$T$6,$M45=Cutoff!$T$7,$M45=Cutoff!$T$8,$N45=Cutoff!$T$2,$N45=Cutoff!$T$3,$N45=Cutoff!$T$4,$N45=Cutoff!$T$5,$N45=Cutoff!$T$6,$N45=Cutoff!$T$7,$N45=Cutoff!$T$8,$O45=Cutoff!$T$2,$O45=Cutoff!$T$3,$O45=Cutoff!$T$4,$O45=Cutoff!$T$5,$O45=Cutoff!$T$6,$O45=Cutoff!$T$7,$O45=Cutoff!$T$8),1,""))</f>
        <v/>
      </c>
      <c r="ET45" s="480">
        <f t="shared" si="135"/>
        <v>0</v>
      </c>
      <c r="EU45" s="545">
        <f t="shared" si="75"/>
        <v>0</v>
      </c>
      <c r="EV45" s="545">
        <f t="shared" si="76"/>
        <v>0</v>
      </c>
      <c r="EW45" s="545">
        <f t="shared" si="77"/>
        <v>0</v>
      </c>
      <c r="EY45" s="689" t="str">
        <f>IF(ISBLANK(E45),"0",+IF(OR(AND(E45=Cutoff!$AC$2,$Q45&gt;VLOOKUP(E45,Cutoff!$A$2:$D$56,4,FALSE)&gt;LCID!$Q45),AND(E45=Cutoff!$AC$3,$Q45&gt;VLOOKUP(E45,Cutoff!$A$2:$D$56,4,FALSE)&gt;LCID!$Q45),AND(E45=Cutoff!$AC$4,$RC45&gt;VLOOKUP(E45,Cutoff!$A$2:$D$56,4,FALSE)&gt;LCID!$Q45),AND(E45=Cutoff!$AC$5,$Q45&gt;VLOOKUP(E45,Cutoff!$A$2:$D$56,4,FALSE)&gt;LCID!$Q45),AND(E45=Cutoff!$AC$6,$Q45&gt;VLOOKUP(E45,Cutoff!$A$2:$D$56,4,FALSE)&gt;LCID!$Q45),AND(E45=Cutoff!$AC$7,$Q45&gt;VLOOKUP(E45,Cutoff!$A$2:$D$56,4,FALSE)&gt;LCID!$Q45),AND(E45=Cutoff!$AC$8,$Q45&gt;VLOOKUP(E45,Cutoff!$A$2:$D$56,4,FALSE)&gt;LCID!$Q45),AND(E45=Cutoff!$AC$9,$Q45&gt;VLOOKUP(E45,Cutoff!$A$2:$D$56,4,FALSE)&gt;LCID!$Q45)),"1","0"))</f>
        <v>0</v>
      </c>
      <c r="EZ45" s="690" t="str">
        <f>IF(ISBLANK(F45),"0",+IF(OR(AND(F45=Cutoff!$AC$2,$Q45&gt;VLOOKUP(F45,Cutoff!$A$2:$D$56,4,FALSE)&gt;LCID!$Q45),AND(F45=Cutoff!$AC$3,$Q45&gt;VLOOKUP(F45,Cutoff!$A$2:$D$56,4,FALSE)&gt;LCID!$Q45),AND(F45=Cutoff!$AC$4,$RC45&gt;VLOOKUP(F45,Cutoff!$A$2:$D$56,4,FALSE)&gt;LCID!$Q45),AND(F45=Cutoff!$AC$5,$Q45&gt;VLOOKUP(F45,Cutoff!$A$2:$D$56,4,FALSE)&gt;LCID!$Q45),AND(F45=Cutoff!$AC$6,$Q45&gt;VLOOKUP(F45,Cutoff!$A$2:$D$56,4,FALSE)&gt;LCID!$Q45),AND(F45=Cutoff!$AC$7,$Q45&gt;VLOOKUP(F45,Cutoff!$A$2:$D$56,4,FALSE)&gt;LCID!$Q45),AND(F45=Cutoff!$AC$8,$Q45&gt;VLOOKUP(F45,Cutoff!$A$2:$D$56,4,FALSE)&gt;LCID!$Q45),AND(F45=Cutoff!$AC$9,$Q45&gt;VLOOKUP(F45,Cutoff!$A$2:$D$56,4,FALSE)&gt;LCID!$Q45)),"1","0"))</f>
        <v>0</v>
      </c>
      <c r="FA45" s="690" t="str">
        <f>IF(ISBLANK(G45),"0",+IF(OR(AND(G45=Cutoff!$AC$2,$Q45&gt;VLOOKUP(G45,Cutoff!$A$2:$D$56,4,FALSE)&gt;LCID!$Q45),AND(G45=Cutoff!$AC$3,$Q45&gt;VLOOKUP(G45,Cutoff!$A$2:$D$56,4,FALSE)&gt;LCID!$Q45),AND(G45=Cutoff!$AC$4,$RC45&gt;VLOOKUP(G45,Cutoff!$A$2:$D$56,4,FALSE)&gt;LCID!$Q45),AND(G45=Cutoff!$AC$5,$Q45&gt;VLOOKUP(G45,Cutoff!$A$2:$D$56,4,FALSE)&gt;LCID!$Q45),AND(G45=Cutoff!$AC$6,$Q45&gt;VLOOKUP(G45,Cutoff!$A$2:$D$56,4,FALSE)&gt;LCID!$Q45),AND(G45=Cutoff!$AC$7,$Q45&gt;VLOOKUP(G45,Cutoff!$A$2:$D$56,4,FALSE)&gt;LCID!$Q45),AND(G45=Cutoff!$AC$8,$Q45&gt;VLOOKUP(G45,Cutoff!$A$2:$D$56,4,FALSE)&gt;LCID!$Q45),AND(G45=Cutoff!$AC$9,$Q45&gt;VLOOKUP(G45,Cutoff!$A$2:$D$56,4,FALSE)&gt;LCID!$Q45)),"1","0"))</f>
        <v>0</v>
      </c>
      <c r="FB45" s="690" t="str">
        <f>IF(ISBLANK(H45),"0",+IF(OR(AND(H45=Cutoff!$AC$2,$Q45&gt;VLOOKUP(H45,Cutoff!$A$2:$D$56,4,FALSE)&gt;LCID!$Q45),AND(H45=Cutoff!$AC$3,$Q45&gt;VLOOKUP(H45,Cutoff!$A$2:$D$56,4,FALSE)&gt;LCID!$Q45),AND(H45=Cutoff!$AC$4,$RC45&gt;VLOOKUP(H45,Cutoff!$A$2:$D$56,4,FALSE)&gt;LCID!$Q45),AND(H45=Cutoff!$AC$5,$Q45&gt;VLOOKUP(H45,Cutoff!$A$2:$D$56,4,FALSE)&gt;LCID!$Q45),AND(H45=Cutoff!$AC$6,$Q45&gt;VLOOKUP(H45,Cutoff!$A$2:$D$56,4,FALSE)&gt;LCID!$Q45),AND(H45=Cutoff!$AC$7,$Q45&gt;VLOOKUP(H45,Cutoff!$A$2:$D$56,4,FALSE)&gt;LCID!$Q45),AND(H45=Cutoff!$AC$8,$Q45&gt;VLOOKUP(H45,Cutoff!$A$2:$D$56,4,FALSE)&gt;LCID!$Q45),AND(H45=Cutoff!$AC$9,$Q45&gt;VLOOKUP(H45,Cutoff!$A$2:$D$56,4,FALSE)&gt;LCID!$Q45)),"1","0"))</f>
        <v>0</v>
      </c>
      <c r="FC45" s="690" t="str">
        <f>IF(ISBLANK(I45),"0",+IF(OR(AND(I45=Cutoff!$AC$2,$Q45&gt;VLOOKUP(I45,Cutoff!$A$2:$D$56,4,FALSE)&gt;LCID!$Q45),AND(I45=Cutoff!$AC$3,$Q45&gt;VLOOKUP(I45,Cutoff!$A$2:$D$56,4,FALSE)&gt;LCID!$Q45),AND(I45=Cutoff!$AC$4,$RC45&gt;VLOOKUP(I45,Cutoff!$A$2:$D$56,4,FALSE)&gt;LCID!$Q45),AND(I45=Cutoff!$AC$5,$Q45&gt;VLOOKUP(I45,Cutoff!$A$2:$D$56,4,FALSE)&gt;LCID!$Q45),AND(I45=Cutoff!$AC$6,$Q45&gt;VLOOKUP(I45,Cutoff!$A$2:$D$56,4,FALSE)&gt;LCID!$Q45),AND(I45=Cutoff!$AC$7,$Q45&gt;VLOOKUP(I45,Cutoff!$A$2:$D$56,4,FALSE)&gt;LCID!$Q45),AND(I45=Cutoff!$AC$8,$Q45&gt;VLOOKUP(I45,Cutoff!$A$2:$D$56,4,FALSE)&gt;LCID!$Q45),AND(I45=Cutoff!$AC$9,$Q45&gt;VLOOKUP(I45,Cutoff!$A$2:$D$56,4,FALSE)&gt;LCID!$Q45)),"1","0"))</f>
        <v>0</v>
      </c>
      <c r="FD45" s="690" t="str">
        <f>IF(ISBLANK(J45),"0",+IF(OR(AND(J45=Cutoff!$AC$2,$Q45&gt;VLOOKUP(J45,Cutoff!$A$2:$D$56,4,FALSE)&gt;LCID!$Q45),AND(J45=Cutoff!$AC$3,$Q45&gt;VLOOKUP(J45,Cutoff!$A$2:$D$56,4,FALSE)&gt;LCID!$Q45),AND(J45=Cutoff!$AC$4,$RC45&gt;VLOOKUP(J45,Cutoff!$A$2:$D$56,4,FALSE)&gt;LCID!$Q45),AND(J45=Cutoff!$AC$5,$Q45&gt;VLOOKUP(J45,Cutoff!$A$2:$D$56,4,FALSE)&gt;LCID!$Q45),AND(J45=Cutoff!$AC$6,$Q45&gt;VLOOKUP(J45,Cutoff!$A$2:$D$56,4,FALSE)&gt;LCID!$Q45),AND(J45=Cutoff!$AC$7,$Q45&gt;VLOOKUP(J45,Cutoff!$A$2:$D$56,4,FALSE)&gt;LCID!$Q45),AND(J45=Cutoff!$AC$8,$Q45&gt;VLOOKUP(J45,Cutoff!$A$2:$D$56,4,FALSE)&gt;LCID!$Q45),AND(J45=Cutoff!$AC$9,$Q45&gt;VLOOKUP(J45,Cutoff!$A$2:$D$56,4,FALSE)&gt;LCID!$Q45)),"1","0"))</f>
        <v>0</v>
      </c>
      <c r="FE45" s="690" t="str">
        <f>IF(ISBLANK(K45),"0",+IF(OR(AND(K45=Cutoff!$AC$2,$Q45&gt;VLOOKUP(K45,Cutoff!$A$2:$D$56,4,FALSE)&gt;LCID!$Q45),AND(K45=Cutoff!$AC$3,$Q45&gt;VLOOKUP(K45,Cutoff!$A$2:$D$56,4,FALSE)&gt;LCID!$Q45),AND(K45=Cutoff!$AC$4,$RC45&gt;VLOOKUP(K45,Cutoff!$A$2:$D$56,4,FALSE)&gt;LCID!$Q45),AND(K45=Cutoff!$AC$5,$Q45&gt;VLOOKUP(K45,Cutoff!$A$2:$D$56,4,FALSE)&gt;LCID!$Q45),AND(K45=Cutoff!$AC$6,$Q45&gt;VLOOKUP(K45,Cutoff!$A$2:$D$56,4,FALSE)&gt;LCID!$Q45),AND(K45=Cutoff!$AC$7,$Q45&gt;VLOOKUP(K45,Cutoff!$A$2:$D$56,4,FALSE)&gt;LCID!$Q45),AND(K45=Cutoff!$AC$8,$Q45&gt;VLOOKUP(K45,Cutoff!$A$2:$D$56,4,FALSE)&gt;LCID!$Q45),AND(K45=Cutoff!$AC$9,$Q45&gt;VLOOKUP(K45,Cutoff!$A$2:$D$56,4,FALSE)&gt;LCID!$Q45)),"1","0"))</f>
        <v>0</v>
      </c>
      <c r="FF45" s="690" t="str">
        <f>IF(ISBLANK(L45),"0",+IF(OR(AND(L45=Cutoff!$AC$2,$Q45&gt;VLOOKUP(L45,Cutoff!$A$2:$D$56,4,FALSE)&gt;LCID!$Q45),AND(L45=Cutoff!$AC$3,$Q45&gt;VLOOKUP(L45,Cutoff!$A$2:$D$56,4,FALSE)&gt;LCID!$Q45),AND(L45=Cutoff!$AC$4,$RC45&gt;VLOOKUP(L45,Cutoff!$A$2:$D$56,4,FALSE)&gt;LCID!$Q45),AND(L45=Cutoff!$AC$5,$Q45&gt;VLOOKUP(L45,Cutoff!$A$2:$D$56,4,FALSE)&gt;LCID!$Q45),AND(L45=Cutoff!$AC$6,$Q45&gt;VLOOKUP(L45,Cutoff!$A$2:$D$56,4,FALSE)&gt;LCID!$Q45),AND(L45=Cutoff!$AC$7,$Q45&gt;VLOOKUP(L45,Cutoff!$A$2:$D$56,4,FALSE)&gt;LCID!$Q45),AND(L45=Cutoff!$AC$8,$Q45&gt;VLOOKUP(L45,Cutoff!$A$2:$D$56,4,FALSE)&gt;LCID!$Q45),AND(L45=Cutoff!$AC$9,$Q45&gt;VLOOKUP(L45,Cutoff!$A$2:$D$56,4,FALSE)&gt;LCID!$Q45)),"1","0"))</f>
        <v>0</v>
      </c>
      <c r="FG45" s="690" t="str">
        <f>IF(ISBLANK(M45),"0",+IF(OR(AND(M45=Cutoff!$AC$2,$Q45&gt;VLOOKUP(M45,Cutoff!$A$2:$D$56,4,FALSE)&gt;LCID!$Q45),AND(M45=Cutoff!$AC$3,$Q45&gt;VLOOKUP(M45,Cutoff!$A$2:$D$56,4,FALSE)&gt;LCID!$Q45),AND(M45=Cutoff!$AC$4,$RC45&gt;VLOOKUP(M45,Cutoff!$A$2:$D$56,4,FALSE)&gt;LCID!$Q45),AND(M45=Cutoff!$AC$5,$Q45&gt;VLOOKUP(M45,Cutoff!$A$2:$D$56,4,FALSE)&gt;LCID!$Q45),AND(M45=Cutoff!$AC$6,$Q45&gt;VLOOKUP(M45,Cutoff!$A$2:$D$56,4,FALSE)&gt;LCID!$Q45),AND(M45=Cutoff!$AC$7,$Q45&gt;VLOOKUP(M45,Cutoff!$A$2:$D$56,4,FALSE)&gt;LCID!$Q45),AND(M45=Cutoff!$AC$8,$Q45&gt;VLOOKUP(M45,Cutoff!$A$2:$D$56,4,FALSE)&gt;LCID!$Q45),AND(M45=Cutoff!$AC$9,$Q45&gt;VLOOKUP(M45,Cutoff!$A$2:$D$56,4,FALSE)&gt;LCID!$Q45)),"1","0"))</f>
        <v>0</v>
      </c>
      <c r="FH45" s="690" t="str">
        <f>IF(ISBLANK(N45),"0",+IF(OR(AND(N45=Cutoff!$AC$2,$Q45&gt;VLOOKUP(N45,Cutoff!$A$2:$D$56,4,FALSE)&gt;LCID!$Q45),AND(N45=Cutoff!$AC$3,$Q45&gt;VLOOKUP(N45,Cutoff!$A$2:$D$56,4,FALSE)&gt;LCID!$Q45),AND(N45=Cutoff!$AC$4,$RC45&gt;VLOOKUP(N45,Cutoff!$A$2:$D$56,4,FALSE)&gt;LCID!$Q45),AND(N45=Cutoff!$AC$5,$Q45&gt;VLOOKUP(N45,Cutoff!$A$2:$D$56,4,FALSE)&gt;LCID!$Q45),AND(N45=Cutoff!$AC$6,$Q45&gt;VLOOKUP(N45,Cutoff!$A$2:$D$56,4,FALSE)&gt;LCID!$Q45),AND(N45=Cutoff!$AC$7,$Q45&gt;VLOOKUP(N45,Cutoff!$A$2:$D$56,4,FALSE)&gt;LCID!$Q45),AND(N45=Cutoff!$AC$8,$Q45&gt;VLOOKUP(N45,Cutoff!$A$2:$D$56,4,FALSE)&gt;LCID!$Q45),AND(N45=Cutoff!$AC$9,$Q45&gt;VLOOKUP(N45,Cutoff!$A$2:$D$56,4,FALSE)&gt;LCID!$Q45)),"1","0"))</f>
        <v>0</v>
      </c>
      <c r="FI45" s="691" t="str">
        <f>IF(ISBLANK(O45),"0",+IF(OR(AND(O45=Cutoff!$AC$2,$Q45&gt;VLOOKUP(O45,Cutoff!$A$2:$D$56,4,FALSE)&gt;LCID!$Q45),AND(O45=Cutoff!$AC$3,$Q45&gt;VLOOKUP(O45,Cutoff!$A$2:$D$56,4,FALSE)&gt;LCID!$Q45),AND(O45=Cutoff!$AC$4,$RC45&gt;VLOOKUP(O45,Cutoff!$A$2:$D$56,4,FALSE)&gt;LCID!$Q45),AND(O45=Cutoff!$AC$5,$Q45&gt;VLOOKUP(O45,Cutoff!$A$2:$D$56,4,FALSE)&gt;LCID!$Q45),AND(O45=Cutoff!$AC$6,$Q45&gt;VLOOKUP(O45,Cutoff!$A$2:$D$56,4,FALSE)&gt;LCID!$Q45),AND(O45=Cutoff!$AC$7,$Q45&gt;VLOOKUP(O45,Cutoff!$A$2:$D$56,4,FALSE)&gt;LCID!$Q45),AND(O45=Cutoff!$AC$8,$Q45&gt;VLOOKUP(O45,Cutoff!$A$2:$D$56,4,FALSE)&gt;LCID!$Q45),AND(O45=Cutoff!$AC$9,$Q45&gt;VLOOKUP(O45,Cutoff!$A$2:$D$56,4,FALSE)&gt;LCID!$Q45)),"1","0"))</f>
        <v>0</v>
      </c>
      <c r="FJ45" s="688">
        <f t="shared" si="136"/>
        <v>0</v>
      </c>
      <c r="FK45" s="11"/>
      <c r="FM45" s="480">
        <f t="shared" si="137"/>
        <v>0</v>
      </c>
      <c r="FN45" s="480">
        <f t="shared" si="138"/>
        <v>0</v>
      </c>
      <c r="FO45" s="480">
        <f t="shared" si="139"/>
        <v>0</v>
      </c>
      <c r="FQ45" s="239" t="str">
        <f>IF(ISBLANK(B45),"",+IF(OR($E45=Cutoff!$W$2,$E45=Cutoff!$W$3,$E45=Cutoff!$W$4,$E45=Cutoff!$W$5,$E45=Cutoff!$W$6,$E45=Cutoff!$W$7,$E45=Cutoff!$W$8,$E45=Cutoff!$W$9,$E45=Cutoff!$W$10,$E45=Cutoff!$W$11,$E45=Cutoff!$W$12,$F45=Cutoff!$W$2,$F45=Cutoff!$W$3,$F45=Cutoff!$W$4,$F45=Cutoff!$W$5,$F45=Cutoff!$W$6,$F45=Cutoff!$W$7,$F45=Cutoff!$W$8,$F45=Cutoff!$W$9,$F45=Cutoff!$W$10,$F45=Cutoff!$W$11,$F45=Cutoff!$W$12,$G45=Cutoff!$W$2,$G45=Cutoff!$W$3,$G45=Cutoff!$W$4,$G45=Cutoff!$W$5,$G45=Cutoff!$W$6,$G45=Cutoff!$W$7,$G45=Cutoff!$W$8,$G45=Cutoff!$W$9,$G45=Cutoff!$W$10,$G45=Cutoff!$W$11,$G45=Cutoff!$W$12,$H45=Cutoff!$W$2,$H45=Cutoff!$W$3,$H45=Cutoff!$W$4,$H45=Cutoff!$W$5,$H45=Cutoff!$W$6,$H45=Cutoff!$W$7,$H45=Cutoff!$W$8,$H45=Cutoff!$W$9,$H45=Cutoff!$W$10,$H45=Cutoff!$W$11,$H45=Cutoff!$W$12,$I45=Cutoff!$W$2,$I45=Cutoff!$W$3,$I45=Cutoff!$W$4,$I45=Cutoff!$W$5,$I45=Cutoff!$W$6,$I45=Cutoff!$W$7,$I45=Cutoff!$W$8,$I45=Cutoff!$W$9,$I45=Cutoff!$W$10,$I45=Cutoff!$W$11,$I45=Cutoff!$W$12,$J45=Cutoff!$W$2,$J45=Cutoff!$W$3,$J45=Cutoff!$W$4,$J45=Cutoff!$W$5,$J45=Cutoff!$W$6,$J45=Cutoff!$W$7,$J45=Cutoff!$W$8,$J45=Cutoff!$W$9,$J45=Cutoff!$W$10,$J45=Cutoff!$W$11,$J45=Cutoff!$W$12,$K45=Cutoff!$W$2,$K45=Cutoff!$W$3,$K45=Cutoff!$W$4,$K45=Cutoff!$W$5,$K45=Cutoff!$W$6,$K45=Cutoff!$W$7,$K45=Cutoff!$W$8,$K45=Cutoff!$W$9,$K45=Cutoff!$W$10,$K45=Cutoff!$W$11,$K45=Cutoff!$W$12,$L45=Cutoff!$W$2,$L45=Cutoff!$W$3,$L45=Cutoff!$W$4,$L45=Cutoff!$W$5,$L45=Cutoff!$W$6,$L45=Cutoff!$W$7,$L45=Cutoff!$W$8,$L45=Cutoff!$W$9,$L45=Cutoff!$W$10,$L45=Cutoff!$W$11,$L45=Cutoff!$W$12,$M45=Cutoff!$W$2,$M45=Cutoff!$W$3,$M45=Cutoff!$W$4,$M45=Cutoff!$W$5,$M45=Cutoff!$W$6,$M45=Cutoff!$W$7,$M45=Cutoff!$W$8,$M45=Cutoff!$W$9,$M45=Cutoff!$W$10,$N45=Cutoff!$W$2,$N45=Cutoff!$W$3,$N45=Cutoff!$W$4,$M45=Cutoff!$W$11,$M45=Cutoff!$W$12,$N45=Cutoff!$W$5,$N45=Cutoff!$W$6,$N45=Cutoff!$W$7,$N45=Cutoff!$W$8,$N45=Cutoff!$W$9,$N45=Cutoff!$W$10,$N45=Cutoff!$W$11,$N45=Cutoff!$W$12,$O45=Cutoff!$W$2,$O45=Cutoff!$W$3,$O45=Cutoff!$W$4,$O45=Cutoff!$W$5,$O45=Cutoff!$W$6,$O45=Cutoff!$W$7,$O45=Cutoff!$W$8,$O45=Cutoff!$W$9,$O45=Cutoff!$W$10,$O45=Cutoff!$W$11,$O45=Cutoff!$W$12),1,""))</f>
        <v/>
      </c>
      <c r="FR45" s="239">
        <f t="shared" si="80"/>
        <v>0</v>
      </c>
      <c r="FU45" s="480" t="str">
        <f t="shared" si="124"/>
        <v/>
      </c>
      <c r="GB45" s="528" t="str">
        <f t="shared" si="81"/>
        <v/>
      </c>
      <c r="GC45" s="529" t="str">
        <f t="shared" si="82"/>
        <v/>
      </c>
      <c r="GD45" s="529" t="str">
        <f t="shared" si="83"/>
        <v/>
      </c>
      <c r="GE45" s="529" t="str">
        <f t="shared" si="84"/>
        <v/>
      </c>
      <c r="GF45" s="529" t="str">
        <f t="shared" si="85"/>
        <v/>
      </c>
      <c r="GG45" s="529" t="str">
        <f t="shared" si="86"/>
        <v/>
      </c>
      <c r="GH45" s="529" t="str">
        <f t="shared" si="87"/>
        <v/>
      </c>
      <c r="GI45" s="529" t="str">
        <f t="shared" si="88"/>
        <v/>
      </c>
      <c r="GJ45" s="529" t="str">
        <f t="shared" si="89"/>
        <v/>
      </c>
      <c r="GK45" s="529" t="str">
        <f t="shared" si="90"/>
        <v/>
      </c>
      <c r="GL45" s="530" t="str">
        <f t="shared" si="91"/>
        <v/>
      </c>
      <c r="GM45" s="530">
        <f t="shared" si="92"/>
        <v>0</v>
      </c>
      <c r="GN45" s="574">
        <f t="shared" si="93"/>
        <v>0</v>
      </c>
      <c r="GQ45" s="528" t="str">
        <f>+IF(ISBLANK($B45),"",IF(ISBLANK(E45),"",IF(OR(E45=Cutoff!$P$34,E45=Cutoff!$P$35,E45=Cutoff!$P$36,E45=Cutoff!$P$37,E45=Cutoff!$P$38,E45=Cutoff!$P$39,E45=Cutoff!$P$40,E45=Cutoff!$P$41,E45=Cutoff!$P$42,E45=Cutoff!$P$43,E45=Cutoff!$P$44,E45=Cutoff!$P$45,$Q45&lt;SCL!Y45),"0","i")))</f>
        <v/>
      </c>
      <c r="GR45" s="529" t="str">
        <f>+IF(ISBLANK($B45),"",IF(ISBLANK(F45),"",IF(OR(F45=Cutoff!$P$34,F45=Cutoff!$P$35,F45=Cutoff!$P$36,F45=Cutoff!$P$37,F45=Cutoff!$P$38,F45=Cutoff!$P$39,F45=Cutoff!$P$40,F45=Cutoff!$P$41,F45=Cutoff!$P$42,F45=Cutoff!$P$43,F45=Cutoff!$P$44,F45=Cutoff!$P$45,$Q45&lt;SCL!Z45),"0","i")))</f>
        <v/>
      </c>
      <c r="GS45" s="529" t="str">
        <f>+IF(ISBLANK($B45),"",IF(ISBLANK(G45),"",IF(OR(G45=Cutoff!$P$34,G45=Cutoff!$P$35,G45=Cutoff!$P$36,G45=Cutoff!$P$37,G45=Cutoff!$P$38,G45=Cutoff!$P$39,G45=Cutoff!$P$40,G45=Cutoff!$P$41,G45=Cutoff!$P$42,G45=Cutoff!$P$43,G45=Cutoff!$P$44,G45=Cutoff!$P$45,$Q45&lt;SCL!AA45),"0","i")))</f>
        <v/>
      </c>
      <c r="GT45" s="529" t="str">
        <f>+IF(ISBLANK($B45),"",IF(ISBLANK(H45),"",IF(OR(H45=Cutoff!$P$34,H45=Cutoff!$P$35,H45=Cutoff!$P$36,H45=Cutoff!$P$37,H45=Cutoff!$P$38,H45=Cutoff!$P$39,H45=Cutoff!$P$40,H45=Cutoff!$P$41,H45=Cutoff!$P$42,H45=Cutoff!$P$43,H45=Cutoff!$P$44,H45=Cutoff!$P$45,$Q45&lt;SCL!AB45),"0","i")))</f>
        <v/>
      </c>
      <c r="GU45" s="529" t="str">
        <f>+IF(ISBLANK($B45),"",IF(ISBLANK(I45),"",IF(OR(I45=Cutoff!$P$34,I45=Cutoff!$P$35,I45=Cutoff!$P$36,I45=Cutoff!$P$37,I45=Cutoff!$P$38,I45=Cutoff!$P$39,I45=Cutoff!$P$40,I45=Cutoff!$P$41,I45=Cutoff!$P$42,I45=Cutoff!$P$43,I45=Cutoff!$P$44,I45=Cutoff!$P$45,$Q45&lt;SCL!AC45),"0","i")))</f>
        <v/>
      </c>
      <c r="GV45" s="529" t="str">
        <f>+IF(ISBLANK($B45),"",IF(ISBLANK(J45),"",IF(OR(J45=Cutoff!$P$34,J45=Cutoff!$P$35,J45=Cutoff!$P$36,J45=Cutoff!$P$37,J45=Cutoff!$P$38,J45=Cutoff!$P$39,J45=Cutoff!$P$40,J45=Cutoff!$P$41,J45=Cutoff!$P$42,J45=Cutoff!$P$43,J45=Cutoff!$P$44,J45=Cutoff!$P$45,$Q45&lt;SCL!AD45),"0","i")))</f>
        <v/>
      </c>
      <c r="GW45" s="529" t="str">
        <f>+IF(ISBLANK($B45),"",IF(ISBLANK(K45),"",IF(OR(K45=Cutoff!$P$34,K45=Cutoff!$P$35,K45=Cutoff!$P$36,K45=Cutoff!$P$37,K45=Cutoff!$P$38,K45=Cutoff!$P$39,K45=Cutoff!$P$40,K45=Cutoff!$P$41,K45=Cutoff!$P$42,K45=Cutoff!$P$43,K45=Cutoff!$P$44,K45=Cutoff!$P$45,$Q45&lt;SCL!AE45),"0","i")))</f>
        <v/>
      </c>
      <c r="GX45" s="529" t="str">
        <f>+IF(ISBLANK($B45),"",IF(ISBLANK(L45),"",IF(OR(L45=Cutoff!$P$34,L45=Cutoff!$P$35,L45=Cutoff!$P$36,L45=Cutoff!$P$37,L45=Cutoff!$P$38,L45=Cutoff!$P$39,L45=Cutoff!$P$40,L45=Cutoff!$P$41,L45=Cutoff!$P$42,L45=Cutoff!$P$43,L45=Cutoff!$P$44,L45=Cutoff!$P$45,$Q45&lt;SCL!AF45),"0","i")))</f>
        <v/>
      </c>
      <c r="GY45" s="529" t="str">
        <f>+IF(ISBLANK($B45),"",IF(ISBLANK(M45),"",IF(OR(M45=Cutoff!$P$34,M45=Cutoff!$P$35,M45=Cutoff!$P$36,M45=Cutoff!$P$37,M45=Cutoff!$P$38,M45=Cutoff!$P$39,M45=Cutoff!$P$40,M45=Cutoff!$P$41,M45=Cutoff!$P$42,M45=Cutoff!$P$43,M45=Cutoff!$P$44,M45=Cutoff!$P$45,$Q45&lt;SCL!AG45),"0","i")))</f>
        <v/>
      </c>
      <c r="GZ45" s="529" t="str">
        <f>+IF(ISBLANK($B45),"",IF(ISBLANK(N45),"",IF(OR(N45=Cutoff!$P$34,N45=Cutoff!$P$35,N45=Cutoff!$P$36,N45=Cutoff!$P$37,N45=Cutoff!$P$38,N45=Cutoff!$P$39,N45=Cutoff!$P$40,N45=Cutoff!$P$41,N45=Cutoff!$P$42,N45=Cutoff!$P$43,N45=Cutoff!$P$44,N45=Cutoff!$P$45,$Q45&lt;SCL!AH45),"0","i")))</f>
        <v/>
      </c>
      <c r="HA45" s="530" t="str">
        <f>+IF(ISBLANK($B45),"",IF(ISBLANK(O45),"",IF(OR(O45=Cutoff!$P$34,O45=Cutoff!$P$35,O45=Cutoff!$P$36,O45=Cutoff!$P$37,O45=Cutoff!$P$38,O45=Cutoff!$P$39,O45=Cutoff!$P$40,O45=Cutoff!$P$41,O45=Cutoff!$P$42,O45=Cutoff!$P$43,O45=Cutoff!$P$44,O45=Cutoff!$P$45,$Q45&lt;SCL!AI45),"0","i")))</f>
        <v/>
      </c>
      <c r="HB45" s="530" t="str">
        <f t="shared" si="94"/>
        <v/>
      </c>
      <c r="HC45" s="541" t="str">
        <f t="shared" si="95"/>
        <v/>
      </c>
      <c r="HD45" s="678" t="str">
        <f t="shared" si="96"/>
        <v/>
      </c>
      <c r="HE45" s="528" t="str">
        <f>+IF(ISBLANK($B45),"",IF(ISBLANK(E45),"",IF(OR(E45=Cutoff!$R$34,E45=Cutoff!$R$35,E45=Cutoff!$R$36,E45=Cutoff!$R$37,E45=Cutoff!$R$38,E45=Cutoff!$R$39,E45=Cutoff!$R$40,E45=Cutoff!$R$41,E45=Cutoff!$R$42,E45=Cutoff!$R$43,E45=Cutoff!$R$44,E45=Cutoff!$R$45,$Q45&lt;SCL!Y45),"0","d")))</f>
        <v/>
      </c>
      <c r="HF45" s="529" t="str">
        <f>+IF(ISBLANK($B45),"",IF(ISBLANK(F45),"",IF(OR(F45=Cutoff!$R$34,F45=Cutoff!$R$35,F45=Cutoff!$R$36,F45=Cutoff!$R$37,F45=Cutoff!$R$38,F45=Cutoff!$R$39,F45=Cutoff!$R$40,F45=Cutoff!$R$41,F45=Cutoff!$R$42,F45=Cutoff!$R$43,F45=Cutoff!$R$44,F45=Cutoff!$R$45,$Q45&lt;SCL!Z45),"0","d")))</f>
        <v/>
      </c>
      <c r="HG45" s="529" t="str">
        <f>+IF(ISBLANK($B45),"",IF(ISBLANK(G45),"",IF(OR(G45=Cutoff!$R$34,G45=Cutoff!$R$35,G45=Cutoff!$R$36,G45=Cutoff!$R$37,G45=Cutoff!$R$38,G45=Cutoff!$R$39,G45=Cutoff!$R$40,G45=Cutoff!$R$41,G45=Cutoff!$R$42,G45=Cutoff!$R$43,G45=Cutoff!$R$44,G45=Cutoff!$R$45,$Q45&lt;SCL!AA45),"0","d")))</f>
        <v/>
      </c>
      <c r="HH45" s="529" t="str">
        <f>+IF(ISBLANK($B45),"",IF(ISBLANK(H45),"",IF(OR(H45=Cutoff!$R$34,H45=Cutoff!$R$35,H45=Cutoff!$R$36,H45=Cutoff!$R$37,H45=Cutoff!$R$38,H45=Cutoff!$R$39,H45=Cutoff!$R$40,H45=Cutoff!$R$41,H45=Cutoff!$R$42,H45=Cutoff!$R$43,H45=Cutoff!$R$44,H45=Cutoff!$R$45,$Q45&lt;SCL!AB45),"0","d")))</f>
        <v/>
      </c>
      <c r="HI45" s="529" t="str">
        <f>+IF(ISBLANK($B45),"",IF(ISBLANK(I45),"",IF(OR(I45=Cutoff!$R$34,I45=Cutoff!$R$35,I45=Cutoff!$R$36,I45=Cutoff!$R$37,I45=Cutoff!$R$38,I45=Cutoff!$R$39,I45=Cutoff!$R$40,I45=Cutoff!$R$41,I45=Cutoff!$R$42,I45=Cutoff!$R$43,I45=Cutoff!$R$44,I45=Cutoff!$R$45,$Q45&lt;SCL!AC45),"0","d")))</f>
        <v/>
      </c>
      <c r="HJ45" s="529" t="str">
        <f>+IF(ISBLANK($B45),"",IF(ISBLANK(J45),"",IF(OR(J45=Cutoff!$R$34,J45=Cutoff!$R$35,J45=Cutoff!$R$36,J45=Cutoff!$R$37,J45=Cutoff!$R$38,J45=Cutoff!$R$39,J45=Cutoff!$R$40,J45=Cutoff!$R$41,J45=Cutoff!$R$42,J45=Cutoff!$R$43,J45=Cutoff!$R$44,J45=Cutoff!$R$45,$Q45&lt;SCL!AD45),"0","d")))</f>
        <v/>
      </c>
      <c r="HK45" s="529" t="str">
        <f>+IF(ISBLANK($B45),"",IF(ISBLANK(K45),"",IF(OR(K45=Cutoff!$R$34,K45=Cutoff!$R$35,K45=Cutoff!$R$36,K45=Cutoff!$R$37,K45=Cutoff!$R$38,K45=Cutoff!$R$39,K45=Cutoff!$R$40,K45=Cutoff!$R$41,K45=Cutoff!$R$42,K45=Cutoff!$R$43,K45=Cutoff!$R$44,K45=Cutoff!$R$45,$Q45&lt;SCL!AE45),"0","d")))</f>
        <v/>
      </c>
      <c r="HL45" s="529" t="str">
        <f>+IF(ISBLANK($B45),"",IF(ISBLANK(L45),"",IF(OR(L45=Cutoff!$R$34,L45=Cutoff!$R$35,L45=Cutoff!$R$36,L45=Cutoff!$R$37,L45=Cutoff!$R$38,L45=Cutoff!$R$39,L45=Cutoff!$R$40,L45=Cutoff!$R$41,L45=Cutoff!$R$42,L45=Cutoff!$R$43,L45=Cutoff!$R$44,L45=Cutoff!$R$45,$Q45&lt;SCL!AF45),"0","d")))</f>
        <v/>
      </c>
      <c r="HM45" s="529" t="str">
        <f>+IF(ISBLANK($B45),"",IF(ISBLANK(M45),"",IF(OR(M45=Cutoff!$R$34,M45=Cutoff!$R$35,M45=Cutoff!$R$36,M45=Cutoff!$R$37,M45=Cutoff!$R$38,M45=Cutoff!$R$39,M45=Cutoff!$R$40,M45=Cutoff!$R$41,M45=Cutoff!$R$42,M45=Cutoff!$R$43,M45=Cutoff!$R$44,M45=Cutoff!$R$45,$Q45&lt;SCL!AG45),"0","d")))</f>
        <v/>
      </c>
      <c r="HN45" s="529" t="str">
        <f>+IF(ISBLANK($B45),"",IF(ISBLANK(N45),"",IF(OR(N45=Cutoff!$R$34,N45=Cutoff!$R$35,N45=Cutoff!$R$36,N45=Cutoff!$R$37,N45=Cutoff!$R$38,N45=Cutoff!$R$39,N45=Cutoff!$R$40,N45=Cutoff!$R$41,N45=Cutoff!$R$42,N45=Cutoff!$R$43,N45=Cutoff!$R$44,N45=Cutoff!$R$45,$Q45&lt;SCL!AH45),"0","d")))</f>
        <v/>
      </c>
      <c r="HO45" s="530" t="str">
        <f>+IF(ISBLANK($B45),"",IF(ISBLANK(O45),"",IF(OR(O45=Cutoff!$R$34,O45=Cutoff!$R$35,O45=Cutoff!$R$36,O45=Cutoff!$R$37,O45=Cutoff!$R$38,O45=Cutoff!$R$39,O45=Cutoff!$R$40,O45=Cutoff!$R$41,O45=Cutoff!$R$42,O45=Cutoff!$R$43,O45=Cutoff!$R$44,O45=Cutoff!$R$45,$Q45&lt;SCL!AI45),"0","d")))</f>
        <v/>
      </c>
      <c r="HP45" s="530" t="str">
        <f t="shared" si="97"/>
        <v/>
      </c>
      <c r="HQ45" s="541" t="str">
        <f t="shared" si="98"/>
        <v/>
      </c>
      <c r="HR45" s="678" t="str">
        <f t="shared" si="99"/>
        <v/>
      </c>
      <c r="HS45" s="528" t="str">
        <f>+IF(ISBLANK($B45),"",IF(ISBLANK(E45),"",IF(OR(E45=Cutoff!$T$34,E45=Cutoff!$T$35,E45=Cutoff!$T$36,E45=Cutoff!$T$37,E45=Cutoff!$T$38,E45=Cutoff!$T$39,E45=Cutoff!$T$40,E45=Cutoff!$T$41,E45=Cutoff!$T$42,E45=Cutoff!$T$43,E45=Cutoff!$T$44,E45=Cutoff!$T$45,$Q45&lt;SCL!Y45),"0","oral")))</f>
        <v/>
      </c>
      <c r="HT45" s="529" t="str">
        <f>+IF(ISBLANK($B45),"",IF(ISBLANK(F45),"",IF(OR(F45=Cutoff!$T$34,F45=Cutoff!$T$35,F45=Cutoff!$T$36,F45=Cutoff!$T$37,F45=Cutoff!$T$38,F45=Cutoff!$T$39,F45=Cutoff!$T$40,F45=Cutoff!$T$41,F45=Cutoff!$T$42,F45=Cutoff!$T$43,F45=Cutoff!$T$44,F45=Cutoff!$T$45,$Q45&lt;SCL!Z45),"0","oral")))</f>
        <v/>
      </c>
      <c r="HU45" s="529" t="str">
        <f>+IF(ISBLANK($B45),"",IF(ISBLANK(G45),"",IF(OR(G45=Cutoff!$T$34,G45=Cutoff!$T$35,G45=Cutoff!$T$36,G45=Cutoff!$T$37,G45=Cutoff!$T$38,G45=Cutoff!$T$39,G45=Cutoff!$T$40,G45=Cutoff!$T$41,G45=Cutoff!$T$42,G45=Cutoff!$T$43,G45=Cutoff!$T$44,G45=Cutoff!$T$45,$Q45&lt;SCL!AA45),"0","oral")))</f>
        <v/>
      </c>
      <c r="HV45" s="529" t="str">
        <f>+IF(ISBLANK($B45),"",IF(ISBLANK(H45),"",IF(OR(H45=Cutoff!$T$34,H45=Cutoff!$T$35,H45=Cutoff!$T$36,H45=Cutoff!$T$37,H45=Cutoff!$T$38,H45=Cutoff!$T$39,H45=Cutoff!$T$40,H45=Cutoff!$T$41,H45=Cutoff!$T$42,H45=Cutoff!$T$43,H45=Cutoff!$T$44,H45=Cutoff!$T$45,$Q45&lt;SCL!AB45),"0","oral")))</f>
        <v/>
      </c>
      <c r="HW45" s="529" t="str">
        <f>+IF(ISBLANK($B45),"",IF(ISBLANK(I45),"",IF(OR(I45=Cutoff!$T$34,I45=Cutoff!$T$35,I45=Cutoff!$T$36,I45=Cutoff!$T$37,I45=Cutoff!$T$38,I45=Cutoff!$T$39,I45=Cutoff!$T$40,I45=Cutoff!$T$41,I45=Cutoff!$T$42,I45=Cutoff!$T$43,I45=Cutoff!$T$44,I45=Cutoff!$T$45,$Q45&lt;SCL!AC45),"0","oral")))</f>
        <v/>
      </c>
      <c r="HX45" s="529" t="str">
        <f>+IF(ISBLANK($B45),"",IF(ISBLANK(J45),"",IF(OR(J45=Cutoff!$T$34,J45=Cutoff!$T$35,J45=Cutoff!$T$36,J45=Cutoff!$T$37,J45=Cutoff!$T$38,J45=Cutoff!$T$39,J45=Cutoff!$T$40,J45=Cutoff!$T$41,J45=Cutoff!$T$42,J45=Cutoff!$T$43,J45=Cutoff!$T$44,J45=Cutoff!$T$45,$Q45&lt;SCL!AD45),"0","oral")))</f>
        <v/>
      </c>
      <c r="HY45" s="529" t="str">
        <f>+IF(ISBLANK($B45),"",IF(ISBLANK(K45),"",IF(OR(K45=Cutoff!$T$34,K45=Cutoff!$T$35,K45=Cutoff!$T$36,K45=Cutoff!$T$37,K45=Cutoff!$T$38,K45=Cutoff!$T$39,K45=Cutoff!$T$40,K45=Cutoff!$T$41,K45=Cutoff!$T$42,K45=Cutoff!$T$43,K45=Cutoff!$T$44,K45=Cutoff!$T$45,$Q45&lt;SCL!AE45),"0","oral")))</f>
        <v/>
      </c>
      <c r="HZ45" s="529" t="str">
        <f>+IF(ISBLANK($B45),"",IF(ISBLANK(L45),"",IF(OR(L45=Cutoff!$T$34,L45=Cutoff!$T$35,L45=Cutoff!$T$36,L45=Cutoff!$T$37,L45=Cutoff!$T$38,L45=Cutoff!$T$39,L45=Cutoff!$T$40,L45=Cutoff!$T$41,L45=Cutoff!$T$42,L45=Cutoff!$T$43,L45=Cutoff!$T$44,L45=Cutoff!$T$45,$Q45&lt;SCL!AF45),"0","oral")))</f>
        <v/>
      </c>
      <c r="IA45" s="529" t="str">
        <f>+IF(ISBLANK($B45),"",IF(ISBLANK(M45),"",IF(OR(M45=Cutoff!$T$34,M45=Cutoff!$T$35,M45=Cutoff!$T$36,M45=Cutoff!$T$37,M45=Cutoff!$T$38,M45=Cutoff!$T$39,M45=Cutoff!$T$40,M45=Cutoff!$T$41,M45=Cutoff!$T$42,M45=Cutoff!$T$43,M45=Cutoff!$T$44,M45=Cutoff!$T$45,$Q45&lt;SCL!AG45),"0","oral")))</f>
        <v/>
      </c>
      <c r="IB45" s="529" t="str">
        <f>+IF(ISBLANK($B45),"",IF(ISBLANK(N45),"",IF(OR(N45=Cutoff!$T$34,N45=Cutoff!$T$35,N45=Cutoff!$T$36,N45=Cutoff!$T$37,N45=Cutoff!$T$38,N45=Cutoff!$T$39,N45=Cutoff!$T$40,N45=Cutoff!$T$41,N45=Cutoff!$T$42,N45=Cutoff!$T$43,N45=Cutoff!$T$44,N45=Cutoff!$T$45,$Q45&lt;SCL!AH45),"0","oral")))</f>
        <v/>
      </c>
      <c r="IC45" s="530" t="str">
        <f>+IF(ISBLANK($B45),"",IF(ISBLANK(O45),"",IF(OR(O45=Cutoff!$T$34,O45=Cutoff!$T$35,O45=Cutoff!$T$36,O45=Cutoff!$T$37,O45=Cutoff!$T$38,O45=Cutoff!$T$39,O45=Cutoff!$T$40,O45=Cutoff!$T$41,O45=Cutoff!$T$42,O45=Cutoff!$T$43,O45=Cutoff!$T$44,O45=Cutoff!$T$45,$Q45&lt;SCL!AI45),"0","oral")))</f>
        <v/>
      </c>
      <c r="ID45" s="530" t="str">
        <f t="shared" si="100"/>
        <v/>
      </c>
      <c r="IE45" s="541" t="str">
        <f t="shared" si="101"/>
        <v/>
      </c>
      <c r="IF45" s="678" t="str">
        <f t="shared" si="102"/>
        <v/>
      </c>
      <c r="IG45" s="528" t="str">
        <f>IF(ISBLANK($B45),"",+IF(OR(E45=Cutoff!$W$2,E45=Cutoff!$W$3,E45=Cutoff!$W$4,E45=Cutoff!$W$5,E45=Cutoff!$W$6,E45=Cutoff!$W$7,E45=Cutoff!$W$8,E45=Cutoff!$W$9,E45=Cutoff!$W$10,E45=Cutoff!$W$11,E45=Cutoff!$W$12),1,0))</f>
        <v/>
      </c>
      <c r="IH45" s="529" t="str">
        <f>IF(ISBLANK($B45),"",+IF(OR(F45=Cutoff!$W$2,F45=Cutoff!$W$3,F45=Cutoff!$W$4,F45=Cutoff!$W$5,F45=Cutoff!$W$6,F45=Cutoff!$W$7,F45=Cutoff!$W$8,F45=Cutoff!$W$9,F45=Cutoff!$W$10,F45=Cutoff!$W$11,F45=Cutoff!$W$12),1,0))</f>
        <v/>
      </c>
      <c r="II45" s="529" t="str">
        <f>IF(ISBLANK($B45),"",+IF(OR(G45=Cutoff!$W$2,G45=Cutoff!$W$3,G45=Cutoff!$W$4,G45=Cutoff!$W$5,G45=Cutoff!$W$6,G45=Cutoff!$W$7,G45=Cutoff!$W$8,G45=Cutoff!$W$9,G45=Cutoff!$W$10,G45=Cutoff!$W$11,G45=Cutoff!$W$12),1,0))</f>
        <v/>
      </c>
      <c r="IJ45" s="529" t="str">
        <f>IF(ISBLANK($B45),"",+IF(OR(H45=Cutoff!$W$2,H45=Cutoff!$W$3,H45=Cutoff!$W$4,H45=Cutoff!$W$5,H45=Cutoff!$W$6,H45=Cutoff!$W$7,H45=Cutoff!$W$8,H45=Cutoff!$W$9,H45=Cutoff!$W$10,H45=Cutoff!$W$11,H45=Cutoff!$W$12),1,0))</f>
        <v/>
      </c>
      <c r="IK45" s="529" t="str">
        <f>IF(ISBLANK($B45),"",+IF(OR(I45=Cutoff!$W$2,I45=Cutoff!$W$3,I45=Cutoff!$W$4,I45=Cutoff!$W$5,I45=Cutoff!$W$6,I45=Cutoff!$W$7,I45=Cutoff!$W$8,I45=Cutoff!$W$9,I45=Cutoff!$W$10,I45=Cutoff!$W$11,I45=Cutoff!$W$12),1,0))</f>
        <v/>
      </c>
      <c r="IL45" s="529" t="str">
        <f>IF(ISBLANK($B45),"",+IF(OR(J45=Cutoff!$W$2,J45=Cutoff!$W$3,J45=Cutoff!$W$4,J45=Cutoff!$W$5,J45=Cutoff!$W$6,J45=Cutoff!$W$7,J45=Cutoff!$W$8,J45=Cutoff!$W$9,J45=Cutoff!$W$10,J45=Cutoff!$W$11,J45=Cutoff!$W$12),1,0))</f>
        <v/>
      </c>
      <c r="IM45" s="529" t="str">
        <f>IF(ISBLANK($B45),"",+IF(OR(K45=Cutoff!$W$2,K45=Cutoff!$W$3,K45=Cutoff!$W$4,K45=Cutoff!$W$5,K45=Cutoff!$W$6,K45=Cutoff!$W$7,K45=Cutoff!$W$8,K45=Cutoff!$W$9,K45=Cutoff!$W$10,K45=Cutoff!$W$11,K45=Cutoff!$W$12),1,0))</f>
        <v/>
      </c>
      <c r="IN45" s="529" t="str">
        <f>IF(ISBLANK($B45),"",+IF(OR(L45=Cutoff!$W$2,L45=Cutoff!$W$3,L45=Cutoff!$W$4,L45=Cutoff!$W$5,L45=Cutoff!$W$6,L45=Cutoff!$W$7,L45=Cutoff!$W$8,L45=Cutoff!$W$9,L45=Cutoff!$W$10,L45=Cutoff!$W$11,L45=Cutoff!$W$12),1,0))</f>
        <v/>
      </c>
      <c r="IO45" s="529" t="str">
        <f>IF(ISBLANK($B45),"",+IF(OR(M45=Cutoff!$W$2,M45=Cutoff!$W$3,M45=Cutoff!$W$4,M45=Cutoff!$W$5,M45=Cutoff!$W$6,M45=Cutoff!$W$7,M45=Cutoff!$W$8,M45=Cutoff!$W$9,M45=Cutoff!$W$10,M45=Cutoff!$W$11,M45=Cutoff!$W$12),1,0))</f>
        <v/>
      </c>
      <c r="IP45" s="529" t="str">
        <f>IF(ISBLANK($B45),"",+IF(OR(N45=Cutoff!$W$2,N45=Cutoff!$W$3,N45=Cutoff!$W$4,N45=Cutoff!$W$5,N45=Cutoff!$W$6,N45=Cutoff!$W$7,N45=Cutoff!$W$8,N45=Cutoff!$W$9,N45=Cutoff!$W$10,N45=Cutoff!$W$11,N45=Cutoff!$W$12),1,0))</f>
        <v/>
      </c>
      <c r="IQ45" s="530" t="str">
        <f>IF(ISBLANK($B45),"",+IF(OR(O45=Cutoff!$W$2,O45=Cutoff!$W$3,O45=Cutoff!$W$4,O45=Cutoff!$W$5,O45=Cutoff!$W$6,O45=Cutoff!$W$7,O45=Cutoff!$W$8,O45=Cutoff!$W$9,O45=Cutoff!$W$10,O45=Cutoff!$W$11,O45=Cutoff!$W$12),1,0))</f>
        <v/>
      </c>
      <c r="IR45" s="541" t="str">
        <f t="shared" si="103"/>
        <v/>
      </c>
      <c r="IS45" s="541" t="str">
        <f t="shared" si="104"/>
        <v/>
      </c>
      <c r="IV45" s="720" t="str">
        <f>IF(ISBLANK($B45),"",+IF(AND(OR(E45=Cutoff!$W$8,E45=Cutoff!$W$9,E45=Cutoff!$W$12),OR(E45=$D$19,E45=$E$19,E45=$F$19,E45=$G$19,E45=$H$19,E45=$I$19,E45=$J$19,E45=$K$19,E45=$L$19,E45=$M$19),GQ45="i"),E45,""))</f>
        <v/>
      </c>
      <c r="IW45" s="720" t="str">
        <f>IF(ISBLANK($B45),"",+IF(AND(OR(F45=Cutoff!$W$8,F45=Cutoff!$W$9,F45=Cutoff!$W$12),OR(F45=$D$19,F45=$E$19,F45=$F$19,F45=$G$19,F45=$H$19,F45=$I$19,F45=$J$19,F45=$K$19,F45=$L$19,F45=$M$19),GR45="i"),F45,""))</f>
        <v/>
      </c>
      <c r="IX45" s="720" t="str">
        <f>IF(ISBLANK($B45),"",+IF(AND(OR(G45=Cutoff!$W$8,G45=Cutoff!$W$9,G45=Cutoff!$W$12),OR(G45=$D$19,G45=$E$19,G45=$F$19,G45=$G$19,G45=$H$19,G45=$I$19,G45=$J$19,G45=$K$19,G45=$L$19,G45=$M$19),GS45="i"),G45,""))</f>
        <v/>
      </c>
      <c r="IY45" s="720" t="str">
        <f>IF(ISBLANK($B45),"",+IF(AND(OR(H45=Cutoff!$W$8,H45=Cutoff!$W$9,H45=Cutoff!$W$12),OR(H45=$D$19,H45=$E$19,H45=$F$19,H45=$G$19,H45=$H$19,H45=$I$19,H45=$J$19,H45=$K$19,H45=$L$19,H45=$M$19),GT45="i"),H45,""))</f>
        <v/>
      </c>
      <c r="IZ45" s="720" t="str">
        <f>IF(ISBLANK($B45),"",+IF(AND(OR(I45=Cutoff!$W$8,I45=Cutoff!$W$9,I45=Cutoff!$W$12),OR(I45=$D$19,I45=$E$19,I45=$F$19,I45=$G$19,I45=$H$19,I45=$I$19,I45=$J$19,I45=$K$19,I45=$L$19,I45=$M$19),GU45="i"),I45,""))</f>
        <v/>
      </c>
      <c r="JA45" s="720" t="str">
        <f>IF(ISBLANK($B45),"",+IF(AND(OR(J45=Cutoff!$W$8,J45=Cutoff!$W$9,J45=Cutoff!$W$12),OR(J45=$D$19,J45=$E$19,J45=$F$19,J45=$G$19,J45=$H$19,J45=$I$19,J45=$J$19,J45=$K$19,J45=$L$19,J45=$M$19),GV45="i"),J45,""))</f>
        <v/>
      </c>
      <c r="JB45" s="720" t="str">
        <f>IF(ISBLANK($B45),"",+IF(AND(OR(K45=Cutoff!$W$8,K45=Cutoff!$W$9,K45=Cutoff!$W$12),OR(K45=$D$19,K45=$E$19,K45=$F$19,K45=$G$19,K45=$H$19,K45=$I$19,K45=$J$19,K45=$K$19,K45=$L$19,K45=$M$19),GW45="i"),K45,""))</f>
        <v/>
      </c>
      <c r="JC45" s="720" t="str">
        <f>IF(ISBLANK($B45),"",+IF(AND(OR(L45=Cutoff!$W$8,L45=Cutoff!$W$9,L45=Cutoff!$W$12),OR(L45=$D$19,L45=$E$19,L45=$F$19,L45=$G$19,L45=$H$19,L45=$I$19,L45=$J$19,L45=$K$19,L45=$L$19,L45=$M$19),GX45="i"),L45,""))</f>
        <v/>
      </c>
      <c r="JD45" s="720" t="str">
        <f>IF(ISBLANK($B45),"",+IF(AND(OR(M45=Cutoff!$W$8,M45=Cutoff!$W$9,M45=Cutoff!$W$12),OR(M45=$D$19,M45=$E$19,M45=$F$19,M45=$G$19,M45=$H$19,M45=$I$19,M45=$J$19,M45=$K$19,M45=$L$19,M45=$M$19),GY45="i"),M45,""))</f>
        <v/>
      </c>
      <c r="JE45" s="720" t="str">
        <f>IF(ISBLANK($B45),"",+IF(AND(OR(N45=Cutoff!$W$8,N45=Cutoff!$W$9,N45=Cutoff!$W$12),OR(N45=$D$19,N45=$E$19,N45=$F$19,N45=$G$19,N45=$H$19,N45=$I$19,N45=$J$19,N45=$K$19,N45=$L$19,N45=$M$19),GZ45="i"),N45,""))</f>
        <v/>
      </c>
      <c r="JF45" s="720" t="str">
        <f>IF(ISBLANK($B45),"",+IF(AND(OR(O45=Cutoff!$W$8,O45=Cutoff!$W$9,O45=Cutoff!$W$12),OR(O45=$D$19,O45=$E$19,O45=$F$19,O45=$G$19,O45=$H$19,O45=$I$19,O45=$J$19,O45=$K$19,O45=$L$19,O45=$M$19),HA45="i"),O45,""))</f>
        <v/>
      </c>
      <c r="JG45" s="720">
        <f t="shared" si="105"/>
        <v>0</v>
      </c>
      <c r="JH45" s="720" t="str">
        <f t="shared" si="106"/>
        <v/>
      </c>
      <c r="JK45" s="720" t="str">
        <f>IF(ISBLANK($B45),"",+IF(AND(OR(E45=Cutoff!$W$2,E45=Cutoff!$W$3,E45=Cutoff!$W$4,E45=Cutoff!$W$11),OR(E45=$D$19,E45=$E$19,E45=$F$19,E45=$G$19,E45=$H$19,E45=$I$19,E45=$J$19,E45=$K$19,E45=$L$19,E45=$M$19),HE45="d"),E45,""))</f>
        <v/>
      </c>
      <c r="JL45" s="720" t="str">
        <f>IF(ISBLANK($B45),"",+IF(AND(OR(F45=Cutoff!$W$2,F45=Cutoff!$W$3,F45=Cutoff!$W$4,F45=Cutoff!$W$11),OR(F45=$D$19,F45=$E$19,F45=$F$19,F45=$G$19,F45=$H$19,F45=$I$19,F45=$J$19,F45=$K$19,F45=$L$19,F45=$M$19),HF45="d"),F45,""))</f>
        <v/>
      </c>
      <c r="JM45" s="720" t="str">
        <f>IF(ISBLANK($B45),"",+IF(AND(OR(G45=Cutoff!$W$2,G45=Cutoff!$W$3,G45=Cutoff!$W$4,G45=Cutoff!$W$11),OR(G45=$D$19,G45=$E$19,G45=$F$19,G45=$G$19,G45=$H$19,G45=$I$19,G45=$J$19,G45=$K$19,G45=$L$19,G45=$M$19),HG45="d"),G45,""))</f>
        <v/>
      </c>
      <c r="JN45" s="720" t="str">
        <f>IF(ISBLANK($B45),"",+IF(AND(OR(H45=Cutoff!$W$2,H45=Cutoff!$W$3,H45=Cutoff!$W$4,H45=Cutoff!$W$11),OR(H45=$D$19,H45=$E$19,H45=$F$19,H45=$G$19,H45=$H$19,H45=$I$19,H45=$J$19,H45=$K$19,H45=$L$19,H45=$M$19),HH45="d"),H45,""))</f>
        <v/>
      </c>
      <c r="JO45" s="720" t="str">
        <f>IF(ISBLANK($B45),"",+IF(AND(OR(I45=Cutoff!$W$2,I45=Cutoff!$W$3,I45=Cutoff!$W$4,I45=Cutoff!$W$11),OR(I45=$D$19,I45=$E$19,I45=$F$19,I45=$G$19,I45=$H$19,I45=$I$19,I45=$J$19,I45=$K$19,I45=$L$19,I45=$M$19),HI45="d"),I45,""))</f>
        <v/>
      </c>
      <c r="JP45" s="720" t="str">
        <f>IF(ISBLANK($B45),"",+IF(AND(OR(J45=Cutoff!$W$2,J45=Cutoff!$W$3,J45=Cutoff!$W$4,J45=Cutoff!$W$11),OR(J45=$D$19,J45=$E$19,J45=$F$19,J45=$G$19,J45=$H$19,J45=$I$19,J45=$J$19,J45=$K$19,J45=$L$19,J45=$M$19),HJ45="d"),J45,""))</f>
        <v/>
      </c>
      <c r="JQ45" s="720" t="str">
        <f>IF(ISBLANK($B45),"",+IF(AND(OR(K45=Cutoff!$W$2,K45=Cutoff!$W$3,K45=Cutoff!$W$4,K45=Cutoff!$W$11),OR(K45=$D$19,K45=$E$19,K45=$F$19,K45=$G$19,K45=$H$19,K45=$I$19,K45=$J$19,K45=$K$19,K45=$L$19,K45=$M$19),HK45="d"),K45,""))</f>
        <v/>
      </c>
      <c r="JR45" s="720" t="str">
        <f>IF(ISBLANK($B45),"",+IF(AND(OR(L45=Cutoff!$W$2,L45=Cutoff!$W$3,L45=Cutoff!$W$4,L45=Cutoff!$W$11),OR(L45=$D$19,L45=$E$19,L45=$F$19,L45=$G$19,L45=$H$19,L45=$I$19,L45=$J$19,L45=$K$19,L45=$L$19,L45=$M$19),HL45="d"),L45,""))</f>
        <v/>
      </c>
      <c r="JS45" s="720" t="str">
        <f>IF(ISBLANK($B45),"",+IF(AND(OR(M45=Cutoff!$W$2,M45=Cutoff!$W$3,M45=Cutoff!$W$4,M45=Cutoff!$W$11),OR(M45=$D$19,M45=$E$19,M45=$F$19,M45=$G$19,M45=$H$19,M45=$I$19,M45=$J$19,M45=$K$19,M45=$L$19,M45=$M$19),HM45="d"),M45,""))</f>
        <v/>
      </c>
      <c r="JT45" s="720" t="str">
        <f>IF(ISBLANK($B45),"",+IF(AND(OR(N45=Cutoff!$W$2,N45=Cutoff!$W$3,N45=Cutoff!$W$4,N45=Cutoff!$W$11),OR(N45=$D$19,N45=$E$19,N45=$F$19,N45=$G$19,N45=$H$19,N45=$I$19,N45=$J$19,N45=$K$19,N45=$L$19,N45=$M$19),HN45="d"),N45,""))</f>
        <v/>
      </c>
      <c r="JU45" s="720" t="str">
        <f>IF(ISBLANK($B45),"",+IF(AND(OR(O45=Cutoff!$W$2,O45=Cutoff!$W$3,O45=Cutoff!$W$4,O45=Cutoff!$W$11),OR(O45=$D$19,O45=$E$19,O45=$F$19,O45=$G$19,O45=$H$19,O45=$I$19,O45=$J$19,O45=$K$19,O45=$L$19,O45=$M$19),HO45="d"),O45,""))</f>
        <v/>
      </c>
      <c r="JV45" s="720">
        <f t="shared" si="125"/>
        <v>0</v>
      </c>
      <c r="JW45" s="720" t="str">
        <f t="shared" si="23"/>
        <v/>
      </c>
      <c r="JZ45" s="11"/>
      <c r="KA45" s="11"/>
      <c r="KB45" s="11"/>
      <c r="KC45" s="11"/>
      <c r="KD45" s="11"/>
      <c r="KE45" s="11"/>
      <c r="KF45" s="11"/>
      <c r="KG45" s="11"/>
      <c r="KH45" s="11"/>
      <c r="KI45" s="11"/>
      <c r="KJ45" s="11"/>
      <c r="KK45" s="11"/>
      <c r="KL45" s="11"/>
    </row>
    <row r="46" spans="1:298" ht="20.25" x14ac:dyDescent="0.3">
      <c r="A46" s="501"/>
      <c r="B46" s="585"/>
      <c r="C46" s="502"/>
      <c r="D46" s="500" t="str">
        <f t="shared" si="1"/>
        <v/>
      </c>
      <c r="E46" s="515"/>
      <c r="F46" s="516"/>
      <c r="G46" s="516"/>
      <c r="H46" s="516"/>
      <c r="I46" s="516"/>
      <c r="J46" s="516"/>
      <c r="K46" s="516"/>
      <c r="L46" s="516"/>
      <c r="M46" s="516"/>
      <c r="N46" s="516"/>
      <c r="O46" s="516"/>
      <c r="P46" s="510"/>
      <c r="Q46" s="505"/>
      <c r="R46" s="780"/>
      <c r="S46" s="507"/>
      <c r="T46" s="513"/>
      <c r="U46" s="716"/>
      <c r="V46" s="511"/>
      <c r="W46" s="506"/>
      <c r="X46" s="512"/>
      <c r="Y46" s="511"/>
      <c r="Z46" s="506"/>
      <c r="AA46" s="512"/>
      <c r="AB46" s="517"/>
      <c r="AC46" s="508"/>
      <c r="AD46" s="507"/>
      <c r="AE46" s="508"/>
      <c r="AF46" s="515"/>
      <c r="AG46" s="516"/>
      <c r="AH46" s="509"/>
      <c r="AI46" s="509"/>
      <c r="AJ46" s="510"/>
      <c r="AK46" s="447" t="str">
        <f t="shared" si="140"/>
        <v/>
      </c>
      <c r="AL46" s="63" t="str">
        <f t="shared" si="127"/>
        <v/>
      </c>
      <c r="AM46" s="64" t="str">
        <f t="shared" si="141"/>
        <v/>
      </c>
      <c r="AN46" s="786" t="str">
        <f t="shared" si="24"/>
        <v/>
      </c>
      <c r="AO46" s="786" t="str">
        <f t="shared" si="25"/>
        <v/>
      </c>
      <c r="AP46" s="786" t="str">
        <f t="shared" si="26"/>
        <v/>
      </c>
      <c r="AQ46" s="786" t="str">
        <f t="shared" si="27"/>
        <v/>
      </c>
      <c r="AR46" s="787" t="str">
        <f t="shared" si="28"/>
        <v/>
      </c>
      <c r="AS46" s="788" t="str">
        <f t="shared" si="29"/>
        <v/>
      </c>
      <c r="AT46" s="788" t="str">
        <f t="shared" si="30"/>
        <v/>
      </c>
      <c r="AU46" s="789" t="str">
        <f t="shared" si="31"/>
        <v/>
      </c>
      <c r="AV46" s="786" t="str">
        <f t="shared" si="32"/>
        <v/>
      </c>
      <c r="AW46" s="66" t="str">
        <f t="shared" si="33"/>
        <v/>
      </c>
      <c r="AX46" s="67" t="str">
        <f t="shared" si="4"/>
        <v/>
      </c>
      <c r="AY46" s="787" t="str">
        <f t="shared" si="34"/>
        <v/>
      </c>
      <c r="AZ46" s="790" t="str">
        <f t="shared" si="35"/>
        <v/>
      </c>
      <c r="BA46" s="378" t="str">
        <f t="shared" si="128"/>
        <v/>
      </c>
      <c r="BB46" s="379" t="str">
        <f t="shared" si="129"/>
        <v/>
      </c>
      <c r="BC46" s="376" t="str">
        <f t="shared" si="126"/>
        <v/>
      </c>
      <c r="BD46" s="263" t="str">
        <f t="shared" si="142"/>
        <v/>
      </c>
      <c r="BE46" s="263" t="str">
        <f t="shared" si="8"/>
        <v/>
      </c>
      <c r="BF46" s="258" t="b">
        <f t="shared" si="9"/>
        <v>0</v>
      </c>
      <c r="BG46" s="266" t="str">
        <f t="shared" si="130"/>
        <v/>
      </c>
      <c r="BH46" s="376" t="str">
        <f t="shared" si="131"/>
        <v xml:space="preserve"> </v>
      </c>
      <c r="BI46" s="376" t="str">
        <f t="shared" si="36"/>
        <v/>
      </c>
      <c r="BJ46" s="256" t="b">
        <f>+IF(E46="H340",IF(SCL!Y46&lt;$Q46,"Yes",""),IF(E46="H341",IF(SCL!Y46&lt;$Q46,"Yes",""),IF(E46="H350",IF(SCL!Y46&lt;$Q46,"Yes",""),IF(E46="H350i",IF(SCL!Y46&lt;$Q46,"(I)",""),IF(E46="H351",IF(SCL!Y46&lt;$Q46,"Yes",""))))))</f>
        <v>0</v>
      </c>
      <c r="BK46" s="256" t="b">
        <f>+IF(F46="H340",IF(SCL!Z46&lt;$Q46,"Yes",""),IF(F46="H341",IF(SCL!Z46&lt;$Q46,"Yes",""),IF(F46="H350",IF(SCL!Z46&lt;$Q46,"Yes",""),IF(F46="H350i",IF(SCL!Z46&lt;$Q46,"(I)",""),IF(F46="H351",IF(SCL!Z46&lt;$Q46,"Yes",""))))))</f>
        <v>0</v>
      </c>
      <c r="BL46" s="256" t="b">
        <f>+IF(G46="H340",IF(SCL!AA46&lt;$Q46,"Yes",""),IF(G46="H341",IF(SCL!AA46&lt;$Q46,"Yes",""),IF(G46="H350",IF(SCL!AA46&lt;$Q46,"Yes",""),IF(G46="H350i",IF(SCL!AA46&lt;$Q46,"(I)",""),IF(G46="H351",IF(SCL!AA46&lt;$Q46,"Yes",""))))))</f>
        <v>0</v>
      </c>
      <c r="BM46" s="256" t="b">
        <f>+IF(H46="H340",IF(SCL!AB46&lt;$Q46,"Yes",""),IF(H46="H341",IF(SCL!AB46&lt;$Q46,"Yes",""),IF(H46="H350",IF(SCL!AB46&lt;$Q46,"Yes",""),IF(H46="H350i",IF(SCL!AB46&lt;$Q46,"(I)",""),IF(H46="H351",IF(SCL!AB46&lt;$Q46,"Yes",""))))))</f>
        <v>0</v>
      </c>
      <c r="BN46" s="256" t="b">
        <f>+IF(I46="H340",IF(SCL!AC46&lt;$Q46,"Yes",""),IF(I46="H341",IF(SCL!AC46&lt;$Q46,"Yes",""),IF(I46="H350",IF(SCL!AC46&lt;$Q46,"Yes",""),IF(I46="H350i",IF(SCL!AC46&lt;$Q46,"(I)",""),IF(I46="H351",IF(SCL!AC46&lt;$Q46,"Yes",""))))))</f>
        <v>0</v>
      </c>
      <c r="BO46" s="256" t="b">
        <f>+IF(J46="H340",IF(SCL!AD46&lt;$Q46,"Yes",""),IF(J46="H341",IF(SCL!AD46&lt;$Q46,"Yes",""),IF(J46="H350",IF(SCL!AD46&lt;$Q46,"Yes",""),IF(J46="H350i",IF(SCL!AD46&lt;$Q46,"(I)",""),IF(J46="H351",IF(SCL!AD46&lt;$Q46,"Yes",""))))))</f>
        <v>0</v>
      </c>
      <c r="BP46" s="256" t="b">
        <f>+IF(K46="H340",IF(SCL!AE46&lt;$Q46,"Yes",""),IF(K46="H341",IF(SCL!AE46&lt;$Q46,"Yes",""),IF(K46="H350",IF(SCL!AE46&lt;$Q46,"Yes",""),IF(K46="H350i",IF(SCL!AE46&lt;$Q46,"(I)",""),IF(K46="H351",IF(SCL!AE46&lt;$Q46,"Yes",""))))))</f>
        <v>0</v>
      </c>
      <c r="BQ46" s="256" t="b">
        <f>+IF(L46="H340",IF(SCL!AF46&lt;$Q46,"Yes",""),IF(L46="H341",IF(SCL!AF46&lt;$Q46,"Yes",""),IF(L46="H350",IF(SCL!AF46&lt;$Q46,"Yes",""),IF(L46="H350i",IF(SCL!AF46&lt;$Q46,"(I)",""),IF(L46="H351",IF(SCL!AF46&lt;$Q46,"Yes",""))))))</f>
        <v>0</v>
      </c>
      <c r="BR46" s="256" t="b">
        <f>+IF(M46="H340",IF(SCL!AG46&lt;$Q46,"Yes",""),IF(M46="H341",IF(SCL!AG46&lt;$Q46,"Yes",""),IF(M46="H350",IF(SCL!AG46&lt;$Q46,"Yes",""),IF(M46="H350i",IF(SCL!AG46&lt;$Q46,"(I)",""),IF(M46="H351",IF(SCL!AG46&lt;$Q46,"Yes",""))))))</f>
        <v>0</v>
      </c>
      <c r="BS46" s="256" t="b">
        <f>+IF(N46="H340",IF(SCL!AH46&lt;$Q46,"Yes",""),IF(N46="H341",IF(SCL!AH46&lt;$Q46,"Yes",""),IF(N46="H350",IF(SCL!AH46&lt;$Q46,"Yes",""),IF(N46="H350i",IF(SCL!AH46&lt;$Q46,"(I)",""),IF(N46="H351",IF(SCL!AH46&lt;$Q46,"Yes",""))))))</f>
        <v>0</v>
      </c>
      <c r="BT46" s="492" t="b">
        <f>+IF(O46="H340",IF(SCL!AI46&lt;$Q46,"Yes",""),IF(O46="H341",IF(SCL!AI46&lt;$Q46,"Yes",""),IF(O46="H350",IF(SCL!AI46&lt;$Q46,"Yes",""),IF(O46="H350i",IF(SCL!AI46&lt;$Q46,"(I)",""),IF(O46="H351",IF(SCL!AI46&lt;$Q46,"Yes",""))))))</f>
        <v>0</v>
      </c>
      <c r="BU46" s="420"/>
      <c r="BV46" s="420"/>
      <c r="BW46" s="421"/>
      <c r="BX46" s="255" t="str">
        <f t="shared" si="107"/>
        <v/>
      </c>
      <c r="BY46" s="256" t="str">
        <f t="shared" si="112"/>
        <v/>
      </c>
      <c r="BZ46" s="256" t="str">
        <f t="shared" si="113"/>
        <v/>
      </c>
      <c r="CA46" s="256" t="str">
        <f t="shared" si="114"/>
        <v/>
      </c>
      <c r="CB46" s="256" t="str">
        <f t="shared" si="115"/>
        <v/>
      </c>
      <c r="CC46" s="256" t="str">
        <f t="shared" si="116"/>
        <v/>
      </c>
      <c r="CD46" s="256" t="str">
        <f t="shared" si="117"/>
        <v/>
      </c>
      <c r="CE46" s="256" t="str">
        <f t="shared" si="118"/>
        <v/>
      </c>
      <c r="CF46" s="256" t="str">
        <f t="shared" si="119"/>
        <v/>
      </c>
      <c r="CG46" s="256" t="str">
        <f t="shared" si="120"/>
        <v/>
      </c>
      <c r="CH46" s="256" t="str">
        <f t="shared" si="121"/>
        <v/>
      </c>
      <c r="CI46" s="420" t="str">
        <f t="shared" si="132"/>
        <v/>
      </c>
      <c r="CJ46" s="420" t="str">
        <f t="shared" si="133"/>
        <v/>
      </c>
      <c r="CK46" s="420" t="str">
        <f t="shared" si="134"/>
        <v/>
      </c>
      <c r="CL46" s="593" t="str">
        <f t="shared" si="47"/>
        <v/>
      </c>
      <c r="CM46" s="376" t="str">
        <f t="shared" si="108"/>
        <v/>
      </c>
      <c r="CN46" s="376" t="str">
        <f t="shared" si="48"/>
        <v/>
      </c>
      <c r="CO46" s="545" t="str">
        <f t="shared" si="49"/>
        <v/>
      </c>
      <c r="CP46" s="258" t="str">
        <f t="shared" si="14"/>
        <v/>
      </c>
      <c r="CQ46" s="541">
        <f t="shared" si="50"/>
        <v>0</v>
      </c>
      <c r="CS46" s="671" t="str">
        <f>IF(ISBLANK(E46),"",IF(SCL!Y46&lt;$Q46,1,0))</f>
        <v/>
      </c>
      <c r="CT46" s="672" t="str">
        <f>IF(ISBLANK(F46),"",IF(SCL!Z46&lt;$Q46,1,0))</f>
        <v/>
      </c>
      <c r="CU46" s="672" t="str">
        <f>IF(ISBLANK(G46),"",IF(SCL!AA46&lt;$Q46,1,0))</f>
        <v/>
      </c>
      <c r="CV46" s="672" t="str">
        <f>IF(ISBLANK(H46),"",IF(SCL!AB46&lt;$Q46,1,0))</f>
        <v/>
      </c>
      <c r="CW46" s="672" t="str">
        <f>IF(ISBLANK(I46),"",IF(SCL!AC46&lt;$Q46,1,0))</f>
        <v/>
      </c>
      <c r="CX46" s="672" t="str">
        <f>IF(ISBLANK(J46),"",IF(SCL!AD46&lt;$Q46,1,0))</f>
        <v/>
      </c>
      <c r="CY46" s="672" t="str">
        <f>IF(ISBLANK(K46),"",IF(SCL!AE46&lt;$Q46,1,0))</f>
        <v/>
      </c>
      <c r="CZ46" s="672" t="str">
        <f>IF(ISBLANK(L46),"",IF(SCL!AF46&lt;$Q46,1,0))</f>
        <v/>
      </c>
      <c r="DA46" s="672" t="str">
        <f>IF(ISBLANK(M46),"",IF(SCL!AG46&lt;$Q46,1,0))</f>
        <v/>
      </c>
      <c r="DB46" s="672" t="str">
        <f>IF(ISBLANK(N46),"",IF(SCL!AH46&lt;$Q46,1,0))</f>
        <v/>
      </c>
      <c r="DC46" s="673" t="str">
        <f>IF(ISBLANK(O46),"",IF(SCL!AI46&lt;$Q46,1,0))</f>
        <v/>
      </c>
      <c r="DD46" s="478">
        <f t="shared" si="51"/>
        <v>0</v>
      </c>
      <c r="DE46" s="541" t="str">
        <f t="shared" si="52"/>
        <v/>
      </c>
      <c r="DF46" s="665">
        <f t="shared" si="109"/>
        <v>28</v>
      </c>
      <c r="DP46" s="637" t="str">
        <f>+IF(ISBLANK($B$22),"",IF(OR(E46=Cutoff!$A$18,E46=Cutoff!$A$18,F46=Cutoff!$A$18,G46=Cutoff!$A$18,H46=Cutoff!$A$18,I46=Cutoff!$A$18,J46=Cutoff!$A$18,K46=Cutoff!$A$18,L46=Cutoff!$A$18,M46=Cutoff!$A$18,N46=Cutoff!$A$18,O46=Cutoff!$A$18),1,0))</f>
        <v/>
      </c>
      <c r="DQ46" s="622" t="str">
        <f t="shared" si="60"/>
        <v/>
      </c>
      <c r="DR46" s="622" t="str">
        <f t="shared" si="61"/>
        <v/>
      </c>
      <c r="DS46" s="622">
        <f t="shared" si="62"/>
        <v>0</v>
      </c>
      <c r="DT46" s="622" t="str">
        <f t="shared" si="63"/>
        <v/>
      </c>
      <c r="DU46" s="636" t="str">
        <f t="shared" si="64"/>
        <v/>
      </c>
      <c r="DV46" s="381" t="str">
        <f>+IF(OR($E46=Cutoff!A$13,$E46=Cutoff!A$14,$E46=Cutoff!A$15,$F46=Cutoff!A$13,$F46=Cutoff!A$14,$F46=Cutoff!A$15,$G46=Cutoff!A$13,$G46=Cutoff!A$14,$G46=Cutoff!A$15,H46=Cutoff!A$13,$H46=Cutoff!A$14,$H46=Cutoff!A$15,I46=Cutoff!A$13,$I46=Cutoff!A$14,$I46=Cutoff!A$15,$J46=Cutoff!A$13,$J46=Cutoff!A$14,$J46=Cutoff!A$15,$K46=Cutoff!A$13,$K46=Cutoff!A$14,$K46=Cutoff!A$15,$L46=Cutoff!A$13,$L46=Cutoff!A$14,$L46=Cutoff!A$15,$M46=Cutoff!A$13,$M46=Cutoff!A$14,$M46=Cutoff!A$15,$N46=Cutoff!A$13,$N46=Cutoff!A$14,$N46=Cutoff!A$15,$O46=Cutoff!A$13,$O46=Cutoff!A$14,$O46=Cutoff!A$15),"x","")</f>
        <v/>
      </c>
      <c r="DW46" s="275" t="str">
        <f t="shared" si="65"/>
        <v/>
      </c>
      <c r="DX46" s="244" t="str">
        <f t="shared" si="16"/>
        <v/>
      </c>
      <c r="DY46" s="381" t="str">
        <f>+IF(OR($E46=Cutoff!$A$5,$E46=Cutoff!$A$6,$E46=Cutoff!$A$7,$F46=Cutoff!$A$5,$F46=Cutoff!$A$6,$F46=Cutoff!$A$7,$G46=Cutoff!$A$5,$G46=Cutoff!$A$6,$G46=Cutoff!$A$7,$H46=Cutoff!$A$5,$H46=Cutoff!$A$6,$H46=Cutoff!$A$7,$I46=Cutoff!$A$5,$I46=Cutoff!$A$6,$I46=Cutoff!$A$7,$J46=Cutoff!$A$5,$J46=Cutoff!$A$6,$J46=Cutoff!$A$7,$K46=Cutoff!$A$5,$K46=Cutoff!$A$6,$K46=Cutoff!$A$7,$L46=Cutoff!$A$5,$L46=Cutoff!$A$6,$L46=Cutoff!$A$7,$M46=Cutoff!$A$5,$M46=Cutoff!$A$6,$M46=Cutoff!$A$7,$N46=Cutoff!$A$5,$N46=Cutoff!$A$6,$N46=Cutoff!$A$7,$O46=Cutoff!$A$5,$O46=Cutoff!$A$6,$O46=Cutoff!$A$7),"x","")</f>
        <v/>
      </c>
      <c r="DZ46" s="275" t="str">
        <f t="shared" si="66"/>
        <v/>
      </c>
      <c r="EA46" s="244" t="str">
        <f t="shared" si="144"/>
        <v/>
      </c>
      <c r="EB46" s="381" t="str">
        <f>+IF(OR($E46=Cutoff!$A$2,$E46=Cutoff!$A$3,$E46=Cutoff!$A$4,$F46=Cutoff!$A$2,$F46=Cutoff!$A$3,$F46=Cutoff!$A$4,$G46=Cutoff!$A$2,$G46=Cutoff!$A$3,$G46=Cutoff!$A$4,$H46=Cutoff!$A$2,$H46=Cutoff!$A$3,$H46=Cutoff!$A$4,$I46=Cutoff!$A$2,$I46=Cutoff!$A$3,$I46=Cutoff!$A$4,$J46=Cutoff!$A$2,$J46=Cutoff!$A$3,$J46=Cutoff!$A$4,$K46=Cutoff!$A$2,$K46=Cutoff!$A$3,$K46=Cutoff!$A$4,$L46=Cutoff!$A$2,$L46=Cutoff!$A$3,$L46=Cutoff!$A$4,$M46=Cutoff!$A$2,$M46=Cutoff!$A$3,$M46=Cutoff!$A$4,$N46=Cutoff!$A$2,$N46=Cutoff!$A$3,$N46=Cutoff!$A$4,$O46=Cutoff!$A$2,$O46=Cutoff!$A$3,$O46=Cutoff!$A$4),"x","")</f>
        <v/>
      </c>
      <c r="EC46" s="275" t="str">
        <f t="shared" si="67"/>
        <v/>
      </c>
      <c r="ED46" s="244" t="str">
        <f t="shared" si="143"/>
        <v/>
      </c>
      <c r="EE46" s="293" t="str">
        <f t="shared" si="122"/>
        <v/>
      </c>
      <c r="EF46" s="382" t="str">
        <f>+IF(OR($E46=Cutoff!$A$8,$E46=Cutoff!$A$11,$E46=Cutoff!$A$12,$F46=Cutoff!$A$8,$F46=Cutoff!$A$11,$F46=Cutoff!$A$12,$G46=Cutoff!$A$8,$G46=Cutoff!$A$11,$G46=Cutoff!$A$12,$H46=Cutoff!$A$8,$H46=Cutoff!$A$11,$H46=Cutoff!$A$12,$I46=Cutoff!$A$8,$I46=Cutoff!$A$11,$I46=Cutoff!$A$12,$J46=Cutoff!$A$8,$J46=Cutoff!$A$11,$J46=Cutoff!$A$12,$K46=Cutoff!$A$8,$K46=Cutoff!$A$11,$K46=Cutoff!$A$12,$L46=Cutoff!$A$8,$L46=Cutoff!$A$11,$L46=Cutoff!$A$12,$M46=Cutoff!$A$8,$M46=Cutoff!$A$11,$M46=Cutoff!$A$12,$N46=Cutoff!$A$8,$N46=Cutoff!$A$11,$N46=Cutoff!$A$12,$O46=Cutoff!$A$8,$O46=Cutoff!$A$11,$O46=Cutoff!$A$12),"x","")</f>
        <v/>
      </c>
      <c r="EG46" s="293" t="str">
        <f t="shared" si="123"/>
        <v/>
      </c>
      <c r="EH46" s="482" t="str">
        <f t="shared" si="68"/>
        <v/>
      </c>
      <c r="EI46" s="482" t="str">
        <f t="shared" si="69"/>
        <v/>
      </c>
      <c r="EJ46" s="478" t="str">
        <f t="shared" si="70"/>
        <v/>
      </c>
      <c r="EK46" s="244">
        <f t="shared" si="110"/>
        <v>14</v>
      </c>
      <c r="EL46" s="482" t="str">
        <f t="shared" si="71"/>
        <v/>
      </c>
      <c r="EM46" s="482" t="str">
        <f t="shared" si="72"/>
        <v/>
      </c>
      <c r="EN46" s="482" t="str">
        <f t="shared" si="73"/>
        <v/>
      </c>
      <c r="EO46" s="293" t="str">
        <f t="shared" si="19"/>
        <v/>
      </c>
      <c r="EP46" s="539" t="str">
        <f>+IF(ISBLANK(B46),"",IF(OR($E46=Cutoff!$P$2,$E46=Cutoff!$P$3,$E46=Cutoff!$P$4,$E46=Cutoff!$P$5,$E46=Cutoff!$P$6,$E46=Cutoff!$P$7,$E46=Cutoff!$P$8,$F46=Cutoff!$P$2,$F46=Cutoff!$P$3,$F46=Cutoff!$P$4,$F46=Cutoff!$P$5,$F46=Cutoff!$P$6,$F46=Cutoff!$P$7,$F46=Cutoff!$P$8,$G46=Cutoff!$P$2,$G46=Cutoff!$P$3,$G46=Cutoff!$P$4,$G46=Cutoff!$P$5,$G46=Cutoff!$P$6,$G46=Cutoff!$P$7,$G46=Cutoff!$P$8,$H46=Cutoff!$P$2,$H46=Cutoff!$P$3,$H46=Cutoff!$P$4,$H46=Cutoff!$P$5,$H46=Cutoff!$P$6,$H46=Cutoff!$P$7,$H46=Cutoff!$P$8,$I46=Cutoff!$P$2,$I46=Cutoff!$P$3,$I46=Cutoff!$P$4,$I46=Cutoff!$P$5,$I46=Cutoff!$P$6,$I46=Cutoff!$P$7,$I46=Cutoff!$P$8,$J46=Cutoff!$P$2,$J46=Cutoff!$P$3,$J46=Cutoff!$P$4,$J46=Cutoff!$P$5,$J46=Cutoff!$P$6,$J46=Cutoff!$P$7,$J46=Cutoff!$P$8,$K46=Cutoff!$P$2,$K46=Cutoff!$P$3,$K46=Cutoff!$P$4,$K46=Cutoff!$P$5,$K46=Cutoff!$P$6,$K46=Cutoff!$P$7,$K46=Cutoff!$P$8,$L46=Cutoff!$P$2,$L46=Cutoff!$P$3,$L46=Cutoff!$P$4,$L46=Cutoff!$P$5,$L46=Cutoff!$P$6,$L46=Cutoff!$P$7,$L46=Cutoff!$P$8,$M46=Cutoff!$P$2,$M46=Cutoff!$P$3,$M46=Cutoff!$P$4,$M46=Cutoff!$P$5,$M46=Cutoff!$P$6,$M46=Cutoff!$P$7,$M46=Cutoff!$P$8,$N46=Cutoff!$P$2,$N46=Cutoff!$P$3,$N46=Cutoff!$P$4,$N46=Cutoff!$P$5,$N46=Cutoff!$P$6,$N46=Cutoff!$P$7,$N46=Cutoff!$P$8,$O46=Cutoff!$P$2,$O46=Cutoff!$P$3,$O46=Cutoff!$P$4,$O46=Cutoff!$P$5,$O46=Cutoff!$P$6,$O46=Cutoff!$P$7,$O46=Cutoff!$P$8),1,""))</f>
        <v/>
      </c>
      <c r="EQ46" s="490" t="str">
        <f>+IF(ISBLANK(B46),"",IF(OR($E46=Cutoff!$R$2,$E46=Cutoff!$R$3,$E46=Cutoff!$R$4,$E46=Cutoff!$R$6,$E46=Cutoff!$R$7,$E46=Cutoff!$R$8,$E46=Cutoff!$R$10,$F46=Cutoff!$R$2,$F46=Cutoff!$R$3,$F46=Cutoff!$R$4,$F46=Cutoff!$R$6,$F46=Cutoff!$R$7,$F46=Cutoff!$R$8,$F46=Cutoff!$R$10,$G46=Cutoff!$R$2,$G46=Cutoff!$R$3,$G46=Cutoff!$R$4,$G46=Cutoff!$R$6,$G46=Cutoff!$R$7,$G46=Cutoff!$R$8,$G46=Cutoff!$R$10,$H46=Cutoff!$R$2,$H46=Cutoff!$R$3,$H46=Cutoff!$R$4,$H46=Cutoff!$R$6,$H46=Cutoff!$R$7,$H46=Cutoff!$R$8,$H46=Cutoff!$R$10,$I46=Cutoff!$R$2,$I46=Cutoff!$R$3,$I46=Cutoff!$R$4,$I46=Cutoff!$R$6,$I46=Cutoff!$R$7,$I46=Cutoff!$R$8,$I46=Cutoff!$R$10,$J46=Cutoff!$R$2,$J46=Cutoff!$R$3,$J46=Cutoff!$R$4,$J46=Cutoff!$R$6,$J46=Cutoff!$R$7,$J46=Cutoff!$R$8,$J46=Cutoff!$R$10,$K46=Cutoff!$R$2,$K46=Cutoff!$R$3,$K46=Cutoff!$R$4,$K46=Cutoff!$R$6,$K46=Cutoff!$R$7,$K46=Cutoff!$R$8,$K46=Cutoff!$R$10,$L46=Cutoff!$R$2,$L46=Cutoff!$R$3,$L46=Cutoff!$R$4,$L46=Cutoff!$R$6,$L46=Cutoff!$R$7,$L46=Cutoff!$R$8,$L46=Cutoff!$R$10,$M46=Cutoff!$R$2,$M46=Cutoff!$R$3,$M46=Cutoff!$R$4,$M46=Cutoff!$R$6,$M46=Cutoff!$R$7,$M46=Cutoff!$R$8,$M46=Cutoff!$R$10,$N46=Cutoff!$R$2,$N46=Cutoff!$R$3,$N46=Cutoff!$R$4,$N46=Cutoff!$R$6,$N46=Cutoff!$R$7,$N46=Cutoff!$R$8,$N46=Cutoff!$R$10,$O46=Cutoff!$R$2,$O46=Cutoff!$R$3,$O46=Cutoff!$R$4,$O46=Cutoff!$R$6,$O46=Cutoff!$R$7,$O46=Cutoff!$R$8,$O46=Cutoff!$R$10),1,""))</f>
        <v/>
      </c>
      <c r="ER46" s="490" t="str">
        <f>+IF(ISBLANK(B46),"",IF(OR($E46=Cutoff!$T$2,$E46=Cutoff!$T$3,$E46=Cutoff!$T$4,$E46=Cutoff!$T$5,$E46=Cutoff!$T$6,$E46=Cutoff!$T$7,$E46=Cutoff!$T$8,$F46=Cutoff!$T$2,$F46=Cutoff!$T$3,$F46=Cutoff!$T$4,$F46=Cutoff!$T$5,$F46=Cutoff!$T$6,$F46=Cutoff!$T$7,$F46=Cutoff!$T$8,$G46=Cutoff!$T$2,$G46=Cutoff!$T$3,$G46=Cutoff!$T$4,$G46=Cutoff!$T$5,$G46=Cutoff!$T$6,$G46=Cutoff!$T$7,$G46=Cutoff!$T$8,$H46=Cutoff!$T$2,$H46=Cutoff!$T$3,$H46=Cutoff!$T$4,$H46=Cutoff!$T$5,$H46=Cutoff!$T$6,$H46=Cutoff!$T$7,$H46=Cutoff!$T$8,$I46=Cutoff!$T$2,$I46=Cutoff!$T$3,$I46=Cutoff!$T$4,$I46=Cutoff!$T$5,$I46=Cutoff!$T$6,$I46=Cutoff!$T$7,$I46=Cutoff!$T$8,$J46=Cutoff!$T$2,$J46=Cutoff!$T$3,$J46=Cutoff!$T$4,$J46=Cutoff!$T$5,$J46=Cutoff!$T$6,$J46=Cutoff!$T$7,$J46=Cutoff!$T$8,$K46=Cutoff!$T$2,$K46=Cutoff!$T$3,$K46=Cutoff!$T$4,$K46=Cutoff!$T$5,$K46=Cutoff!$T$6,$K46=Cutoff!$T$7,$K46=Cutoff!$T$8,$L46=Cutoff!$T$2,$L46=Cutoff!$T$3,$L46=Cutoff!$T$4,$L46=Cutoff!$T$5,$L46=Cutoff!$T$6,$L46=Cutoff!$T$7,$L46=Cutoff!$T$8,$M46=Cutoff!$T$2,$M46=Cutoff!$T$3,$M46=Cutoff!$T$4,$M46=Cutoff!$T$5,$M46=Cutoff!$T$6,$M46=Cutoff!$T$7,$M46=Cutoff!$T$8,$N46=Cutoff!$T$2,$N46=Cutoff!$T$3,$N46=Cutoff!$T$4,$N46=Cutoff!$T$5,$N46=Cutoff!$T$6,$N46=Cutoff!$T$7,$N46=Cutoff!$T$8,$O46=Cutoff!$T$2,$O46=Cutoff!$T$3,$O46=Cutoff!$T$4,$O46=Cutoff!$T$5,$O46=Cutoff!$T$6,$O46=Cutoff!$T$7,$O46=Cutoff!$T$8),1,""))</f>
        <v/>
      </c>
      <c r="ET46" s="480">
        <f t="shared" si="135"/>
        <v>0</v>
      </c>
      <c r="EU46" s="545">
        <f t="shared" si="75"/>
        <v>0</v>
      </c>
      <c r="EV46" s="545">
        <f t="shared" si="76"/>
        <v>0</v>
      </c>
      <c r="EW46" s="545">
        <f t="shared" si="77"/>
        <v>0</v>
      </c>
      <c r="EY46" s="689" t="str">
        <f>IF(ISBLANK(E46),"0",+IF(OR(AND(E46=Cutoff!$AC$2,$Q46&gt;VLOOKUP(E46,Cutoff!$A$2:$D$56,4,FALSE)&gt;LCID!$Q46),AND(E46=Cutoff!$AC$3,$Q46&gt;VLOOKUP(E46,Cutoff!$A$2:$D$56,4,FALSE)&gt;LCID!$Q46),AND(E46=Cutoff!$AC$4,$RC46&gt;VLOOKUP(E46,Cutoff!$A$2:$D$56,4,FALSE)&gt;LCID!$Q46),AND(E46=Cutoff!$AC$5,$Q46&gt;VLOOKUP(E46,Cutoff!$A$2:$D$56,4,FALSE)&gt;LCID!$Q46),AND(E46=Cutoff!$AC$6,$Q46&gt;VLOOKUP(E46,Cutoff!$A$2:$D$56,4,FALSE)&gt;LCID!$Q46),AND(E46=Cutoff!$AC$7,$Q46&gt;VLOOKUP(E46,Cutoff!$A$2:$D$56,4,FALSE)&gt;LCID!$Q46),AND(E46=Cutoff!$AC$8,$Q46&gt;VLOOKUP(E46,Cutoff!$A$2:$D$56,4,FALSE)&gt;LCID!$Q46),AND(E46=Cutoff!$AC$9,$Q46&gt;VLOOKUP(E46,Cutoff!$A$2:$D$56,4,FALSE)&gt;LCID!$Q46)),"1","0"))</f>
        <v>0</v>
      </c>
      <c r="EZ46" s="690" t="str">
        <f>IF(ISBLANK(F46),"0",+IF(OR(AND(F46=Cutoff!$AC$2,$Q46&gt;VLOOKUP(F46,Cutoff!$A$2:$D$56,4,FALSE)&gt;LCID!$Q46),AND(F46=Cutoff!$AC$3,$Q46&gt;VLOOKUP(F46,Cutoff!$A$2:$D$56,4,FALSE)&gt;LCID!$Q46),AND(F46=Cutoff!$AC$4,$RC46&gt;VLOOKUP(F46,Cutoff!$A$2:$D$56,4,FALSE)&gt;LCID!$Q46),AND(F46=Cutoff!$AC$5,$Q46&gt;VLOOKUP(F46,Cutoff!$A$2:$D$56,4,FALSE)&gt;LCID!$Q46),AND(F46=Cutoff!$AC$6,$Q46&gt;VLOOKUP(F46,Cutoff!$A$2:$D$56,4,FALSE)&gt;LCID!$Q46),AND(F46=Cutoff!$AC$7,$Q46&gt;VLOOKUP(F46,Cutoff!$A$2:$D$56,4,FALSE)&gt;LCID!$Q46),AND(F46=Cutoff!$AC$8,$Q46&gt;VLOOKUP(F46,Cutoff!$A$2:$D$56,4,FALSE)&gt;LCID!$Q46),AND(F46=Cutoff!$AC$9,$Q46&gt;VLOOKUP(F46,Cutoff!$A$2:$D$56,4,FALSE)&gt;LCID!$Q46)),"1","0"))</f>
        <v>0</v>
      </c>
      <c r="FA46" s="690" t="str">
        <f>IF(ISBLANK(G46),"0",+IF(OR(AND(G46=Cutoff!$AC$2,$Q46&gt;VLOOKUP(G46,Cutoff!$A$2:$D$56,4,FALSE)&gt;LCID!$Q46),AND(G46=Cutoff!$AC$3,$Q46&gt;VLOOKUP(G46,Cutoff!$A$2:$D$56,4,FALSE)&gt;LCID!$Q46),AND(G46=Cutoff!$AC$4,$RC46&gt;VLOOKUP(G46,Cutoff!$A$2:$D$56,4,FALSE)&gt;LCID!$Q46),AND(G46=Cutoff!$AC$5,$Q46&gt;VLOOKUP(G46,Cutoff!$A$2:$D$56,4,FALSE)&gt;LCID!$Q46),AND(G46=Cutoff!$AC$6,$Q46&gt;VLOOKUP(G46,Cutoff!$A$2:$D$56,4,FALSE)&gt;LCID!$Q46),AND(G46=Cutoff!$AC$7,$Q46&gt;VLOOKUP(G46,Cutoff!$A$2:$D$56,4,FALSE)&gt;LCID!$Q46),AND(G46=Cutoff!$AC$8,$Q46&gt;VLOOKUP(G46,Cutoff!$A$2:$D$56,4,FALSE)&gt;LCID!$Q46),AND(G46=Cutoff!$AC$9,$Q46&gt;VLOOKUP(G46,Cutoff!$A$2:$D$56,4,FALSE)&gt;LCID!$Q46)),"1","0"))</f>
        <v>0</v>
      </c>
      <c r="FB46" s="690" t="str">
        <f>IF(ISBLANK(H46),"0",+IF(OR(AND(H46=Cutoff!$AC$2,$Q46&gt;VLOOKUP(H46,Cutoff!$A$2:$D$56,4,FALSE)&gt;LCID!$Q46),AND(H46=Cutoff!$AC$3,$Q46&gt;VLOOKUP(H46,Cutoff!$A$2:$D$56,4,FALSE)&gt;LCID!$Q46),AND(H46=Cutoff!$AC$4,$RC46&gt;VLOOKUP(H46,Cutoff!$A$2:$D$56,4,FALSE)&gt;LCID!$Q46),AND(H46=Cutoff!$AC$5,$Q46&gt;VLOOKUP(H46,Cutoff!$A$2:$D$56,4,FALSE)&gt;LCID!$Q46),AND(H46=Cutoff!$AC$6,$Q46&gt;VLOOKUP(H46,Cutoff!$A$2:$D$56,4,FALSE)&gt;LCID!$Q46),AND(H46=Cutoff!$AC$7,$Q46&gt;VLOOKUP(H46,Cutoff!$A$2:$D$56,4,FALSE)&gt;LCID!$Q46),AND(H46=Cutoff!$AC$8,$Q46&gt;VLOOKUP(H46,Cutoff!$A$2:$D$56,4,FALSE)&gt;LCID!$Q46),AND(H46=Cutoff!$AC$9,$Q46&gt;VLOOKUP(H46,Cutoff!$A$2:$D$56,4,FALSE)&gt;LCID!$Q46)),"1","0"))</f>
        <v>0</v>
      </c>
      <c r="FC46" s="690" t="str">
        <f>IF(ISBLANK(I46),"0",+IF(OR(AND(I46=Cutoff!$AC$2,$Q46&gt;VLOOKUP(I46,Cutoff!$A$2:$D$56,4,FALSE)&gt;LCID!$Q46),AND(I46=Cutoff!$AC$3,$Q46&gt;VLOOKUP(I46,Cutoff!$A$2:$D$56,4,FALSE)&gt;LCID!$Q46),AND(I46=Cutoff!$AC$4,$RC46&gt;VLOOKUP(I46,Cutoff!$A$2:$D$56,4,FALSE)&gt;LCID!$Q46),AND(I46=Cutoff!$AC$5,$Q46&gt;VLOOKUP(I46,Cutoff!$A$2:$D$56,4,FALSE)&gt;LCID!$Q46),AND(I46=Cutoff!$AC$6,$Q46&gt;VLOOKUP(I46,Cutoff!$A$2:$D$56,4,FALSE)&gt;LCID!$Q46),AND(I46=Cutoff!$AC$7,$Q46&gt;VLOOKUP(I46,Cutoff!$A$2:$D$56,4,FALSE)&gt;LCID!$Q46),AND(I46=Cutoff!$AC$8,$Q46&gt;VLOOKUP(I46,Cutoff!$A$2:$D$56,4,FALSE)&gt;LCID!$Q46),AND(I46=Cutoff!$AC$9,$Q46&gt;VLOOKUP(I46,Cutoff!$A$2:$D$56,4,FALSE)&gt;LCID!$Q46)),"1","0"))</f>
        <v>0</v>
      </c>
      <c r="FD46" s="690" t="str">
        <f>IF(ISBLANK(J46),"0",+IF(OR(AND(J46=Cutoff!$AC$2,$Q46&gt;VLOOKUP(J46,Cutoff!$A$2:$D$56,4,FALSE)&gt;LCID!$Q46),AND(J46=Cutoff!$AC$3,$Q46&gt;VLOOKUP(J46,Cutoff!$A$2:$D$56,4,FALSE)&gt;LCID!$Q46),AND(J46=Cutoff!$AC$4,$RC46&gt;VLOOKUP(J46,Cutoff!$A$2:$D$56,4,FALSE)&gt;LCID!$Q46),AND(J46=Cutoff!$AC$5,$Q46&gt;VLOOKUP(J46,Cutoff!$A$2:$D$56,4,FALSE)&gt;LCID!$Q46),AND(J46=Cutoff!$AC$6,$Q46&gt;VLOOKUP(J46,Cutoff!$A$2:$D$56,4,FALSE)&gt;LCID!$Q46),AND(J46=Cutoff!$AC$7,$Q46&gt;VLOOKUP(J46,Cutoff!$A$2:$D$56,4,FALSE)&gt;LCID!$Q46),AND(J46=Cutoff!$AC$8,$Q46&gt;VLOOKUP(J46,Cutoff!$A$2:$D$56,4,FALSE)&gt;LCID!$Q46),AND(J46=Cutoff!$AC$9,$Q46&gt;VLOOKUP(J46,Cutoff!$A$2:$D$56,4,FALSE)&gt;LCID!$Q46)),"1","0"))</f>
        <v>0</v>
      </c>
      <c r="FE46" s="690" t="str">
        <f>IF(ISBLANK(K46),"0",+IF(OR(AND(K46=Cutoff!$AC$2,$Q46&gt;VLOOKUP(K46,Cutoff!$A$2:$D$56,4,FALSE)&gt;LCID!$Q46),AND(K46=Cutoff!$AC$3,$Q46&gt;VLOOKUP(K46,Cutoff!$A$2:$D$56,4,FALSE)&gt;LCID!$Q46),AND(K46=Cutoff!$AC$4,$RC46&gt;VLOOKUP(K46,Cutoff!$A$2:$D$56,4,FALSE)&gt;LCID!$Q46),AND(K46=Cutoff!$AC$5,$Q46&gt;VLOOKUP(K46,Cutoff!$A$2:$D$56,4,FALSE)&gt;LCID!$Q46),AND(K46=Cutoff!$AC$6,$Q46&gt;VLOOKUP(K46,Cutoff!$A$2:$D$56,4,FALSE)&gt;LCID!$Q46),AND(K46=Cutoff!$AC$7,$Q46&gt;VLOOKUP(K46,Cutoff!$A$2:$D$56,4,FALSE)&gt;LCID!$Q46),AND(K46=Cutoff!$AC$8,$Q46&gt;VLOOKUP(K46,Cutoff!$A$2:$D$56,4,FALSE)&gt;LCID!$Q46),AND(K46=Cutoff!$AC$9,$Q46&gt;VLOOKUP(K46,Cutoff!$A$2:$D$56,4,FALSE)&gt;LCID!$Q46)),"1","0"))</f>
        <v>0</v>
      </c>
      <c r="FF46" s="690" t="str">
        <f>IF(ISBLANK(L46),"0",+IF(OR(AND(L46=Cutoff!$AC$2,$Q46&gt;VLOOKUP(L46,Cutoff!$A$2:$D$56,4,FALSE)&gt;LCID!$Q46),AND(L46=Cutoff!$AC$3,$Q46&gt;VLOOKUP(L46,Cutoff!$A$2:$D$56,4,FALSE)&gt;LCID!$Q46),AND(L46=Cutoff!$AC$4,$RC46&gt;VLOOKUP(L46,Cutoff!$A$2:$D$56,4,FALSE)&gt;LCID!$Q46),AND(L46=Cutoff!$AC$5,$Q46&gt;VLOOKUP(L46,Cutoff!$A$2:$D$56,4,FALSE)&gt;LCID!$Q46),AND(L46=Cutoff!$AC$6,$Q46&gt;VLOOKUP(L46,Cutoff!$A$2:$D$56,4,FALSE)&gt;LCID!$Q46),AND(L46=Cutoff!$AC$7,$Q46&gt;VLOOKUP(L46,Cutoff!$A$2:$D$56,4,FALSE)&gt;LCID!$Q46),AND(L46=Cutoff!$AC$8,$Q46&gt;VLOOKUP(L46,Cutoff!$A$2:$D$56,4,FALSE)&gt;LCID!$Q46),AND(L46=Cutoff!$AC$9,$Q46&gt;VLOOKUP(L46,Cutoff!$A$2:$D$56,4,FALSE)&gt;LCID!$Q46)),"1","0"))</f>
        <v>0</v>
      </c>
      <c r="FG46" s="690" t="str">
        <f>IF(ISBLANK(M46),"0",+IF(OR(AND(M46=Cutoff!$AC$2,$Q46&gt;VLOOKUP(M46,Cutoff!$A$2:$D$56,4,FALSE)&gt;LCID!$Q46),AND(M46=Cutoff!$AC$3,$Q46&gt;VLOOKUP(M46,Cutoff!$A$2:$D$56,4,FALSE)&gt;LCID!$Q46),AND(M46=Cutoff!$AC$4,$RC46&gt;VLOOKUP(M46,Cutoff!$A$2:$D$56,4,FALSE)&gt;LCID!$Q46),AND(M46=Cutoff!$AC$5,$Q46&gt;VLOOKUP(M46,Cutoff!$A$2:$D$56,4,FALSE)&gt;LCID!$Q46),AND(M46=Cutoff!$AC$6,$Q46&gt;VLOOKUP(M46,Cutoff!$A$2:$D$56,4,FALSE)&gt;LCID!$Q46),AND(M46=Cutoff!$AC$7,$Q46&gt;VLOOKUP(M46,Cutoff!$A$2:$D$56,4,FALSE)&gt;LCID!$Q46),AND(M46=Cutoff!$AC$8,$Q46&gt;VLOOKUP(M46,Cutoff!$A$2:$D$56,4,FALSE)&gt;LCID!$Q46),AND(M46=Cutoff!$AC$9,$Q46&gt;VLOOKUP(M46,Cutoff!$A$2:$D$56,4,FALSE)&gt;LCID!$Q46)),"1","0"))</f>
        <v>0</v>
      </c>
      <c r="FH46" s="690" t="str">
        <f>IF(ISBLANK(N46),"0",+IF(OR(AND(N46=Cutoff!$AC$2,$Q46&gt;VLOOKUP(N46,Cutoff!$A$2:$D$56,4,FALSE)&gt;LCID!$Q46),AND(N46=Cutoff!$AC$3,$Q46&gt;VLOOKUP(N46,Cutoff!$A$2:$D$56,4,FALSE)&gt;LCID!$Q46),AND(N46=Cutoff!$AC$4,$RC46&gt;VLOOKUP(N46,Cutoff!$A$2:$D$56,4,FALSE)&gt;LCID!$Q46),AND(N46=Cutoff!$AC$5,$Q46&gt;VLOOKUP(N46,Cutoff!$A$2:$D$56,4,FALSE)&gt;LCID!$Q46),AND(N46=Cutoff!$AC$6,$Q46&gt;VLOOKUP(N46,Cutoff!$A$2:$D$56,4,FALSE)&gt;LCID!$Q46),AND(N46=Cutoff!$AC$7,$Q46&gt;VLOOKUP(N46,Cutoff!$A$2:$D$56,4,FALSE)&gt;LCID!$Q46),AND(N46=Cutoff!$AC$8,$Q46&gt;VLOOKUP(N46,Cutoff!$A$2:$D$56,4,FALSE)&gt;LCID!$Q46),AND(N46=Cutoff!$AC$9,$Q46&gt;VLOOKUP(N46,Cutoff!$A$2:$D$56,4,FALSE)&gt;LCID!$Q46)),"1","0"))</f>
        <v>0</v>
      </c>
      <c r="FI46" s="691" t="str">
        <f>IF(ISBLANK(O46),"0",+IF(OR(AND(O46=Cutoff!$AC$2,$Q46&gt;VLOOKUP(O46,Cutoff!$A$2:$D$56,4,FALSE)&gt;LCID!$Q46),AND(O46=Cutoff!$AC$3,$Q46&gt;VLOOKUP(O46,Cutoff!$A$2:$D$56,4,FALSE)&gt;LCID!$Q46),AND(O46=Cutoff!$AC$4,$RC46&gt;VLOOKUP(O46,Cutoff!$A$2:$D$56,4,FALSE)&gt;LCID!$Q46),AND(O46=Cutoff!$AC$5,$Q46&gt;VLOOKUP(O46,Cutoff!$A$2:$D$56,4,FALSE)&gt;LCID!$Q46),AND(O46=Cutoff!$AC$6,$Q46&gt;VLOOKUP(O46,Cutoff!$A$2:$D$56,4,FALSE)&gt;LCID!$Q46),AND(O46=Cutoff!$AC$7,$Q46&gt;VLOOKUP(O46,Cutoff!$A$2:$D$56,4,FALSE)&gt;LCID!$Q46),AND(O46=Cutoff!$AC$8,$Q46&gt;VLOOKUP(O46,Cutoff!$A$2:$D$56,4,FALSE)&gt;LCID!$Q46),AND(O46=Cutoff!$AC$9,$Q46&gt;VLOOKUP(O46,Cutoff!$A$2:$D$56,4,FALSE)&gt;LCID!$Q46)),"1","0"))</f>
        <v>0</v>
      </c>
      <c r="FJ46" s="688">
        <f t="shared" si="136"/>
        <v>0</v>
      </c>
      <c r="FK46" s="11"/>
      <c r="FM46" s="480">
        <f t="shared" si="137"/>
        <v>0</v>
      </c>
      <c r="FN46" s="480">
        <f t="shared" si="138"/>
        <v>0</v>
      </c>
      <c r="FO46" s="480">
        <f t="shared" si="139"/>
        <v>0</v>
      </c>
      <c r="FQ46" s="239" t="str">
        <f>IF(ISBLANK(B46),"",+IF(OR($E46=Cutoff!$W$2,$E46=Cutoff!$W$3,$E46=Cutoff!$W$4,$E46=Cutoff!$W$5,$E46=Cutoff!$W$6,$E46=Cutoff!$W$7,$E46=Cutoff!$W$8,$E46=Cutoff!$W$9,$E46=Cutoff!$W$10,$E46=Cutoff!$W$11,$E46=Cutoff!$W$12,$F46=Cutoff!$W$2,$F46=Cutoff!$W$3,$F46=Cutoff!$W$4,$F46=Cutoff!$W$5,$F46=Cutoff!$W$6,$F46=Cutoff!$W$7,$F46=Cutoff!$W$8,$F46=Cutoff!$W$9,$F46=Cutoff!$W$10,$F46=Cutoff!$W$11,$F46=Cutoff!$W$12,$G46=Cutoff!$W$2,$G46=Cutoff!$W$3,$G46=Cutoff!$W$4,$G46=Cutoff!$W$5,$G46=Cutoff!$W$6,$G46=Cutoff!$W$7,$G46=Cutoff!$W$8,$G46=Cutoff!$W$9,$G46=Cutoff!$W$10,$G46=Cutoff!$W$11,$G46=Cutoff!$W$12,$H46=Cutoff!$W$2,$H46=Cutoff!$W$3,$H46=Cutoff!$W$4,$H46=Cutoff!$W$5,$H46=Cutoff!$W$6,$H46=Cutoff!$W$7,$H46=Cutoff!$W$8,$H46=Cutoff!$W$9,$H46=Cutoff!$W$10,$H46=Cutoff!$W$11,$H46=Cutoff!$W$12,$I46=Cutoff!$W$2,$I46=Cutoff!$W$3,$I46=Cutoff!$W$4,$I46=Cutoff!$W$5,$I46=Cutoff!$W$6,$I46=Cutoff!$W$7,$I46=Cutoff!$W$8,$I46=Cutoff!$W$9,$I46=Cutoff!$W$10,$I46=Cutoff!$W$11,$I46=Cutoff!$W$12,$J46=Cutoff!$W$2,$J46=Cutoff!$W$3,$J46=Cutoff!$W$4,$J46=Cutoff!$W$5,$J46=Cutoff!$W$6,$J46=Cutoff!$W$7,$J46=Cutoff!$W$8,$J46=Cutoff!$W$9,$J46=Cutoff!$W$10,$J46=Cutoff!$W$11,$J46=Cutoff!$W$12,$K46=Cutoff!$W$2,$K46=Cutoff!$W$3,$K46=Cutoff!$W$4,$K46=Cutoff!$W$5,$K46=Cutoff!$W$6,$K46=Cutoff!$W$7,$K46=Cutoff!$W$8,$K46=Cutoff!$W$9,$K46=Cutoff!$W$10,$K46=Cutoff!$W$11,$K46=Cutoff!$W$12,$L46=Cutoff!$W$2,$L46=Cutoff!$W$3,$L46=Cutoff!$W$4,$L46=Cutoff!$W$5,$L46=Cutoff!$W$6,$L46=Cutoff!$W$7,$L46=Cutoff!$W$8,$L46=Cutoff!$W$9,$L46=Cutoff!$W$10,$L46=Cutoff!$W$11,$L46=Cutoff!$W$12,$M46=Cutoff!$W$2,$M46=Cutoff!$W$3,$M46=Cutoff!$W$4,$M46=Cutoff!$W$5,$M46=Cutoff!$W$6,$M46=Cutoff!$W$7,$M46=Cutoff!$W$8,$M46=Cutoff!$W$9,$M46=Cutoff!$W$10,$N46=Cutoff!$W$2,$N46=Cutoff!$W$3,$N46=Cutoff!$W$4,$M46=Cutoff!$W$11,$M46=Cutoff!$W$12,$N46=Cutoff!$W$5,$N46=Cutoff!$W$6,$N46=Cutoff!$W$7,$N46=Cutoff!$W$8,$N46=Cutoff!$W$9,$N46=Cutoff!$W$10,$N46=Cutoff!$W$11,$N46=Cutoff!$W$12,$O46=Cutoff!$W$2,$O46=Cutoff!$W$3,$O46=Cutoff!$W$4,$O46=Cutoff!$W$5,$O46=Cutoff!$W$6,$O46=Cutoff!$W$7,$O46=Cutoff!$W$8,$O46=Cutoff!$W$9,$O46=Cutoff!$W$10,$O46=Cutoff!$W$11,$O46=Cutoff!$W$12),1,""))</f>
        <v/>
      </c>
      <c r="FR46" s="239">
        <f t="shared" si="80"/>
        <v>0</v>
      </c>
      <c r="FU46" s="480" t="str">
        <f t="shared" si="124"/>
        <v/>
      </c>
      <c r="GB46" s="528" t="str">
        <f t="shared" si="81"/>
        <v/>
      </c>
      <c r="GC46" s="529" t="str">
        <f t="shared" si="82"/>
        <v/>
      </c>
      <c r="GD46" s="529" t="str">
        <f t="shared" si="83"/>
        <v/>
      </c>
      <c r="GE46" s="529" t="str">
        <f t="shared" si="84"/>
        <v/>
      </c>
      <c r="GF46" s="529" t="str">
        <f t="shared" si="85"/>
        <v/>
      </c>
      <c r="GG46" s="529" t="str">
        <f t="shared" si="86"/>
        <v/>
      </c>
      <c r="GH46" s="529" t="str">
        <f t="shared" si="87"/>
        <v/>
      </c>
      <c r="GI46" s="529" t="str">
        <f t="shared" si="88"/>
        <v/>
      </c>
      <c r="GJ46" s="529" t="str">
        <f t="shared" si="89"/>
        <v/>
      </c>
      <c r="GK46" s="529" t="str">
        <f t="shared" si="90"/>
        <v/>
      </c>
      <c r="GL46" s="530" t="str">
        <f t="shared" si="91"/>
        <v/>
      </c>
      <c r="GM46" s="530">
        <f t="shared" si="92"/>
        <v>0</v>
      </c>
      <c r="GN46" s="574">
        <f t="shared" si="93"/>
        <v>0</v>
      </c>
      <c r="GQ46" s="528" t="str">
        <f>+IF(ISBLANK($B46),"",IF(ISBLANK(E46),"",IF(OR(E46=Cutoff!$P$34,E46=Cutoff!$P$35,E46=Cutoff!$P$36,E46=Cutoff!$P$37,E46=Cutoff!$P$38,E46=Cutoff!$P$39,E46=Cutoff!$P$40,E46=Cutoff!$P$41,E46=Cutoff!$P$42,E46=Cutoff!$P$43,E46=Cutoff!$P$44,E46=Cutoff!$P$45,$Q46&lt;SCL!Y46),"0","i")))</f>
        <v/>
      </c>
      <c r="GR46" s="529" t="str">
        <f>+IF(ISBLANK($B46),"",IF(ISBLANK(F46),"",IF(OR(F46=Cutoff!$P$34,F46=Cutoff!$P$35,F46=Cutoff!$P$36,F46=Cutoff!$P$37,F46=Cutoff!$P$38,F46=Cutoff!$P$39,F46=Cutoff!$P$40,F46=Cutoff!$P$41,F46=Cutoff!$P$42,F46=Cutoff!$P$43,F46=Cutoff!$P$44,F46=Cutoff!$P$45,$Q46&lt;SCL!Z46),"0","i")))</f>
        <v/>
      </c>
      <c r="GS46" s="529" t="str">
        <f>+IF(ISBLANK($B46),"",IF(ISBLANK(G46),"",IF(OR(G46=Cutoff!$P$34,G46=Cutoff!$P$35,G46=Cutoff!$P$36,G46=Cutoff!$P$37,G46=Cutoff!$P$38,G46=Cutoff!$P$39,G46=Cutoff!$P$40,G46=Cutoff!$P$41,G46=Cutoff!$P$42,G46=Cutoff!$P$43,G46=Cutoff!$P$44,G46=Cutoff!$P$45,$Q46&lt;SCL!AA46),"0","i")))</f>
        <v/>
      </c>
      <c r="GT46" s="529" t="str">
        <f>+IF(ISBLANK($B46),"",IF(ISBLANK(H46),"",IF(OR(H46=Cutoff!$P$34,H46=Cutoff!$P$35,H46=Cutoff!$P$36,H46=Cutoff!$P$37,H46=Cutoff!$P$38,H46=Cutoff!$P$39,H46=Cutoff!$P$40,H46=Cutoff!$P$41,H46=Cutoff!$P$42,H46=Cutoff!$P$43,H46=Cutoff!$P$44,H46=Cutoff!$P$45,$Q46&lt;SCL!AB46),"0","i")))</f>
        <v/>
      </c>
      <c r="GU46" s="529" t="str">
        <f>+IF(ISBLANK($B46),"",IF(ISBLANK(I46),"",IF(OR(I46=Cutoff!$P$34,I46=Cutoff!$P$35,I46=Cutoff!$P$36,I46=Cutoff!$P$37,I46=Cutoff!$P$38,I46=Cutoff!$P$39,I46=Cutoff!$P$40,I46=Cutoff!$P$41,I46=Cutoff!$P$42,I46=Cutoff!$P$43,I46=Cutoff!$P$44,I46=Cutoff!$P$45,$Q46&lt;SCL!AC46),"0","i")))</f>
        <v/>
      </c>
      <c r="GV46" s="529" t="str">
        <f>+IF(ISBLANK($B46),"",IF(ISBLANK(J46),"",IF(OR(J46=Cutoff!$P$34,J46=Cutoff!$P$35,J46=Cutoff!$P$36,J46=Cutoff!$P$37,J46=Cutoff!$P$38,J46=Cutoff!$P$39,J46=Cutoff!$P$40,J46=Cutoff!$P$41,J46=Cutoff!$P$42,J46=Cutoff!$P$43,J46=Cutoff!$P$44,J46=Cutoff!$P$45,$Q46&lt;SCL!AD46),"0","i")))</f>
        <v/>
      </c>
      <c r="GW46" s="529" t="str">
        <f>+IF(ISBLANK($B46),"",IF(ISBLANK(K46),"",IF(OR(K46=Cutoff!$P$34,K46=Cutoff!$P$35,K46=Cutoff!$P$36,K46=Cutoff!$P$37,K46=Cutoff!$P$38,K46=Cutoff!$P$39,K46=Cutoff!$P$40,K46=Cutoff!$P$41,K46=Cutoff!$P$42,K46=Cutoff!$P$43,K46=Cutoff!$P$44,K46=Cutoff!$P$45,$Q46&lt;SCL!AE46),"0","i")))</f>
        <v/>
      </c>
      <c r="GX46" s="529" t="str">
        <f>+IF(ISBLANK($B46),"",IF(ISBLANK(L46),"",IF(OR(L46=Cutoff!$P$34,L46=Cutoff!$P$35,L46=Cutoff!$P$36,L46=Cutoff!$P$37,L46=Cutoff!$P$38,L46=Cutoff!$P$39,L46=Cutoff!$P$40,L46=Cutoff!$P$41,L46=Cutoff!$P$42,L46=Cutoff!$P$43,L46=Cutoff!$P$44,L46=Cutoff!$P$45,$Q46&lt;SCL!AF46),"0","i")))</f>
        <v/>
      </c>
      <c r="GY46" s="529" t="str">
        <f>+IF(ISBLANK($B46),"",IF(ISBLANK(M46),"",IF(OR(M46=Cutoff!$P$34,M46=Cutoff!$P$35,M46=Cutoff!$P$36,M46=Cutoff!$P$37,M46=Cutoff!$P$38,M46=Cutoff!$P$39,M46=Cutoff!$P$40,M46=Cutoff!$P$41,M46=Cutoff!$P$42,M46=Cutoff!$P$43,M46=Cutoff!$P$44,M46=Cutoff!$P$45,$Q46&lt;SCL!AG46),"0","i")))</f>
        <v/>
      </c>
      <c r="GZ46" s="529" t="str">
        <f>+IF(ISBLANK($B46),"",IF(ISBLANK(N46),"",IF(OR(N46=Cutoff!$P$34,N46=Cutoff!$P$35,N46=Cutoff!$P$36,N46=Cutoff!$P$37,N46=Cutoff!$P$38,N46=Cutoff!$P$39,N46=Cutoff!$P$40,N46=Cutoff!$P$41,N46=Cutoff!$P$42,N46=Cutoff!$P$43,N46=Cutoff!$P$44,N46=Cutoff!$P$45,$Q46&lt;SCL!AH46),"0","i")))</f>
        <v/>
      </c>
      <c r="HA46" s="530" t="str">
        <f>+IF(ISBLANK($B46),"",IF(ISBLANK(O46),"",IF(OR(O46=Cutoff!$P$34,O46=Cutoff!$P$35,O46=Cutoff!$P$36,O46=Cutoff!$P$37,O46=Cutoff!$P$38,O46=Cutoff!$P$39,O46=Cutoff!$P$40,O46=Cutoff!$P$41,O46=Cutoff!$P$42,O46=Cutoff!$P$43,O46=Cutoff!$P$44,O46=Cutoff!$P$45,$Q46&lt;SCL!AI46),"0","i")))</f>
        <v/>
      </c>
      <c r="HB46" s="530" t="str">
        <f t="shared" si="94"/>
        <v/>
      </c>
      <c r="HC46" s="541" t="str">
        <f t="shared" si="95"/>
        <v/>
      </c>
      <c r="HD46" s="678" t="str">
        <f t="shared" si="96"/>
        <v/>
      </c>
      <c r="HE46" s="528" t="str">
        <f>+IF(ISBLANK($B46),"",IF(ISBLANK(E46),"",IF(OR(E46=Cutoff!$R$34,E46=Cutoff!$R$35,E46=Cutoff!$R$36,E46=Cutoff!$R$37,E46=Cutoff!$R$38,E46=Cutoff!$R$39,E46=Cutoff!$R$40,E46=Cutoff!$R$41,E46=Cutoff!$R$42,E46=Cutoff!$R$43,E46=Cutoff!$R$44,E46=Cutoff!$R$45,$Q46&lt;SCL!Y46),"0","d")))</f>
        <v/>
      </c>
      <c r="HF46" s="529" t="str">
        <f>+IF(ISBLANK($B46),"",IF(ISBLANK(F46),"",IF(OR(F46=Cutoff!$R$34,F46=Cutoff!$R$35,F46=Cutoff!$R$36,F46=Cutoff!$R$37,F46=Cutoff!$R$38,F46=Cutoff!$R$39,F46=Cutoff!$R$40,F46=Cutoff!$R$41,F46=Cutoff!$R$42,F46=Cutoff!$R$43,F46=Cutoff!$R$44,F46=Cutoff!$R$45,$Q46&lt;SCL!Z46),"0","d")))</f>
        <v/>
      </c>
      <c r="HG46" s="529" t="str">
        <f>+IF(ISBLANK($B46),"",IF(ISBLANK(G46),"",IF(OR(G46=Cutoff!$R$34,G46=Cutoff!$R$35,G46=Cutoff!$R$36,G46=Cutoff!$R$37,G46=Cutoff!$R$38,G46=Cutoff!$R$39,G46=Cutoff!$R$40,G46=Cutoff!$R$41,G46=Cutoff!$R$42,G46=Cutoff!$R$43,G46=Cutoff!$R$44,G46=Cutoff!$R$45,$Q46&lt;SCL!AA46),"0","d")))</f>
        <v/>
      </c>
      <c r="HH46" s="529" t="str">
        <f>+IF(ISBLANK($B46),"",IF(ISBLANK(H46),"",IF(OR(H46=Cutoff!$R$34,H46=Cutoff!$R$35,H46=Cutoff!$R$36,H46=Cutoff!$R$37,H46=Cutoff!$R$38,H46=Cutoff!$R$39,H46=Cutoff!$R$40,H46=Cutoff!$R$41,H46=Cutoff!$R$42,H46=Cutoff!$R$43,H46=Cutoff!$R$44,H46=Cutoff!$R$45,$Q46&lt;SCL!AB46),"0","d")))</f>
        <v/>
      </c>
      <c r="HI46" s="529" t="str">
        <f>+IF(ISBLANK($B46),"",IF(ISBLANK(I46),"",IF(OR(I46=Cutoff!$R$34,I46=Cutoff!$R$35,I46=Cutoff!$R$36,I46=Cutoff!$R$37,I46=Cutoff!$R$38,I46=Cutoff!$R$39,I46=Cutoff!$R$40,I46=Cutoff!$R$41,I46=Cutoff!$R$42,I46=Cutoff!$R$43,I46=Cutoff!$R$44,I46=Cutoff!$R$45,$Q46&lt;SCL!AC46),"0","d")))</f>
        <v/>
      </c>
      <c r="HJ46" s="529" t="str">
        <f>+IF(ISBLANK($B46),"",IF(ISBLANK(J46),"",IF(OR(J46=Cutoff!$R$34,J46=Cutoff!$R$35,J46=Cutoff!$R$36,J46=Cutoff!$R$37,J46=Cutoff!$R$38,J46=Cutoff!$R$39,J46=Cutoff!$R$40,J46=Cutoff!$R$41,J46=Cutoff!$R$42,J46=Cutoff!$R$43,J46=Cutoff!$R$44,J46=Cutoff!$R$45,$Q46&lt;SCL!AD46),"0","d")))</f>
        <v/>
      </c>
      <c r="HK46" s="529" t="str">
        <f>+IF(ISBLANK($B46),"",IF(ISBLANK(K46),"",IF(OR(K46=Cutoff!$R$34,K46=Cutoff!$R$35,K46=Cutoff!$R$36,K46=Cutoff!$R$37,K46=Cutoff!$R$38,K46=Cutoff!$R$39,K46=Cutoff!$R$40,K46=Cutoff!$R$41,K46=Cutoff!$R$42,K46=Cutoff!$R$43,K46=Cutoff!$R$44,K46=Cutoff!$R$45,$Q46&lt;SCL!AE46),"0","d")))</f>
        <v/>
      </c>
      <c r="HL46" s="529" t="str">
        <f>+IF(ISBLANK($B46),"",IF(ISBLANK(L46),"",IF(OR(L46=Cutoff!$R$34,L46=Cutoff!$R$35,L46=Cutoff!$R$36,L46=Cutoff!$R$37,L46=Cutoff!$R$38,L46=Cutoff!$R$39,L46=Cutoff!$R$40,L46=Cutoff!$R$41,L46=Cutoff!$R$42,L46=Cutoff!$R$43,L46=Cutoff!$R$44,L46=Cutoff!$R$45,$Q46&lt;SCL!AF46),"0","d")))</f>
        <v/>
      </c>
      <c r="HM46" s="529" t="str">
        <f>+IF(ISBLANK($B46),"",IF(ISBLANK(M46),"",IF(OR(M46=Cutoff!$R$34,M46=Cutoff!$R$35,M46=Cutoff!$R$36,M46=Cutoff!$R$37,M46=Cutoff!$R$38,M46=Cutoff!$R$39,M46=Cutoff!$R$40,M46=Cutoff!$R$41,M46=Cutoff!$R$42,M46=Cutoff!$R$43,M46=Cutoff!$R$44,M46=Cutoff!$R$45,$Q46&lt;SCL!AG46),"0","d")))</f>
        <v/>
      </c>
      <c r="HN46" s="529" t="str">
        <f>+IF(ISBLANK($B46),"",IF(ISBLANK(N46),"",IF(OR(N46=Cutoff!$R$34,N46=Cutoff!$R$35,N46=Cutoff!$R$36,N46=Cutoff!$R$37,N46=Cutoff!$R$38,N46=Cutoff!$R$39,N46=Cutoff!$R$40,N46=Cutoff!$R$41,N46=Cutoff!$R$42,N46=Cutoff!$R$43,N46=Cutoff!$R$44,N46=Cutoff!$R$45,$Q46&lt;SCL!AH46),"0","d")))</f>
        <v/>
      </c>
      <c r="HO46" s="530" t="str">
        <f>+IF(ISBLANK($B46),"",IF(ISBLANK(O46),"",IF(OR(O46=Cutoff!$R$34,O46=Cutoff!$R$35,O46=Cutoff!$R$36,O46=Cutoff!$R$37,O46=Cutoff!$R$38,O46=Cutoff!$R$39,O46=Cutoff!$R$40,O46=Cutoff!$R$41,O46=Cutoff!$R$42,O46=Cutoff!$R$43,O46=Cutoff!$R$44,O46=Cutoff!$R$45,$Q46&lt;SCL!AI46),"0","d")))</f>
        <v/>
      </c>
      <c r="HP46" s="530" t="str">
        <f t="shared" si="97"/>
        <v/>
      </c>
      <c r="HQ46" s="541" t="str">
        <f t="shared" si="98"/>
        <v/>
      </c>
      <c r="HR46" s="678" t="str">
        <f t="shared" si="99"/>
        <v/>
      </c>
      <c r="HS46" s="528" t="str">
        <f>+IF(ISBLANK($B46),"",IF(ISBLANK(E46),"",IF(OR(E46=Cutoff!$T$34,E46=Cutoff!$T$35,E46=Cutoff!$T$36,E46=Cutoff!$T$37,E46=Cutoff!$T$38,E46=Cutoff!$T$39,E46=Cutoff!$T$40,E46=Cutoff!$T$41,E46=Cutoff!$T$42,E46=Cutoff!$T$43,E46=Cutoff!$T$44,E46=Cutoff!$T$45,$Q46&lt;SCL!Y46),"0","oral")))</f>
        <v/>
      </c>
      <c r="HT46" s="529" t="str">
        <f>+IF(ISBLANK($B46),"",IF(ISBLANK(F46),"",IF(OR(F46=Cutoff!$T$34,F46=Cutoff!$T$35,F46=Cutoff!$T$36,F46=Cutoff!$T$37,F46=Cutoff!$T$38,F46=Cutoff!$T$39,F46=Cutoff!$T$40,F46=Cutoff!$T$41,F46=Cutoff!$T$42,F46=Cutoff!$T$43,F46=Cutoff!$T$44,F46=Cutoff!$T$45,$Q46&lt;SCL!Z46),"0","oral")))</f>
        <v/>
      </c>
      <c r="HU46" s="529" t="str">
        <f>+IF(ISBLANK($B46),"",IF(ISBLANK(G46),"",IF(OR(G46=Cutoff!$T$34,G46=Cutoff!$T$35,G46=Cutoff!$T$36,G46=Cutoff!$T$37,G46=Cutoff!$T$38,G46=Cutoff!$T$39,G46=Cutoff!$T$40,G46=Cutoff!$T$41,G46=Cutoff!$T$42,G46=Cutoff!$T$43,G46=Cutoff!$T$44,G46=Cutoff!$T$45,$Q46&lt;SCL!AA46),"0","oral")))</f>
        <v/>
      </c>
      <c r="HV46" s="529" t="str">
        <f>+IF(ISBLANK($B46),"",IF(ISBLANK(H46),"",IF(OR(H46=Cutoff!$T$34,H46=Cutoff!$T$35,H46=Cutoff!$T$36,H46=Cutoff!$T$37,H46=Cutoff!$T$38,H46=Cutoff!$T$39,H46=Cutoff!$T$40,H46=Cutoff!$T$41,H46=Cutoff!$T$42,H46=Cutoff!$T$43,H46=Cutoff!$T$44,H46=Cutoff!$T$45,$Q46&lt;SCL!AB46),"0","oral")))</f>
        <v/>
      </c>
      <c r="HW46" s="529" t="str">
        <f>+IF(ISBLANK($B46),"",IF(ISBLANK(I46),"",IF(OR(I46=Cutoff!$T$34,I46=Cutoff!$T$35,I46=Cutoff!$T$36,I46=Cutoff!$T$37,I46=Cutoff!$T$38,I46=Cutoff!$T$39,I46=Cutoff!$T$40,I46=Cutoff!$T$41,I46=Cutoff!$T$42,I46=Cutoff!$T$43,I46=Cutoff!$T$44,I46=Cutoff!$T$45,$Q46&lt;SCL!AC46),"0","oral")))</f>
        <v/>
      </c>
      <c r="HX46" s="529" t="str">
        <f>+IF(ISBLANK($B46),"",IF(ISBLANK(J46),"",IF(OR(J46=Cutoff!$T$34,J46=Cutoff!$T$35,J46=Cutoff!$T$36,J46=Cutoff!$T$37,J46=Cutoff!$T$38,J46=Cutoff!$T$39,J46=Cutoff!$T$40,J46=Cutoff!$T$41,J46=Cutoff!$T$42,J46=Cutoff!$T$43,J46=Cutoff!$T$44,J46=Cutoff!$T$45,$Q46&lt;SCL!AD46),"0","oral")))</f>
        <v/>
      </c>
      <c r="HY46" s="529" t="str">
        <f>+IF(ISBLANK($B46),"",IF(ISBLANK(K46),"",IF(OR(K46=Cutoff!$T$34,K46=Cutoff!$T$35,K46=Cutoff!$T$36,K46=Cutoff!$T$37,K46=Cutoff!$T$38,K46=Cutoff!$T$39,K46=Cutoff!$T$40,K46=Cutoff!$T$41,K46=Cutoff!$T$42,K46=Cutoff!$T$43,K46=Cutoff!$T$44,K46=Cutoff!$T$45,$Q46&lt;SCL!AE46),"0","oral")))</f>
        <v/>
      </c>
      <c r="HZ46" s="529" t="str">
        <f>+IF(ISBLANK($B46),"",IF(ISBLANK(L46),"",IF(OR(L46=Cutoff!$T$34,L46=Cutoff!$T$35,L46=Cutoff!$T$36,L46=Cutoff!$T$37,L46=Cutoff!$T$38,L46=Cutoff!$T$39,L46=Cutoff!$T$40,L46=Cutoff!$T$41,L46=Cutoff!$T$42,L46=Cutoff!$T$43,L46=Cutoff!$T$44,L46=Cutoff!$T$45,$Q46&lt;SCL!AF46),"0","oral")))</f>
        <v/>
      </c>
      <c r="IA46" s="529" t="str">
        <f>+IF(ISBLANK($B46),"",IF(ISBLANK(M46),"",IF(OR(M46=Cutoff!$T$34,M46=Cutoff!$T$35,M46=Cutoff!$T$36,M46=Cutoff!$T$37,M46=Cutoff!$T$38,M46=Cutoff!$T$39,M46=Cutoff!$T$40,M46=Cutoff!$T$41,M46=Cutoff!$T$42,M46=Cutoff!$T$43,M46=Cutoff!$T$44,M46=Cutoff!$T$45,$Q46&lt;SCL!AG46),"0","oral")))</f>
        <v/>
      </c>
      <c r="IB46" s="529" t="str">
        <f>+IF(ISBLANK($B46),"",IF(ISBLANK(N46),"",IF(OR(N46=Cutoff!$T$34,N46=Cutoff!$T$35,N46=Cutoff!$T$36,N46=Cutoff!$T$37,N46=Cutoff!$T$38,N46=Cutoff!$T$39,N46=Cutoff!$T$40,N46=Cutoff!$T$41,N46=Cutoff!$T$42,N46=Cutoff!$T$43,N46=Cutoff!$T$44,N46=Cutoff!$T$45,$Q46&lt;SCL!AH46),"0","oral")))</f>
        <v/>
      </c>
      <c r="IC46" s="530" t="str">
        <f>+IF(ISBLANK($B46),"",IF(ISBLANK(O46),"",IF(OR(O46=Cutoff!$T$34,O46=Cutoff!$T$35,O46=Cutoff!$T$36,O46=Cutoff!$T$37,O46=Cutoff!$T$38,O46=Cutoff!$T$39,O46=Cutoff!$T$40,O46=Cutoff!$T$41,O46=Cutoff!$T$42,O46=Cutoff!$T$43,O46=Cutoff!$T$44,O46=Cutoff!$T$45,$Q46&lt;SCL!AI46),"0","oral")))</f>
        <v/>
      </c>
      <c r="ID46" s="530" t="str">
        <f t="shared" si="100"/>
        <v/>
      </c>
      <c r="IE46" s="541" t="str">
        <f t="shared" si="101"/>
        <v/>
      </c>
      <c r="IF46" s="678" t="str">
        <f t="shared" si="102"/>
        <v/>
      </c>
      <c r="IG46" s="528" t="str">
        <f>IF(ISBLANK($B46),"",+IF(OR(E46=Cutoff!$W$2,E46=Cutoff!$W$3,E46=Cutoff!$W$4,E46=Cutoff!$W$5,E46=Cutoff!$W$6,E46=Cutoff!$W$7,E46=Cutoff!$W$8,E46=Cutoff!$W$9,E46=Cutoff!$W$10,E46=Cutoff!$W$11,E46=Cutoff!$W$12),1,0))</f>
        <v/>
      </c>
      <c r="IH46" s="529" t="str">
        <f>IF(ISBLANK($B46),"",+IF(OR(F46=Cutoff!$W$2,F46=Cutoff!$W$3,F46=Cutoff!$W$4,F46=Cutoff!$W$5,F46=Cutoff!$W$6,F46=Cutoff!$W$7,F46=Cutoff!$W$8,F46=Cutoff!$W$9,F46=Cutoff!$W$10,F46=Cutoff!$W$11,F46=Cutoff!$W$12),1,0))</f>
        <v/>
      </c>
      <c r="II46" s="529" t="str">
        <f>IF(ISBLANK($B46),"",+IF(OR(G46=Cutoff!$W$2,G46=Cutoff!$W$3,G46=Cutoff!$W$4,G46=Cutoff!$W$5,G46=Cutoff!$W$6,G46=Cutoff!$W$7,G46=Cutoff!$W$8,G46=Cutoff!$W$9,G46=Cutoff!$W$10,G46=Cutoff!$W$11,G46=Cutoff!$W$12),1,0))</f>
        <v/>
      </c>
      <c r="IJ46" s="529" t="str">
        <f>IF(ISBLANK($B46),"",+IF(OR(H46=Cutoff!$W$2,H46=Cutoff!$W$3,H46=Cutoff!$W$4,H46=Cutoff!$W$5,H46=Cutoff!$W$6,H46=Cutoff!$W$7,H46=Cutoff!$W$8,H46=Cutoff!$W$9,H46=Cutoff!$W$10,H46=Cutoff!$W$11,H46=Cutoff!$W$12),1,0))</f>
        <v/>
      </c>
      <c r="IK46" s="529" t="str">
        <f>IF(ISBLANK($B46),"",+IF(OR(I46=Cutoff!$W$2,I46=Cutoff!$W$3,I46=Cutoff!$W$4,I46=Cutoff!$W$5,I46=Cutoff!$W$6,I46=Cutoff!$W$7,I46=Cutoff!$W$8,I46=Cutoff!$W$9,I46=Cutoff!$W$10,I46=Cutoff!$W$11,I46=Cutoff!$W$12),1,0))</f>
        <v/>
      </c>
      <c r="IL46" s="529" t="str">
        <f>IF(ISBLANK($B46),"",+IF(OR(J46=Cutoff!$W$2,J46=Cutoff!$W$3,J46=Cutoff!$W$4,J46=Cutoff!$W$5,J46=Cutoff!$W$6,J46=Cutoff!$W$7,J46=Cutoff!$W$8,J46=Cutoff!$W$9,J46=Cutoff!$W$10,J46=Cutoff!$W$11,J46=Cutoff!$W$12),1,0))</f>
        <v/>
      </c>
      <c r="IM46" s="529" t="str">
        <f>IF(ISBLANK($B46),"",+IF(OR(K46=Cutoff!$W$2,K46=Cutoff!$W$3,K46=Cutoff!$W$4,K46=Cutoff!$W$5,K46=Cutoff!$W$6,K46=Cutoff!$W$7,K46=Cutoff!$W$8,K46=Cutoff!$W$9,K46=Cutoff!$W$10,K46=Cutoff!$W$11,K46=Cutoff!$W$12),1,0))</f>
        <v/>
      </c>
      <c r="IN46" s="529" t="str">
        <f>IF(ISBLANK($B46),"",+IF(OR(L46=Cutoff!$W$2,L46=Cutoff!$W$3,L46=Cutoff!$W$4,L46=Cutoff!$W$5,L46=Cutoff!$W$6,L46=Cutoff!$W$7,L46=Cutoff!$W$8,L46=Cutoff!$W$9,L46=Cutoff!$W$10,L46=Cutoff!$W$11,L46=Cutoff!$W$12),1,0))</f>
        <v/>
      </c>
      <c r="IO46" s="529" t="str">
        <f>IF(ISBLANK($B46),"",+IF(OR(M46=Cutoff!$W$2,M46=Cutoff!$W$3,M46=Cutoff!$W$4,M46=Cutoff!$W$5,M46=Cutoff!$W$6,M46=Cutoff!$W$7,M46=Cutoff!$W$8,M46=Cutoff!$W$9,M46=Cutoff!$W$10,M46=Cutoff!$W$11,M46=Cutoff!$W$12),1,0))</f>
        <v/>
      </c>
      <c r="IP46" s="529" t="str">
        <f>IF(ISBLANK($B46),"",+IF(OR(N46=Cutoff!$W$2,N46=Cutoff!$W$3,N46=Cutoff!$W$4,N46=Cutoff!$W$5,N46=Cutoff!$W$6,N46=Cutoff!$W$7,N46=Cutoff!$W$8,N46=Cutoff!$W$9,N46=Cutoff!$W$10,N46=Cutoff!$W$11,N46=Cutoff!$W$12),1,0))</f>
        <v/>
      </c>
      <c r="IQ46" s="530" t="str">
        <f>IF(ISBLANK($B46),"",+IF(OR(O46=Cutoff!$W$2,O46=Cutoff!$W$3,O46=Cutoff!$W$4,O46=Cutoff!$W$5,O46=Cutoff!$W$6,O46=Cutoff!$W$7,O46=Cutoff!$W$8,O46=Cutoff!$W$9,O46=Cutoff!$W$10,O46=Cutoff!$W$11,O46=Cutoff!$W$12),1,0))</f>
        <v/>
      </c>
      <c r="IR46" s="541" t="str">
        <f t="shared" si="103"/>
        <v/>
      </c>
      <c r="IS46" s="541" t="str">
        <f t="shared" si="104"/>
        <v/>
      </c>
      <c r="IV46" s="720" t="str">
        <f>IF(ISBLANK($B46),"",+IF(AND(OR(E46=Cutoff!$W$8,E46=Cutoff!$W$9,E46=Cutoff!$W$12),OR(E46=$D$19,E46=$E$19,E46=$F$19,E46=$G$19,E46=$H$19,E46=$I$19,E46=$J$19,E46=$K$19,E46=$L$19,E46=$M$19),GQ46="i"),E46,""))</f>
        <v/>
      </c>
      <c r="IW46" s="720" t="str">
        <f>IF(ISBLANK($B46),"",+IF(AND(OR(F46=Cutoff!$W$8,F46=Cutoff!$W$9,F46=Cutoff!$W$12),OR(F46=$D$19,F46=$E$19,F46=$F$19,F46=$G$19,F46=$H$19,F46=$I$19,F46=$J$19,F46=$K$19,F46=$L$19,F46=$M$19),GR46="i"),F46,""))</f>
        <v/>
      </c>
      <c r="IX46" s="720" t="str">
        <f>IF(ISBLANK($B46),"",+IF(AND(OR(G46=Cutoff!$W$8,G46=Cutoff!$W$9,G46=Cutoff!$W$12),OR(G46=$D$19,G46=$E$19,G46=$F$19,G46=$G$19,G46=$H$19,G46=$I$19,G46=$J$19,G46=$K$19,G46=$L$19,G46=$M$19),GS46="i"),G46,""))</f>
        <v/>
      </c>
      <c r="IY46" s="720" t="str">
        <f>IF(ISBLANK($B46),"",+IF(AND(OR(H46=Cutoff!$W$8,H46=Cutoff!$W$9,H46=Cutoff!$W$12),OR(H46=$D$19,H46=$E$19,H46=$F$19,H46=$G$19,H46=$H$19,H46=$I$19,H46=$J$19,H46=$K$19,H46=$L$19,H46=$M$19),GT46="i"),H46,""))</f>
        <v/>
      </c>
      <c r="IZ46" s="720" t="str">
        <f>IF(ISBLANK($B46),"",+IF(AND(OR(I46=Cutoff!$W$8,I46=Cutoff!$W$9,I46=Cutoff!$W$12),OR(I46=$D$19,I46=$E$19,I46=$F$19,I46=$G$19,I46=$H$19,I46=$I$19,I46=$J$19,I46=$K$19,I46=$L$19,I46=$M$19),GU46="i"),I46,""))</f>
        <v/>
      </c>
      <c r="JA46" s="720" t="str">
        <f>IF(ISBLANK($B46),"",+IF(AND(OR(J46=Cutoff!$W$8,J46=Cutoff!$W$9,J46=Cutoff!$W$12),OR(J46=$D$19,J46=$E$19,J46=$F$19,J46=$G$19,J46=$H$19,J46=$I$19,J46=$J$19,J46=$K$19,J46=$L$19,J46=$M$19),GV46="i"),J46,""))</f>
        <v/>
      </c>
      <c r="JB46" s="720" t="str">
        <f>IF(ISBLANK($B46),"",+IF(AND(OR(K46=Cutoff!$W$8,K46=Cutoff!$W$9,K46=Cutoff!$W$12),OR(K46=$D$19,K46=$E$19,K46=$F$19,K46=$G$19,K46=$H$19,K46=$I$19,K46=$J$19,K46=$K$19,K46=$L$19,K46=$M$19),GW46="i"),K46,""))</f>
        <v/>
      </c>
      <c r="JC46" s="720" t="str">
        <f>IF(ISBLANK($B46),"",+IF(AND(OR(L46=Cutoff!$W$8,L46=Cutoff!$W$9,L46=Cutoff!$W$12),OR(L46=$D$19,L46=$E$19,L46=$F$19,L46=$G$19,L46=$H$19,L46=$I$19,L46=$J$19,L46=$K$19,L46=$L$19,L46=$M$19),GX46="i"),L46,""))</f>
        <v/>
      </c>
      <c r="JD46" s="720" t="str">
        <f>IF(ISBLANK($B46),"",+IF(AND(OR(M46=Cutoff!$W$8,M46=Cutoff!$W$9,M46=Cutoff!$W$12),OR(M46=$D$19,M46=$E$19,M46=$F$19,M46=$G$19,M46=$H$19,M46=$I$19,M46=$J$19,M46=$K$19,M46=$L$19,M46=$M$19),GY46="i"),M46,""))</f>
        <v/>
      </c>
      <c r="JE46" s="720" t="str">
        <f>IF(ISBLANK($B46),"",+IF(AND(OR(N46=Cutoff!$W$8,N46=Cutoff!$W$9,N46=Cutoff!$W$12),OR(N46=$D$19,N46=$E$19,N46=$F$19,N46=$G$19,N46=$H$19,N46=$I$19,N46=$J$19,N46=$K$19,N46=$L$19,N46=$M$19),GZ46="i"),N46,""))</f>
        <v/>
      </c>
      <c r="JF46" s="720" t="str">
        <f>IF(ISBLANK($B46),"",+IF(AND(OR(O46=Cutoff!$W$8,O46=Cutoff!$W$9,O46=Cutoff!$W$12),OR(O46=$D$19,O46=$E$19,O46=$F$19,O46=$G$19,O46=$H$19,O46=$I$19,O46=$J$19,O46=$K$19,O46=$L$19,O46=$M$19),HA46="i"),O46,""))</f>
        <v/>
      </c>
      <c r="JG46" s="720">
        <f t="shared" si="105"/>
        <v>0</v>
      </c>
      <c r="JH46" s="720" t="str">
        <f t="shared" si="106"/>
        <v/>
      </c>
      <c r="JK46" s="720" t="str">
        <f>IF(ISBLANK($B46),"",+IF(AND(OR(E46=Cutoff!$W$2,E46=Cutoff!$W$3,E46=Cutoff!$W$4,E46=Cutoff!$W$11),OR(E46=$D$19,E46=$E$19,E46=$F$19,E46=$G$19,E46=$H$19,E46=$I$19,E46=$J$19,E46=$K$19,E46=$L$19,E46=$M$19),HE46="d"),E46,""))</f>
        <v/>
      </c>
      <c r="JL46" s="720" t="str">
        <f>IF(ISBLANK($B46),"",+IF(AND(OR(F46=Cutoff!$W$2,F46=Cutoff!$W$3,F46=Cutoff!$W$4,F46=Cutoff!$W$11),OR(F46=$D$19,F46=$E$19,F46=$F$19,F46=$G$19,F46=$H$19,F46=$I$19,F46=$J$19,F46=$K$19,F46=$L$19,F46=$M$19),HF46="d"),F46,""))</f>
        <v/>
      </c>
      <c r="JM46" s="720" t="str">
        <f>IF(ISBLANK($B46),"",+IF(AND(OR(G46=Cutoff!$W$2,G46=Cutoff!$W$3,G46=Cutoff!$W$4,G46=Cutoff!$W$11),OR(G46=$D$19,G46=$E$19,G46=$F$19,G46=$G$19,G46=$H$19,G46=$I$19,G46=$J$19,G46=$K$19,G46=$L$19,G46=$M$19),HG46="d"),G46,""))</f>
        <v/>
      </c>
      <c r="JN46" s="720" t="str">
        <f>IF(ISBLANK($B46),"",+IF(AND(OR(H46=Cutoff!$W$2,H46=Cutoff!$W$3,H46=Cutoff!$W$4,H46=Cutoff!$W$11),OR(H46=$D$19,H46=$E$19,H46=$F$19,H46=$G$19,H46=$H$19,H46=$I$19,H46=$J$19,H46=$K$19,H46=$L$19,H46=$M$19),HH46="d"),H46,""))</f>
        <v/>
      </c>
      <c r="JO46" s="720" t="str">
        <f>IF(ISBLANK($B46),"",+IF(AND(OR(I46=Cutoff!$W$2,I46=Cutoff!$W$3,I46=Cutoff!$W$4,I46=Cutoff!$W$11),OR(I46=$D$19,I46=$E$19,I46=$F$19,I46=$G$19,I46=$H$19,I46=$I$19,I46=$J$19,I46=$K$19,I46=$L$19,I46=$M$19),HI46="d"),I46,""))</f>
        <v/>
      </c>
      <c r="JP46" s="720" t="str">
        <f>IF(ISBLANK($B46),"",+IF(AND(OR(J46=Cutoff!$W$2,J46=Cutoff!$W$3,J46=Cutoff!$W$4,J46=Cutoff!$W$11),OR(J46=$D$19,J46=$E$19,J46=$F$19,J46=$G$19,J46=$H$19,J46=$I$19,J46=$J$19,J46=$K$19,J46=$L$19,J46=$M$19),HJ46="d"),J46,""))</f>
        <v/>
      </c>
      <c r="JQ46" s="720" t="str">
        <f>IF(ISBLANK($B46),"",+IF(AND(OR(K46=Cutoff!$W$2,K46=Cutoff!$W$3,K46=Cutoff!$W$4,K46=Cutoff!$W$11),OR(K46=$D$19,K46=$E$19,K46=$F$19,K46=$G$19,K46=$H$19,K46=$I$19,K46=$J$19,K46=$K$19,K46=$L$19,K46=$M$19),HK46="d"),K46,""))</f>
        <v/>
      </c>
      <c r="JR46" s="720" t="str">
        <f>IF(ISBLANK($B46),"",+IF(AND(OR(L46=Cutoff!$W$2,L46=Cutoff!$W$3,L46=Cutoff!$W$4,L46=Cutoff!$W$11),OR(L46=$D$19,L46=$E$19,L46=$F$19,L46=$G$19,L46=$H$19,L46=$I$19,L46=$J$19,L46=$K$19,L46=$L$19,L46=$M$19),HL46="d"),L46,""))</f>
        <v/>
      </c>
      <c r="JS46" s="720" t="str">
        <f>IF(ISBLANK($B46),"",+IF(AND(OR(M46=Cutoff!$W$2,M46=Cutoff!$W$3,M46=Cutoff!$W$4,M46=Cutoff!$W$11),OR(M46=$D$19,M46=$E$19,M46=$F$19,M46=$G$19,M46=$H$19,M46=$I$19,M46=$J$19,M46=$K$19,M46=$L$19,M46=$M$19),HM46="d"),M46,""))</f>
        <v/>
      </c>
      <c r="JT46" s="720" t="str">
        <f>IF(ISBLANK($B46),"",+IF(AND(OR(N46=Cutoff!$W$2,N46=Cutoff!$W$3,N46=Cutoff!$W$4,N46=Cutoff!$W$11),OR(N46=$D$19,N46=$E$19,N46=$F$19,N46=$G$19,N46=$H$19,N46=$I$19,N46=$J$19,N46=$K$19,N46=$L$19,N46=$M$19),HN46="d"),N46,""))</f>
        <v/>
      </c>
      <c r="JU46" s="720" t="str">
        <f>IF(ISBLANK($B46),"",+IF(AND(OR(O46=Cutoff!$W$2,O46=Cutoff!$W$3,O46=Cutoff!$W$4,O46=Cutoff!$W$11),OR(O46=$D$19,O46=$E$19,O46=$F$19,O46=$G$19,O46=$H$19,O46=$I$19,O46=$J$19,O46=$K$19,O46=$L$19,O46=$M$19),HO46="d"),O46,""))</f>
        <v/>
      </c>
      <c r="JV46" s="720">
        <f t="shared" si="125"/>
        <v>0</v>
      </c>
      <c r="JW46" s="720" t="str">
        <f t="shared" si="23"/>
        <v/>
      </c>
      <c r="JZ46" s="11"/>
      <c r="KA46" s="11"/>
      <c r="KB46" s="11"/>
      <c r="KC46" s="11"/>
      <c r="KD46" s="11"/>
      <c r="KE46" s="11"/>
      <c r="KF46" s="11"/>
      <c r="KG46" s="11"/>
      <c r="KH46" s="11"/>
      <c r="KI46" s="11"/>
      <c r="KJ46" s="11"/>
      <c r="KK46" s="11"/>
      <c r="KL46" s="11"/>
    </row>
    <row r="47" spans="1:298" ht="20.25" x14ac:dyDescent="0.3">
      <c r="A47" s="501"/>
      <c r="B47" s="585"/>
      <c r="C47" s="502"/>
      <c r="D47" s="500" t="str">
        <f t="shared" si="1"/>
        <v/>
      </c>
      <c r="E47" s="515"/>
      <c r="F47" s="516"/>
      <c r="G47" s="516"/>
      <c r="H47" s="516"/>
      <c r="I47" s="516"/>
      <c r="J47" s="516"/>
      <c r="K47" s="516"/>
      <c r="L47" s="516"/>
      <c r="M47" s="516"/>
      <c r="N47" s="516"/>
      <c r="O47" s="516"/>
      <c r="P47" s="510"/>
      <c r="Q47" s="505"/>
      <c r="R47" s="780"/>
      <c r="S47" s="507"/>
      <c r="T47" s="513"/>
      <c r="U47" s="716"/>
      <c r="V47" s="511"/>
      <c r="W47" s="506"/>
      <c r="X47" s="512"/>
      <c r="Y47" s="511"/>
      <c r="Z47" s="506"/>
      <c r="AA47" s="512"/>
      <c r="AB47" s="517"/>
      <c r="AC47" s="508"/>
      <c r="AD47" s="507"/>
      <c r="AE47" s="508"/>
      <c r="AF47" s="515"/>
      <c r="AG47" s="516"/>
      <c r="AH47" s="509"/>
      <c r="AI47" s="509"/>
      <c r="AJ47" s="510"/>
      <c r="AK47" s="447" t="str">
        <f t="shared" si="140"/>
        <v/>
      </c>
      <c r="AL47" s="63" t="str">
        <f t="shared" si="127"/>
        <v/>
      </c>
      <c r="AM47" s="64" t="str">
        <f t="shared" si="141"/>
        <v/>
      </c>
      <c r="AN47" s="786" t="str">
        <f t="shared" si="24"/>
        <v/>
      </c>
      <c r="AO47" s="786" t="str">
        <f t="shared" si="25"/>
        <v/>
      </c>
      <c r="AP47" s="786" t="str">
        <f t="shared" si="26"/>
        <v/>
      </c>
      <c r="AQ47" s="786" t="str">
        <f t="shared" si="27"/>
        <v/>
      </c>
      <c r="AR47" s="787" t="str">
        <f t="shared" si="28"/>
        <v/>
      </c>
      <c r="AS47" s="788" t="str">
        <f t="shared" si="29"/>
        <v/>
      </c>
      <c r="AT47" s="788" t="str">
        <f t="shared" si="30"/>
        <v/>
      </c>
      <c r="AU47" s="789" t="str">
        <f t="shared" si="31"/>
        <v/>
      </c>
      <c r="AV47" s="786" t="str">
        <f t="shared" si="32"/>
        <v/>
      </c>
      <c r="AW47" s="66" t="str">
        <f t="shared" si="33"/>
        <v/>
      </c>
      <c r="AX47" s="67" t="str">
        <f t="shared" si="4"/>
        <v/>
      </c>
      <c r="AY47" s="787" t="str">
        <f t="shared" si="34"/>
        <v/>
      </c>
      <c r="AZ47" s="790" t="str">
        <f t="shared" si="35"/>
        <v/>
      </c>
      <c r="BA47" s="378" t="str">
        <f t="shared" si="128"/>
        <v/>
      </c>
      <c r="BB47" s="379" t="str">
        <f t="shared" si="129"/>
        <v/>
      </c>
      <c r="BC47" s="376" t="str">
        <f t="shared" si="126"/>
        <v/>
      </c>
      <c r="BD47" s="263" t="str">
        <f t="shared" si="142"/>
        <v/>
      </c>
      <c r="BE47" s="263" t="str">
        <f t="shared" si="8"/>
        <v/>
      </c>
      <c r="BF47" s="258" t="b">
        <f t="shared" si="9"/>
        <v>0</v>
      </c>
      <c r="BG47" s="266" t="str">
        <f t="shared" si="130"/>
        <v/>
      </c>
      <c r="BH47" s="376" t="str">
        <f t="shared" si="131"/>
        <v xml:space="preserve"> </v>
      </c>
      <c r="BI47" s="376" t="str">
        <f t="shared" si="36"/>
        <v/>
      </c>
      <c r="BJ47" s="256" t="b">
        <f>+IF(E47="H340",IF(SCL!Y47&lt;$Q47,"Yes",""),IF(E47="H341",IF(SCL!Y47&lt;$Q47,"Yes",""),IF(E47="H350",IF(SCL!Y47&lt;$Q47,"Yes",""),IF(E47="H350i",IF(SCL!Y47&lt;$Q47,"(I)",""),IF(E47="H351",IF(SCL!Y47&lt;$Q47,"Yes",""))))))</f>
        <v>0</v>
      </c>
      <c r="BK47" s="256" t="b">
        <f>+IF(F47="H340",IF(SCL!Z47&lt;$Q47,"Yes",""),IF(F47="H341",IF(SCL!Z47&lt;$Q47,"Yes",""),IF(F47="H350",IF(SCL!Z47&lt;$Q47,"Yes",""),IF(F47="H350i",IF(SCL!Z47&lt;$Q47,"(I)",""),IF(F47="H351",IF(SCL!Z47&lt;$Q47,"Yes",""))))))</f>
        <v>0</v>
      </c>
      <c r="BL47" s="256" t="b">
        <f>+IF(G47="H340",IF(SCL!AA47&lt;$Q47,"Yes",""),IF(G47="H341",IF(SCL!AA47&lt;$Q47,"Yes",""),IF(G47="H350",IF(SCL!AA47&lt;$Q47,"Yes",""),IF(G47="H350i",IF(SCL!AA47&lt;$Q47,"(I)",""),IF(G47="H351",IF(SCL!AA47&lt;$Q47,"Yes",""))))))</f>
        <v>0</v>
      </c>
      <c r="BM47" s="256" t="b">
        <f>+IF(H47="H340",IF(SCL!AB47&lt;$Q47,"Yes",""),IF(H47="H341",IF(SCL!AB47&lt;$Q47,"Yes",""),IF(H47="H350",IF(SCL!AB47&lt;$Q47,"Yes",""),IF(H47="H350i",IF(SCL!AB47&lt;$Q47,"(I)",""),IF(H47="H351",IF(SCL!AB47&lt;$Q47,"Yes",""))))))</f>
        <v>0</v>
      </c>
      <c r="BN47" s="256" t="b">
        <f>+IF(I47="H340",IF(SCL!AC47&lt;$Q47,"Yes",""),IF(I47="H341",IF(SCL!AC47&lt;$Q47,"Yes",""),IF(I47="H350",IF(SCL!AC47&lt;$Q47,"Yes",""),IF(I47="H350i",IF(SCL!AC47&lt;$Q47,"(I)",""),IF(I47="H351",IF(SCL!AC47&lt;$Q47,"Yes",""))))))</f>
        <v>0</v>
      </c>
      <c r="BO47" s="256" t="b">
        <f>+IF(J47="H340",IF(SCL!AD47&lt;$Q47,"Yes",""),IF(J47="H341",IF(SCL!AD47&lt;$Q47,"Yes",""),IF(J47="H350",IF(SCL!AD47&lt;$Q47,"Yes",""),IF(J47="H350i",IF(SCL!AD47&lt;$Q47,"(I)",""),IF(J47="H351",IF(SCL!AD47&lt;$Q47,"Yes",""))))))</f>
        <v>0</v>
      </c>
      <c r="BP47" s="256" t="b">
        <f>+IF(K47="H340",IF(SCL!AE47&lt;$Q47,"Yes",""),IF(K47="H341",IF(SCL!AE47&lt;$Q47,"Yes",""),IF(K47="H350",IF(SCL!AE47&lt;$Q47,"Yes",""),IF(K47="H350i",IF(SCL!AE47&lt;$Q47,"(I)",""),IF(K47="H351",IF(SCL!AE47&lt;$Q47,"Yes",""))))))</f>
        <v>0</v>
      </c>
      <c r="BQ47" s="256" t="b">
        <f>+IF(L47="H340",IF(SCL!AF47&lt;$Q47,"Yes",""),IF(L47="H341",IF(SCL!AF47&lt;$Q47,"Yes",""),IF(L47="H350",IF(SCL!AF47&lt;$Q47,"Yes",""),IF(L47="H350i",IF(SCL!AF47&lt;$Q47,"(I)",""),IF(L47="H351",IF(SCL!AF47&lt;$Q47,"Yes",""))))))</f>
        <v>0</v>
      </c>
      <c r="BR47" s="256" t="b">
        <f>+IF(M47="H340",IF(SCL!AG47&lt;$Q47,"Yes",""),IF(M47="H341",IF(SCL!AG47&lt;$Q47,"Yes",""),IF(M47="H350",IF(SCL!AG47&lt;$Q47,"Yes",""),IF(M47="H350i",IF(SCL!AG47&lt;$Q47,"(I)",""),IF(M47="H351",IF(SCL!AG47&lt;$Q47,"Yes",""))))))</f>
        <v>0</v>
      </c>
      <c r="BS47" s="256" t="b">
        <f>+IF(N47="H340",IF(SCL!AH47&lt;$Q47,"Yes",""),IF(N47="H341",IF(SCL!AH47&lt;$Q47,"Yes",""),IF(N47="H350",IF(SCL!AH47&lt;$Q47,"Yes",""),IF(N47="H350i",IF(SCL!AH47&lt;$Q47,"(I)",""),IF(N47="H351",IF(SCL!AH47&lt;$Q47,"Yes",""))))))</f>
        <v>0</v>
      </c>
      <c r="BT47" s="492" t="b">
        <f>+IF(O47="H340",IF(SCL!AI47&lt;$Q47,"Yes",""),IF(O47="H341",IF(SCL!AI47&lt;$Q47,"Yes",""),IF(O47="H350",IF(SCL!AI47&lt;$Q47,"Yes",""),IF(O47="H350i",IF(SCL!AI47&lt;$Q47,"(I)",""),IF(O47="H351",IF(SCL!AI47&lt;$Q47,"Yes",""))))))</f>
        <v>0</v>
      </c>
      <c r="BU47" s="420"/>
      <c r="BV47" s="420"/>
      <c r="BW47" s="421"/>
      <c r="BX47" s="255" t="str">
        <f t="shared" si="107"/>
        <v/>
      </c>
      <c r="BY47" s="256" t="str">
        <f t="shared" si="112"/>
        <v/>
      </c>
      <c r="BZ47" s="256" t="str">
        <f t="shared" si="113"/>
        <v/>
      </c>
      <c r="CA47" s="256" t="str">
        <f t="shared" si="114"/>
        <v/>
      </c>
      <c r="CB47" s="256" t="str">
        <f t="shared" si="115"/>
        <v/>
      </c>
      <c r="CC47" s="256" t="str">
        <f t="shared" si="116"/>
        <v/>
      </c>
      <c r="CD47" s="256" t="str">
        <f t="shared" si="117"/>
        <v/>
      </c>
      <c r="CE47" s="256" t="str">
        <f t="shared" si="118"/>
        <v/>
      </c>
      <c r="CF47" s="256" t="str">
        <f t="shared" si="119"/>
        <v/>
      </c>
      <c r="CG47" s="256" t="str">
        <f t="shared" si="120"/>
        <v/>
      </c>
      <c r="CH47" s="256" t="str">
        <f t="shared" si="121"/>
        <v/>
      </c>
      <c r="CI47" s="420" t="str">
        <f t="shared" si="132"/>
        <v/>
      </c>
      <c r="CJ47" s="420" t="str">
        <f t="shared" si="133"/>
        <v/>
      </c>
      <c r="CK47" s="420" t="str">
        <f t="shared" si="134"/>
        <v/>
      </c>
      <c r="CL47" s="593" t="str">
        <f t="shared" si="47"/>
        <v/>
      </c>
      <c r="CM47" s="376" t="str">
        <f t="shared" si="108"/>
        <v/>
      </c>
      <c r="CN47" s="376" t="str">
        <f t="shared" si="48"/>
        <v/>
      </c>
      <c r="CO47" s="545" t="str">
        <f t="shared" si="49"/>
        <v/>
      </c>
      <c r="CP47" s="258" t="str">
        <f t="shared" si="14"/>
        <v/>
      </c>
      <c r="CQ47" s="541">
        <f t="shared" si="50"/>
        <v>0</v>
      </c>
      <c r="CS47" s="671" t="str">
        <f>IF(ISBLANK(E47),"",IF(SCL!Y47&lt;$Q47,1,0))</f>
        <v/>
      </c>
      <c r="CT47" s="672" t="str">
        <f>IF(ISBLANK(F47),"",IF(SCL!Z47&lt;$Q47,1,0))</f>
        <v/>
      </c>
      <c r="CU47" s="672" t="str">
        <f>IF(ISBLANK(G47),"",IF(SCL!AA47&lt;$Q47,1,0))</f>
        <v/>
      </c>
      <c r="CV47" s="672" t="str">
        <f>IF(ISBLANK(H47),"",IF(SCL!AB47&lt;$Q47,1,0))</f>
        <v/>
      </c>
      <c r="CW47" s="672" t="str">
        <f>IF(ISBLANK(I47),"",IF(SCL!AC47&lt;$Q47,1,0))</f>
        <v/>
      </c>
      <c r="CX47" s="672" t="str">
        <f>IF(ISBLANK(J47),"",IF(SCL!AD47&lt;$Q47,1,0))</f>
        <v/>
      </c>
      <c r="CY47" s="672" t="str">
        <f>IF(ISBLANK(K47),"",IF(SCL!AE47&lt;$Q47,1,0))</f>
        <v/>
      </c>
      <c r="CZ47" s="672" t="str">
        <f>IF(ISBLANK(L47),"",IF(SCL!AF47&lt;$Q47,1,0))</f>
        <v/>
      </c>
      <c r="DA47" s="672" t="str">
        <f>IF(ISBLANK(M47),"",IF(SCL!AG47&lt;$Q47,1,0))</f>
        <v/>
      </c>
      <c r="DB47" s="672" t="str">
        <f>IF(ISBLANK(N47),"",IF(SCL!AH47&lt;$Q47,1,0))</f>
        <v/>
      </c>
      <c r="DC47" s="673" t="str">
        <f>IF(ISBLANK(O47),"",IF(SCL!AI47&lt;$Q47,1,0))</f>
        <v/>
      </c>
      <c r="DD47" s="478">
        <f t="shared" si="51"/>
        <v>0</v>
      </c>
      <c r="DE47" s="541" t="str">
        <f t="shared" si="52"/>
        <v/>
      </c>
      <c r="DF47" s="665">
        <f t="shared" si="109"/>
        <v>29</v>
      </c>
      <c r="DP47" s="637" t="str">
        <f>+IF(ISBLANK($B$22),"",IF(OR(E47=Cutoff!$A$18,E47=Cutoff!$A$18,F47=Cutoff!$A$18,G47=Cutoff!$A$18,H47=Cutoff!$A$18,I47=Cutoff!$A$18,J47=Cutoff!$A$18,K47=Cutoff!$A$18,L47=Cutoff!$A$18,M47=Cutoff!$A$18,N47=Cutoff!$A$18,O47=Cutoff!$A$18),1,0))</f>
        <v/>
      </c>
      <c r="DQ47" s="622" t="str">
        <f t="shared" si="60"/>
        <v/>
      </c>
      <c r="DR47" s="622" t="str">
        <f t="shared" si="61"/>
        <v/>
      </c>
      <c r="DS47" s="622">
        <f t="shared" si="62"/>
        <v>0</v>
      </c>
      <c r="DT47" s="622" t="str">
        <f t="shared" si="63"/>
        <v/>
      </c>
      <c r="DU47" s="636" t="str">
        <f t="shared" si="64"/>
        <v/>
      </c>
      <c r="DV47" s="381" t="str">
        <f>+IF(OR($E47=Cutoff!A$13,$E47=Cutoff!A$14,$E47=Cutoff!A$15,$F47=Cutoff!A$13,$F47=Cutoff!A$14,$F47=Cutoff!A$15,$G47=Cutoff!A$13,$G47=Cutoff!A$14,$G47=Cutoff!A$15,H47=Cutoff!A$13,$H47=Cutoff!A$14,$H47=Cutoff!A$15,I47=Cutoff!A$13,$I47=Cutoff!A$14,$I47=Cutoff!A$15,$J47=Cutoff!A$13,$J47=Cutoff!A$14,$J47=Cutoff!A$15,$K47=Cutoff!A$13,$K47=Cutoff!A$14,$K47=Cutoff!A$15,$L47=Cutoff!A$13,$L47=Cutoff!A$14,$L47=Cutoff!A$15,$M47=Cutoff!A$13,$M47=Cutoff!A$14,$M47=Cutoff!A$15,$N47=Cutoff!A$13,$N47=Cutoff!A$14,$N47=Cutoff!A$15,$O47=Cutoff!A$13,$O47=Cutoff!A$14,$O47=Cutoff!A$15),"x","")</f>
        <v/>
      </c>
      <c r="DW47" s="275" t="str">
        <f t="shared" si="65"/>
        <v/>
      </c>
      <c r="DX47" s="244" t="str">
        <f t="shared" si="16"/>
        <v/>
      </c>
      <c r="DY47" s="381" t="str">
        <f>+IF(OR($E47=Cutoff!$A$5,$E47=Cutoff!$A$6,$E47=Cutoff!$A$7,$F47=Cutoff!$A$5,$F47=Cutoff!$A$6,$F47=Cutoff!$A$7,$G47=Cutoff!$A$5,$G47=Cutoff!$A$6,$G47=Cutoff!$A$7,$H47=Cutoff!$A$5,$H47=Cutoff!$A$6,$H47=Cutoff!$A$7,$I47=Cutoff!$A$5,$I47=Cutoff!$A$6,$I47=Cutoff!$A$7,$J47=Cutoff!$A$5,$J47=Cutoff!$A$6,$J47=Cutoff!$A$7,$K47=Cutoff!$A$5,$K47=Cutoff!$A$6,$K47=Cutoff!$A$7,$L47=Cutoff!$A$5,$L47=Cutoff!$A$6,$L47=Cutoff!$A$7,$M47=Cutoff!$A$5,$M47=Cutoff!$A$6,$M47=Cutoff!$A$7,$N47=Cutoff!$A$5,$N47=Cutoff!$A$6,$N47=Cutoff!$A$7,$O47=Cutoff!$A$5,$O47=Cutoff!$A$6,$O47=Cutoff!$A$7),"x","")</f>
        <v/>
      </c>
      <c r="DZ47" s="275" t="str">
        <f t="shared" si="66"/>
        <v/>
      </c>
      <c r="EA47" s="244" t="str">
        <f t="shared" si="144"/>
        <v/>
      </c>
      <c r="EB47" s="381" t="str">
        <f>+IF(OR($E47=Cutoff!$A$2,$E47=Cutoff!$A$3,$E47=Cutoff!$A$4,$F47=Cutoff!$A$2,$F47=Cutoff!$A$3,$F47=Cutoff!$A$4,$G47=Cutoff!$A$2,$G47=Cutoff!$A$3,$G47=Cutoff!$A$4,$H47=Cutoff!$A$2,$H47=Cutoff!$A$3,$H47=Cutoff!$A$4,$I47=Cutoff!$A$2,$I47=Cutoff!$A$3,$I47=Cutoff!$A$4,$J47=Cutoff!$A$2,$J47=Cutoff!$A$3,$J47=Cutoff!$A$4,$K47=Cutoff!$A$2,$K47=Cutoff!$A$3,$K47=Cutoff!$A$4,$L47=Cutoff!$A$2,$L47=Cutoff!$A$3,$L47=Cutoff!$A$4,$M47=Cutoff!$A$2,$M47=Cutoff!$A$3,$M47=Cutoff!$A$4,$N47=Cutoff!$A$2,$N47=Cutoff!$A$3,$N47=Cutoff!$A$4,$O47=Cutoff!$A$2,$O47=Cutoff!$A$3,$O47=Cutoff!$A$4),"x","")</f>
        <v/>
      </c>
      <c r="EC47" s="275" t="str">
        <f t="shared" si="67"/>
        <v/>
      </c>
      <c r="ED47" s="244" t="str">
        <f t="shared" si="143"/>
        <v/>
      </c>
      <c r="EE47" s="293" t="str">
        <f t="shared" si="122"/>
        <v/>
      </c>
      <c r="EF47" s="382" t="str">
        <f>+IF(OR($E47=Cutoff!$A$8,$E47=Cutoff!$A$11,$E47=Cutoff!$A$12,$F47=Cutoff!$A$8,$F47=Cutoff!$A$11,$F47=Cutoff!$A$12,$G47=Cutoff!$A$8,$G47=Cutoff!$A$11,$G47=Cutoff!$A$12,$H47=Cutoff!$A$8,$H47=Cutoff!$A$11,$H47=Cutoff!$A$12,$I47=Cutoff!$A$8,$I47=Cutoff!$A$11,$I47=Cutoff!$A$12,$J47=Cutoff!$A$8,$J47=Cutoff!$A$11,$J47=Cutoff!$A$12,$K47=Cutoff!$A$8,$K47=Cutoff!$A$11,$K47=Cutoff!$A$12,$L47=Cutoff!$A$8,$L47=Cutoff!$A$11,$L47=Cutoff!$A$12,$M47=Cutoff!$A$8,$M47=Cutoff!$A$11,$M47=Cutoff!$A$12,$N47=Cutoff!$A$8,$N47=Cutoff!$A$11,$N47=Cutoff!$A$12,$O47=Cutoff!$A$8,$O47=Cutoff!$A$11,$O47=Cutoff!$A$12),"x","")</f>
        <v/>
      </c>
      <c r="EG47" s="293" t="str">
        <f t="shared" si="123"/>
        <v/>
      </c>
      <c r="EH47" s="482" t="str">
        <f t="shared" si="68"/>
        <v/>
      </c>
      <c r="EI47" s="482" t="str">
        <f t="shared" si="69"/>
        <v/>
      </c>
      <c r="EJ47" s="478" t="str">
        <f t="shared" si="70"/>
        <v/>
      </c>
      <c r="EK47" s="244">
        <f t="shared" si="110"/>
        <v>13</v>
      </c>
      <c r="EL47" s="482" t="str">
        <f t="shared" si="71"/>
        <v/>
      </c>
      <c r="EM47" s="482" t="str">
        <f t="shared" si="72"/>
        <v/>
      </c>
      <c r="EN47" s="482" t="str">
        <f t="shared" si="73"/>
        <v/>
      </c>
      <c r="EO47" s="293" t="str">
        <f t="shared" si="19"/>
        <v/>
      </c>
      <c r="EP47" s="539" t="str">
        <f>+IF(ISBLANK(B47),"",IF(OR($E47=Cutoff!$P$2,$E47=Cutoff!$P$3,$E47=Cutoff!$P$4,$E47=Cutoff!$P$5,$E47=Cutoff!$P$6,$E47=Cutoff!$P$7,$E47=Cutoff!$P$8,$F47=Cutoff!$P$2,$F47=Cutoff!$P$3,$F47=Cutoff!$P$4,$F47=Cutoff!$P$5,$F47=Cutoff!$P$6,$F47=Cutoff!$P$7,$F47=Cutoff!$P$8,$G47=Cutoff!$P$2,$G47=Cutoff!$P$3,$G47=Cutoff!$P$4,$G47=Cutoff!$P$5,$G47=Cutoff!$P$6,$G47=Cutoff!$P$7,$G47=Cutoff!$P$8,$H47=Cutoff!$P$2,$H47=Cutoff!$P$3,$H47=Cutoff!$P$4,$H47=Cutoff!$P$5,$H47=Cutoff!$P$6,$H47=Cutoff!$P$7,$H47=Cutoff!$P$8,$I47=Cutoff!$P$2,$I47=Cutoff!$P$3,$I47=Cutoff!$P$4,$I47=Cutoff!$P$5,$I47=Cutoff!$P$6,$I47=Cutoff!$P$7,$I47=Cutoff!$P$8,$J47=Cutoff!$P$2,$J47=Cutoff!$P$3,$J47=Cutoff!$P$4,$J47=Cutoff!$P$5,$J47=Cutoff!$P$6,$J47=Cutoff!$P$7,$J47=Cutoff!$P$8,$K47=Cutoff!$P$2,$K47=Cutoff!$P$3,$K47=Cutoff!$P$4,$K47=Cutoff!$P$5,$K47=Cutoff!$P$6,$K47=Cutoff!$P$7,$K47=Cutoff!$P$8,$L47=Cutoff!$P$2,$L47=Cutoff!$P$3,$L47=Cutoff!$P$4,$L47=Cutoff!$P$5,$L47=Cutoff!$P$6,$L47=Cutoff!$P$7,$L47=Cutoff!$P$8,$M47=Cutoff!$P$2,$M47=Cutoff!$P$3,$M47=Cutoff!$P$4,$M47=Cutoff!$P$5,$M47=Cutoff!$P$6,$M47=Cutoff!$P$7,$M47=Cutoff!$P$8,$N47=Cutoff!$P$2,$N47=Cutoff!$P$3,$N47=Cutoff!$P$4,$N47=Cutoff!$P$5,$N47=Cutoff!$P$6,$N47=Cutoff!$P$7,$N47=Cutoff!$P$8,$O47=Cutoff!$P$2,$O47=Cutoff!$P$3,$O47=Cutoff!$P$4,$O47=Cutoff!$P$5,$O47=Cutoff!$P$6,$O47=Cutoff!$P$7,$O47=Cutoff!$P$8),1,""))</f>
        <v/>
      </c>
      <c r="EQ47" s="490" t="str">
        <f>+IF(ISBLANK(B47),"",IF(OR($E47=Cutoff!$R$2,$E47=Cutoff!$R$3,$E47=Cutoff!$R$4,$E47=Cutoff!$R$6,$E47=Cutoff!$R$7,$E47=Cutoff!$R$8,$E47=Cutoff!$R$10,$F47=Cutoff!$R$2,$F47=Cutoff!$R$3,$F47=Cutoff!$R$4,$F47=Cutoff!$R$6,$F47=Cutoff!$R$7,$F47=Cutoff!$R$8,$F47=Cutoff!$R$10,$G47=Cutoff!$R$2,$G47=Cutoff!$R$3,$G47=Cutoff!$R$4,$G47=Cutoff!$R$6,$G47=Cutoff!$R$7,$G47=Cutoff!$R$8,$G47=Cutoff!$R$10,$H47=Cutoff!$R$2,$H47=Cutoff!$R$3,$H47=Cutoff!$R$4,$H47=Cutoff!$R$6,$H47=Cutoff!$R$7,$H47=Cutoff!$R$8,$H47=Cutoff!$R$10,$I47=Cutoff!$R$2,$I47=Cutoff!$R$3,$I47=Cutoff!$R$4,$I47=Cutoff!$R$6,$I47=Cutoff!$R$7,$I47=Cutoff!$R$8,$I47=Cutoff!$R$10,$J47=Cutoff!$R$2,$J47=Cutoff!$R$3,$J47=Cutoff!$R$4,$J47=Cutoff!$R$6,$J47=Cutoff!$R$7,$J47=Cutoff!$R$8,$J47=Cutoff!$R$10,$K47=Cutoff!$R$2,$K47=Cutoff!$R$3,$K47=Cutoff!$R$4,$K47=Cutoff!$R$6,$K47=Cutoff!$R$7,$K47=Cutoff!$R$8,$K47=Cutoff!$R$10,$L47=Cutoff!$R$2,$L47=Cutoff!$R$3,$L47=Cutoff!$R$4,$L47=Cutoff!$R$6,$L47=Cutoff!$R$7,$L47=Cutoff!$R$8,$L47=Cutoff!$R$10,$M47=Cutoff!$R$2,$M47=Cutoff!$R$3,$M47=Cutoff!$R$4,$M47=Cutoff!$R$6,$M47=Cutoff!$R$7,$M47=Cutoff!$R$8,$M47=Cutoff!$R$10,$N47=Cutoff!$R$2,$N47=Cutoff!$R$3,$N47=Cutoff!$R$4,$N47=Cutoff!$R$6,$N47=Cutoff!$R$7,$N47=Cutoff!$R$8,$N47=Cutoff!$R$10,$O47=Cutoff!$R$2,$O47=Cutoff!$R$3,$O47=Cutoff!$R$4,$O47=Cutoff!$R$6,$O47=Cutoff!$R$7,$O47=Cutoff!$R$8,$O47=Cutoff!$R$10),1,""))</f>
        <v/>
      </c>
      <c r="ER47" s="490" t="str">
        <f>+IF(ISBLANK(B47),"",IF(OR($E47=Cutoff!$T$2,$E47=Cutoff!$T$3,$E47=Cutoff!$T$4,$E47=Cutoff!$T$5,$E47=Cutoff!$T$6,$E47=Cutoff!$T$7,$E47=Cutoff!$T$8,$F47=Cutoff!$T$2,$F47=Cutoff!$T$3,$F47=Cutoff!$T$4,$F47=Cutoff!$T$5,$F47=Cutoff!$T$6,$F47=Cutoff!$T$7,$F47=Cutoff!$T$8,$G47=Cutoff!$T$2,$G47=Cutoff!$T$3,$G47=Cutoff!$T$4,$G47=Cutoff!$T$5,$G47=Cutoff!$T$6,$G47=Cutoff!$T$7,$G47=Cutoff!$T$8,$H47=Cutoff!$T$2,$H47=Cutoff!$T$3,$H47=Cutoff!$T$4,$H47=Cutoff!$T$5,$H47=Cutoff!$T$6,$H47=Cutoff!$T$7,$H47=Cutoff!$T$8,$I47=Cutoff!$T$2,$I47=Cutoff!$T$3,$I47=Cutoff!$T$4,$I47=Cutoff!$T$5,$I47=Cutoff!$T$6,$I47=Cutoff!$T$7,$I47=Cutoff!$T$8,$J47=Cutoff!$T$2,$J47=Cutoff!$T$3,$J47=Cutoff!$T$4,$J47=Cutoff!$T$5,$J47=Cutoff!$T$6,$J47=Cutoff!$T$7,$J47=Cutoff!$T$8,$K47=Cutoff!$T$2,$K47=Cutoff!$T$3,$K47=Cutoff!$T$4,$K47=Cutoff!$T$5,$K47=Cutoff!$T$6,$K47=Cutoff!$T$7,$K47=Cutoff!$T$8,$L47=Cutoff!$T$2,$L47=Cutoff!$T$3,$L47=Cutoff!$T$4,$L47=Cutoff!$T$5,$L47=Cutoff!$T$6,$L47=Cutoff!$T$7,$L47=Cutoff!$T$8,$M47=Cutoff!$T$2,$M47=Cutoff!$T$3,$M47=Cutoff!$T$4,$M47=Cutoff!$T$5,$M47=Cutoff!$T$6,$M47=Cutoff!$T$7,$M47=Cutoff!$T$8,$N47=Cutoff!$T$2,$N47=Cutoff!$T$3,$N47=Cutoff!$T$4,$N47=Cutoff!$T$5,$N47=Cutoff!$T$6,$N47=Cutoff!$T$7,$N47=Cutoff!$T$8,$O47=Cutoff!$T$2,$O47=Cutoff!$T$3,$O47=Cutoff!$T$4,$O47=Cutoff!$T$5,$O47=Cutoff!$T$6,$O47=Cutoff!$T$7,$O47=Cutoff!$T$8),1,""))</f>
        <v/>
      </c>
      <c r="ET47" s="480">
        <f t="shared" si="135"/>
        <v>0</v>
      </c>
      <c r="EU47" s="545">
        <f t="shared" si="75"/>
        <v>0</v>
      </c>
      <c r="EV47" s="545">
        <f t="shared" si="76"/>
        <v>0</v>
      </c>
      <c r="EW47" s="545">
        <f t="shared" si="77"/>
        <v>0</v>
      </c>
      <c r="EY47" s="689" t="str">
        <f>IF(ISBLANK(E47),"0",+IF(OR(AND(E47=Cutoff!$AC$2,$Q47&gt;VLOOKUP(E47,Cutoff!$A$2:$D$56,4,FALSE)&gt;LCID!$Q47),AND(E47=Cutoff!$AC$3,$Q47&gt;VLOOKUP(E47,Cutoff!$A$2:$D$56,4,FALSE)&gt;LCID!$Q47),AND(E47=Cutoff!$AC$4,$RC47&gt;VLOOKUP(E47,Cutoff!$A$2:$D$56,4,FALSE)&gt;LCID!$Q47),AND(E47=Cutoff!$AC$5,$Q47&gt;VLOOKUP(E47,Cutoff!$A$2:$D$56,4,FALSE)&gt;LCID!$Q47),AND(E47=Cutoff!$AC$6,$Q47&gt;VLOOKUP(E47,Cutoff!$A$2:$D$56,4,FALSE)&gt;LCID!$Q47),AND(E47=Cutoff!$AC$7,$Q47&gt;VLOOKUP(E47,Cutoff!$A$2:$D$56,4,FALSE)&gt;LCID!$Q47),AND(E47=Cutoff!$AC$8,$Q47&gt;VLOOKUP(E47,Cutoff!$A$2:$D$56,4,FALSE)&gt;LCID!$Q47),AND(E47=Cutoff!$AC$9,$Q47&gt;VLOOKUP(E47,Cutoff!$A$2:$D$56,4,FALSE)&gt;LCID!$Q47)),"1","0"))</f>
        <v>0</v>
      </c>
      <c r="EZ47" s="690" t="str">
        <f>IF(ISBLANK(F47),"0",+IF(OR(AND(F47=Cutoff!$AC$2,$Q47&gt;VLOOKUP(F47,Cutoff!$A$2:$D$56,4,FALSE)&gt;LCID!$Q47),AND(F47=Cutoff!$AC$3,$Q47&gt;VLOOKUP(F47,Cutoff!$A$2:$D$56,4,FALSE)&gt;LCID!$Q47),AND(F47=Cutoff!$AC$4,$RC47&gt;VLOOKUP(F47,Cutoff!$A$2:$D$56,4,FALSE)&gt;LCID!$Q47),AND(F47=Cutoff!$AC$5,$Q47&gt;VLOOKUP(F47,Cutoff!$A$2:$D$56,4,FALSE)&gt;LCID!$Q47),AND(F47=Cutoff!$AC$6,$Q47&gt;VLOOKUP(F47,Cutoff!$A$2:$D$56,4,FALSE)&gt;LCID!$Q47),AND(F47=Cutoff!$AC$7,$Q47&gt;VLOOKUP(F47,Cutoff!$A$2:$D$56,4,FALSE)&gt;LCID!$Q47),AND(F47=Cutoff!$AC$8,$Q47&gt;VLOOKUP(F47,Cutoff!$A$2:$D$56,4,FALSE)&gt;LCID!$Q47),AND(F47=Cutoff!$AC$9,$Q47&gt;VLOOKUP(F47,Cutoff!$A$2:$D$56,4,FALSE)&gt;LCID!$Q47)),"1","0"))</f>
        <v>0</v>
      </c>
      <c r="FA47" s="690" t="str">
        <f>IF(ISBLANK(G47),"0",+IF(OR(AND(G47=Cutoff!$AC$2,$Q47&gt;VLOOKUP(G47,Cutoff!$A$2:$D$56,4,FALSE)&gt;LCID!$Q47),AND(G47=Cutoff!$AC$3,$Q47&gt;VLOOKUP(G47,Cutoff!$A$2:$D$56,4,FALSE)&gt;LCID!$Q47),AND(G47=Cutoff!$AC$4,$RC47&gt;VLOOKUP(G47,Cutoff!$A$2:$D$56,4,FALSE)&gt;LCID!$Q47),AND(G47=Cutoff!$AC$5,$Q47&gt;VLOOKUP(G47,Cutoff!$A$2:$D$56,4,FALSE)&gt;LCID!$Q47),AND(G47=Cutoff!$AC$6,$Q47&gt;VLOOKUP(G47,Cutoff!$A$2:$D$56,4,FALSE)&gt;LCID!$Q47),AND(G47=Cutoff!$AC$7,$Q47&gt;VLOOKUP(G47,Cutoff!$A$2:$D$56,4,FALSE)&gt;LCID!$Q47),AND(G47=Cutoff!$AC$8,$Q47&gt;VLOOKUP(G47,Cutoff!$A$2:$D$56,4,FALSE)&gt;LCID!$Q47),AND(G47=Cutoff!$AC$9,$Q47&gt;VLOOKUP(G47,Cutoff!$A$2:$D$56,4,FALSE)&gt;LCID!$Q47)),"1","0"))</f>
        <v>0</v>
      </c>
      <c r="FB47" s="690" t="str">
        <f>IF(ISBLANK(H47),"0",+IF(OR(AND(H47=Cutoff!$AC$2,$Q47&gt;VLOOKUP(H47,Cutoff!$A$2:$D$56,4,FALSE)&gt;LCID!$Q47),AND(H47=Cutoff!$AC$3,$Q47&gt;VLOOKUP(H47,Cutoff!$A$2:$D$56,4,FALSE)&gt;LCID!$Q47),AND(H47=Cutoff!$AC$4,$RC47&gt;VLOOKUP(H47,Cutoff!$A$2:$D$56,4,FALSE)&gt;LCID!$Q47),AND(H47=Cutoff!$AC$5,$Q47&gt;VLOOKUP(H47,Cutoff!$A$2:$D$56,4,FALSE)&gt;LCID!$Q47),AND(H47=Cutoff!$AC$6,$Q47&gt;VLOOKUP(H47,Cutoff!$A$2:$D$56,4,FALSE)&gt;LCID!$Q47),AND(H47=Cutoff!$AC$7,$Q47&gt;VLOOKUP(H47,Cutoff!$A$2:$D$56,4,FALSE)&gt;LCID!$Q47),AND(H47=Cutoff!$AC$8,$Q47&gt;VLOOKUP(H47,Cutoff!$A$2:$D$56,4,FALSE)&gt;LCID!$Q47),AND(H47=Cutoff!$AC$9,$Q47&gt;VLOOKUP(H47,Cutoff!$A$2:$D$56,4,FALSE)&gt;LCID!$Q47)),"1","0"))</f>
        <v>0</v>
      </c>
      <c r="FC47" s="690" t="str">
        <f>IF(ISBLANK(I47),"0",+IF(OR(AND(I47=Cutoff!$AC$2,$Q47&gt;VLOOKUP(I47,Cutoff!$A$2:$D$56,4,FALSE)&gt;LCID!$Q47),AND(I47=Cutoff!$AC$3,$Q47&gt;VLOOKUP(I47,Cutoff!$A$2:$D$56,4,FALSE)&gt;LCID!$Q47),AND(I47=Cutoff!$AC$4,$RC47&gt;VLOOKUP(I47,Cutoff!$A$2:$D$56,4,FALSE)&gt;LCID!$Q47),AND(I47=Cutoff!$AC$5,$Q47&gt;VLOOKUP(I47,Cutoff!$A$2:$D$56,4,FALSE)&gt;LCID!$Q47),AND(I47=Cutoff!$AC$6,$Q47&gt;VLOOKUP(I47,Cutoff!$A$2:$D$56,4,FALSE)&gt;LCID!$Q47),AND(I47=Cutoff!$AC$7,$Q47&gt;VLOOKUP(I47,Cutoff!$A$2:$D$56,4,FALSE)&gt;LCID!$Q47),AND(I47=Cutoff!$AC$8,$Q47&gt;VLOOKUP(I47,Cutoff!$A$2:$D$56,4,FALSE)&gt;LCID!$Q47),AND(I47=Cutoff!$AC$9,$Q47&gt;VLOOKUP(I47,Cutoff!$A$2:$D$56,4,FALSE)&gt;LCID!$Q47)),"1","0"))</f>
        <v>0</v>
      </c>
      <c r="FD47" s="690" t="str">
        <f>IF(ISBLANK(J47),"0",+IF(OR(AND(J47=Cutoff!$AC$2,$Q47&gt;VLOOKUP(J47,Cutoff!$A$2:$D$56,4,FALSE)&gt;LCID!$Q47),AND(J47=Cutoff!$AC$3,$Q47&gt;VLOOKUP(J47,Cutoff!$A$2:$D$56,4,FALSE)&gt;LCID!$Q47),AND(J47=Cutoff!$AC$4,$RC47&gt;VLOOKUP(J47,Cutoff!$A$2:$D$56,4,FALSE)&gt;LCID!$Q47),AND(J47=Cutoff!$AC$5,$Q47&gt;VLOOKUP(J47,Cutoff!$A$2:$D$56,4,FALSE)&gt;LCID!$Q47),AND(J47=Cutoff!$AC$6,$Q47&gt;VLOOKUP(J47,Cutoff!$A$2:$D$56,4,FALSE)&gt;LCID!$Q47),AND(J47=Cutoff!$AC$7,$Q47&gt;VLOOKUP(J47,Cutoff!$A$2:$D$56,4,FALSE)&gt;LCID!$Q47),AND(J47=Cutoff!$AC$8,$Q47&gt;VLOOKUP(J47,Cutoff!$A$2:$D$56,4,FALSE)&gt;LCID!$Q47),AND(J47=Cutoff!$AC$9,$Q47&gt;VLOOKUP(J47,Cutoff!$A$2:$D$56,4,FALSE)&gt;LCID!$Q47)),"1","0"))</f>
        <v>0</v>
      </c>
      <c r="FE47" s="690" t="str">
        <f>IF(ISBLANK(K47),"0",+IF(OR(AND(K47=Cutoff!$AC$2,$Q47&gt;VLOOKUP(K47,Cutoff!$A$2:$D$56,4,FALSE)&gt;LCID!$Q47),AND(K47=Cutoff!$AC$3,$Q47&gt;VLOOKUP(K47,Cutoff!$A$2:$D$56,4,FALSE)&gt;LCID!$Q47),AND(K47=Cutoff!$AC$4,$RC47&gt;VLOOKUP(K47,Cutoff!$A$2:$D$56,4,FALSE)&gt;LCID!$Q47),AND(K47=Cutoff!$AC$5,$Q47&gt;VLOOKUP(K47,Cutoff!$A$2:$D$56,4,FALSE)&gt;LCID!$Q47),AND(K47=Cutoff!$AC$6,$Q47&gt;VLOOKUP(K47,Cutoff!$A$2:$D$56,4,FALSE)&gt;LCID!$Q47),AND(K47=Cutoff!$AC$7,$Q47&gt;VLOOKUP(K47,Cutoff!$A$2:$D$56,4,FALSE)&gt;LCID!$Q47),AND(K47=Cutoff!$AC$8,$Q47&gt;VLOOKUP(K47,Cutoff!$A$2:$D$56,4,FALSE)&gt;LCID!$Q47),AND(K47=Cutoff!$AC$9,$Q47&gt;VLOOKUP(K47,Cutoff!$A$2:$D$56,4,FALSE)&gt;LCID!$Q47)),"1","0"))</f>
        <v>0</v>
      </c>
      <c r="FF47" s="690" t="str">
        <f>IF(ISBLANK(L47),"0",+IF(OR(AND(L47=Cutoff!$AC$2,$Q47&gt;VLOOKUP(L47,Cutoff!$A$2:$D$56,4,FALSE)&gt;LCID!$Q47),AND(L47=Cutoff!$AC$3,$Q47&gt;VLOOKUP(L47,Cutoff!$A$2:$D$56,4,FALSE)&gt;LCID!$Q47),AND(L47=Cutoff!$AC$4,$RC47&gt;VLOOKUP(L47,Cutoff!$A$2:$D$56,4,FALSE)&gt;LCID!$Q47),AND(L47=Cutoff!$AC$5,$Q47&gt;VLOOKUP(L47,Cutoff!$A$2:$D$56,4,FALSE)&gt;LCID!$Q47),AND(L47=Cutoff!$AC$6,$Q47&gt;VLOOKUP(L47,Cutoff!$A$2:$D$56,4,FALSE)&gt;LCID!$Q47),AND(L47=Cutoff!$AC$7,$Q47&gt;VLOOKUP(L47,Cutoff!$A$2:$D$56,4,FALSE)&gt;LCID!$Q47),AND(L47=Cutoff!$AC$8,$Q47&gt;VLOOKUP(L47,Cutoff!$A$2:$D$56,4,FALSE)&gt;LCID!$Q47),AND(L47=Cutoff!$AC$9,$Q47&gt;VLOOKUP(L47,Cutoff!$A$2:$D$56,4,FALSE)&gt;LCID!$Q47)),"1","0"))</f>
        <v>0</v>
      </c>
      <c r="FG47" s="690" t="str">
        <f>IF(ISBLANK(M47),"0",+IF(OR(AND(M47=Cutoff!$AC$2,$Q47&gt;VLOOKUP(M47,Cutoff!$A$2:$D$56,4,FALSE)&gt;LCID!$Q47),AND(M47=Cutoff!$AC$3,$Q47&gt;VLOOKUP(M47,Cutoff!$A$2:$D$56,4,FALSE)&gt;LCID!$Q47),AND(M47=Cutoff!$AC$4,$RC47&gt;VLOOKUP(M47,Cutoff!$A$2:$D$56,4,FALSE)&gt;LCID!$Q47),AND(M47=Cutoff!$AC$5,$Q47&gt;VLOOKUP(M47,Cutoff!$A$2:$D$56,4,FALSE)&gt;LCID!$Q47),AND(M47=Cutoff!$AC$6,$Q47&gt;VLOOKUP(M47,Cutoff!$A$2:$D$56,4,FALSE)&gt;LCID!$Q47),AND(M47=Cutoff!$AC$7,$Q47&gt;VLOOKUP(M47,Cutoff!$A$2:$D$56,4,FALSE)&gt;LCID!$Q47),AND(M47=Cutoff!$AC$8,$Q47&gt;VLOOKUP(M47,Cutoff!$A$2:$D$56,4,FALSE)&gt;LCID!$Q47),AND(M47=Cutoff!$AC$9,$Q47&gt;VLOOKUP(M47,Cutoff!$A$2:$D$56,4,FALSE)&gt;LCID!$Q47)),"1","0"))</f>
        <v>0</v>
      </c>
      <c r="FH47" s="690" t="str">
        <f>IF(ISBLANK(N47),"0",+IF(OR(AND(N47=Cutoff!$AC$2,$Q47&gt;VLOOKUP(N47,Cutoff!$A$2:$D$56,4,FALSE)&gt;LCID!$Q47),AND(N47=Cutoff!$AC$3,$Q47&gt;VLOOKUP(N47,Cutoff!$A$2:$D$56,4,FALSE)&gt;LCID!$Q47),AND(N47=Cutoff!$AC$4,$RC47&gt;VLOOKUP(N47,Cutoff!$A$2:$D$56,4,FALSE)&gt;LCID!$Q47),AND(N47=Cutoff!$AC$5,$Q47&gt;VLOOKUP(N47,Cutoff!$A$2:$D$56,4,FALSE)&gt;LCID!$Q47),AND(N47=Cutoff!$AC$6,$Q47&gt;VLOOKUP(N47,Cutoff!$A$2:$D$56,4,FALSE)&gt;LCID!$Q47),AND(N47=Cutoff!$AC$7,$Q47&gt;VLOOKUP(N47,Cutoff!$A$2:$D$56,4,FALSE)&gt;LCID!$Q47),AND(N47=Cutoff!$AC$8,$Q47&gt;VLOOKUP(N47,Cutoff!$A$2:$D$56,4,FALSE)&gt;LCID!$Q47),AND(N47=Cutoff!$AC$9,$Q47&gt;VLOOKUP(N47,Cutoff!$A$2:$D$56,4,FALSE)&gt;LCID!$Q47)),"1","0"))</f>
        <v>0</v>
      </c>
      <c r="FI47" s="691" t="str">
        <f>IF(ISBLANK(O47),"0",+IF(OR(AND(O47=Cutoff!$AC$2,$Q47&gt;VLOOKUP(O47,Cutoff!$A$2:$D$56,4,FALSE)&gt;LCID!$Q47),AND(O47=Cutoff!$AC$3,$Q47&gt;VLOOKUP(O47,Cutoff!$A$2:$D$56,4,FALSE)&gt;LCID!$Q47),AND(O47=Cutoff!$AC$4,$RC47&gt;VLOOKUP(O47,Cutoff!$A$2:$D$56,4,FALSE)&gt;LCID!$Q47),AND(O47=Cutoff!$AC$5,$Q47&gt;VLOOKUP(O47,Cutoff!$A$2:$D$56,4,FALSE)&gt;LCID!$Q47),AND(O47=Cutoff!$AC$6,$Q47&gt;VLOOKUP(O47,Cutoff!$A$2:$D$56,4,FALSE)&gt;LCID!$Q47),AND(O47=Cutoff!$AC$7,$Q47&gt;VLOOKUP(O47,Cutoff!$A$2:$D$56,4,FALSE)&gt;LCID!$Q47),AND(O47=Cutoff!$AC$8,$Q47&gt;VLOOKUP(O47,Cutoff!$A$2:$D$56,4,FALSE)&gt;LCID!$Q47),AND(O47=Cutoff!$AC$9,$Q47&gt;VLOOKUP(O47,Cutoff!$A$2:$D$56,4,FALSE)&gt;LCID!$Q47)),"1","0"))</f>
        <v>0</v>
      </c>
      <c r="FJ47" s="688">
        <f t="shared" si="136"/>
        <v>0</v>
      </c>
      <c r="FK47" s="11"/>
      <c r="FM47" s="480">
        <f t="shared" si="137"/>
        <v>0</v>
      </c>
      <c r="FN47" s="480">
        <f t="shared" si="138"/>
        <v>0</v>
      </c>
      <c r="FO47" s="480">
        <f t="shared" si="139"/>
        <v>0</v>
      </c>
      <c r="FQ47" s="239" t="str">
        <f>IF(ISBLANK(B47),"",+IF(OR($E47=Cutoff!$W$2,$E47=Cutoff!$W$3,$E47=Cutoff!$W$4,$E47=Cutoff!$W$5,$E47=Cutoff!$W$6,$E47=Cutoff!$W$7,$E47=Cutoff!$W$8,$E47=Cutoff!$W$9,$E47=Cutoff!$W$10,$E47=Cutoff!$W$11,$E47=Cutoff!$W$12,$F47=Cutoff!$W$2,$F47=Cutoff!$W$3,$F47=Cutoff!$W$4,$F47=Cutoff!$W$5,$F47=Cutoff!$W$6,$F47=Cutoff!$W$7,$F47=Cutoff!$W$8,$F47=Cutoff!$W$9,$F47=Cutoff!$W$10,$F47=Cutoff!$W$11,$F47=Cutoff!$W$12,$G47=Cutoff!$W$2,$G47=Cutoff!$W$3,$G47=Cutoff!$W$4,$G47=Cutoff!$W$5,$G47=Cutoff!$W$6,$G47=Cutoff!$W$7,$G47=Cutoff!$W$8,$G47=Cutoff!$W$9,$G47=Cutoff!$W$10,$G47=Cutoff!$W$11,$G47=Cutoff!$W$12,$H47=Cutoff!$W$2,$H47=Cutoff!$W$3,$H47=Cutoff!$W$4,$H47=Cutoff!$W$5,$H47=Cutoff!$W$6,$H47=Cutoff!$W$7,$H47=Cutoff!$W$8,$H47=Cutoff!$W$9,$H47=Cutoff!$W$10,$H47=Cutoff!$W$11,$H47=Cutoff!$W$12,$I47=Cutoff!$W$2,$I47=Cutoff!$W$3,$I47=Cutoff!$W$4,$I47=Cutoff!$W$5,$I47=Cutoff!$W$6,$I47=Cutoff!$W$7,$I47=Cutoff!$W$8,$I47=Cutoff!$W$9,$I47=Cutoff!$W$10,$I47=Cutoff!$W$11,$I47=Cutoff!$W$12,$J47=Cutoff!$W$2,$J47=Cutoff!$W$3,$J47=Cutoff!$W$4,$J47=Cutoff!$W$5,$J47=Cutoff!$W$6,$J47=Cutoff!$W$7,$J47=Cutoff!$W$8,$J47=Cutoff!$W$9,$J47=Cutoff!$W$10,$J47=Cutoff!$W$11,$J47=Cutoff!$W$12,$K47=Cutoff!$W$2,$K47=Cutoff!$W$3,$K47=Cutoff!$W$4,$K47=Cutoff!$W$5,$K47=Cutoff!$W$6,$K47=Cutoff!$W$7,$K47=Cutoff!$W$8,$K47=Cutoff!$W$9,$K47=Cutoff!$W$10,$K47=Cutoff!$W$11,$K47=Cutoff!$W$12,$L47=Cutoff!$W$2,$L47=Cutoff!$W$3,$L47=Cutoff!$W$4,$L47=Cutoff!$W$5,$L47=Cutoff!$W$6,$L47=Cutoff!$W$7,$L47=Cutoff!$W$8,$L47=Cutoff!$W$9,$L47=Cutoff!$W$10,$L47=Cutoff!$W$11,$L47=Cutoff!$W$12,$M47=Cutoff!$W$2,$M47=Cutoff!$W$3,$M47=Cutoff!$W$4,$M47=Cutoff!$W$5,$M47=Cutoff!$W$6,$M47=Cutoff!$W$7,$M47=Cutoff!$W$8,$M47=Cutoff!$W$9,$M47=Cutoff!$W$10,$N47=Cutoff!$W$2,$N47=Cutoff!$W$3,$N47=Cutoff!$W$4,$M47=Cutoff!$W$11,$M47=Cutoff!$W$12,$N47=Cutoff!$W$5,$N47=Cutoff!$W$6,$N47=Cutoff!$W$7,$N47=Cutoff!$W$8,$N47=Cutoff!$W$9,$N47=Cutoff!$W$10,$N47=Cutoff!$W$11,$N47=Cutoff!$W$12,$O47=Cutoff!$W$2,$O47=Cutoff!$W$3,$O47=Cutoff!$W$4,$O47=Cutoff!$W$5,$O47=Cutoff!$W$6,$O47=Cutoff!$W$7,$O47=Cutoff!$W$8,$O47=Cutoff!$W$9,$O47=Cutoff!$W$10,$O47=Cutoff!$W$11,$O47=Cutoff!$W$12),1,""))</f>
        <v/>
      </c>
      <c r="FR47" s="239">
        <f t="shared" si="80"/>
        <v>0</v>
      </c>
      <c r="FU47" s="480" t="str">
        <f t="shared" si="124"/>
        <v/>
      </c>
      <c r="GB47" s="528" t="str">
        <f t="shared" si="81"/>
        <v/>
      </c>
      <c r="GC47" s="529" t="str">
        <f t="shared" si="82"/>
        <v/>
      </c>
      <c r="GD47" s="529" t="str">
        <f t="shared" si="83"/>
        <v/>
      </c>
      <c r="GE47" s="529" t="str">
        <f t="shared" si="84"/>
        <v/>
      </c>
      <c r="GF47" s="529" t="str">
        <f t="shared" si="85"/>
        <v/>
      </c>
      <c r="GG47" s="529" t="str">
        <f t="shared" si="86"/>
        <v/>
      </c>
      <c r="GH47" s="529" t="str">
        <f t="shared" si="87"/>
        <v/>
      </c>
      <c r="GI47" s="529" t="str">
        <f t="shared" si="88"/>
        <v/>
      </c>
      <c r="GJ47" s="529" t="str">
        <f t="shared" si="89"/>
        <v/>
      </c>
      <c r="GK47" s="529" t="str">
        <f t="shared" si="90"/>
        <v/>
      </c>
      <c r="GL47" s="530" t="str">
        <f t="shared" si="91"/>
        <v/>
      </c>
      <c r="GM47" s="530">
        <f t="shared" si="92"/>
        <v>0</v>
      </c>
      <c r="GN47" s="574">
        <f t="shared" si="93"/>
        <v>0</v>
      </c>
      <c r="GQ47" s="528" t="str">
        <f>+IF(ISBLANK($B47),"",IF(ISBLANK(E47),"",IF(OR(E47=Cutoff!$P$34,E47=Cutoff!$P$35,E47=Cutoff!$P$36,E47=Cutoff!$P$37,E47=Cutoff!$P$38,E47=Cutoff!$P$39,E47=Cutoff!$P$40,E47=Cutoff!$P$41,E47=Cutoff!$P$42,E47=Cutoff!$P$43,E47=Cutoff!$P$44,E47=Cutoff!$P$45,$Q47&lt;SCL!Y47),"0","i")))</f>
        <v/>
      </c>
      <c r="GR47" s="529" t="str">
        <f>+IF(ISBLANK($B47),"",IF(ISBLANK(F47),"",IF(OR(F47=Cutoff!$P$34,F47=Cutoff!$P$35,F47=Cutoff!$P$36,F47=Cutoff!$P$37,F47=Cutoff!$P$38,F47=Cutoff!$P$39,F47=Cutoff!$P$40,F47=Cutoff!$P$41,F47=Cutoff!$P$42,F47=Cutoff!$P$43,F47=Cutoff!$P$44,F47=Cutoff!$P$45,$Q47&lt;SCL!Z47),"0","i")))</f>
        <v/>
      </c>
      <c r="GS47" s="529" t="str">
        <f>+IF(ISBLANK($B47),"",IF(ISBLANK(G47),"",IF(OR(G47=Cutoff!$P$34,G47=Cutoff!$P$35,G47=Cutoff!$P$36,G47=Cutoff!$P$37,G47=Cutoff!$P$38,G47=Cutoff!$P$39,G47=Cutoff!$P$40,G47=Cutoff!$P$41,G47=Cutoff!$P$42,G47=Cutoff!$P$43,G47=Cutoff!$P$44,G47=Cutoff!$P$45,$Q47&lt;SCL!AA47),"0","i")))</f>
        <v/>
      </c>
      <c r="GT47" s="529" t="str">
        <f>+IF(ISBLANK($B47),"",IF(ISBLANK(H47),"",IF(OR(H47=Cutoff!$P$34,H47=Cutoff!$P$35,H47=Cutoff!$P$36,H47=Cutoff!$P$37,H47=Cutoff!$P$38,H47=Cutoff!$P$39,H47=Cutoff!$P$40,H47=Cutoff!$P$41,H47=Cutoff!$P$42,H47=Cutoff!$P$43,H47=Cutoff!$P$44,H47=Cutoff!$P$45,$Q47&lt;SCL!AB47),"0","i")))</f>
        <v/>
      </c>
      <c r="GU47" s="529" t="str">
        <f>+IF(ISBLANK($B47),"",IF(ISBLANK(I47),"",IF(OR(I47=Cutoff!$P$34,I47=Cutoff!$P$35,I47=Cutoff!$P$36,I47=Cutoff!$P$37,I47=Cutoff!$P$38,I47=Cutoff!$P$39,I47=Cutoff!$P$40,I47=Cutoff!$P$41,I47=Cutoff!$P$42,I47=Cutoff!$P$43,I47=Cutoff!$P$44,I47=Cutoff!$P$45,$Q47&lt;SCL!AC47),"0","i")))</f>
        <v/>
      </c>
      <c r="GV47" s="529" t="str">
        <f>+IF(ISBLANK($B47),"",IF(ISBLANK(J47),"",IF(OR(J47=Cutoff!$P$34,J47=Cutoff!$P$35,J47=Cutoff!$P$36,J47=Cutoff!$P$37,J47=Cutoff!$P$38,J47=Cutoff!$P$39,J47=Cutoff!$P$40,J47=Cutoff!$P$41,J47=Cutoff!$P$42,J47=Cutoff!$P$43,J47=Cutoff!$P$44,J47=Cutoff!$P$45,$Q47&lt;SCL!AD47),"0","i")))</f>
        <v/>
      </c>
      <c r="GW47" s="529" t="str">
        <f>+IF(ISBLANK($B47),"",IF(ISBLANK(K47),"",IF(OR(K47=Cutoff!$P$34,K47=Cutoff!$P$35,K47=Cutoff!$P$36,K47=Cutoff!$P$37,K47=Cutoff!$P$38,K47=Cutoff!$P$39,K47=Cutoff!$P$40,K47=Cutoff!$P$41,K47=Cutoff!$P$42,K47=Cutoff!$P$43,K47=Cutoff!$P$44,K47=Cutoff!$P$45,$Q47&lt;SCL!AE47),"0","i")))</f>
        <v/>
      </c>
      <c r="GX47" s="529" t="str">
        <f>+IF(ISBLANK($B47),"",IF(ISBLANK(L47),"",IF(OR(L47=Cutoff!$P$34,L47=Cutoff!$P$35,L47=Cutoff!$P$36,L47=Cutoff!$P$37,L47=Cutoff!$P$38,L47=Cutoff!$P$39,L47=Cutoff!$P$40,L47=Cutoff!$P$41,L47=Cutoff!$P$42,L47=Cutoff!$P$43,L47=Cutoff!$P$44,L47=Cutoff!$P$45,$Q47&lt;SCL!AF47),"0","i")))</f>
        <v/>
      </c>
      <c r="GY47" s="529" t="str">
        <f>+IF(ISBLANK($B47),"",IF(ISBLANK(M47),"",IF(OR(M47=Cutoff!$P$34,M47=Cutoff!$P$35,M47=Cutoff!$P$36,M47=Cutoff!$P$37,M47=Cutoff!$P$38,M47=Cutoff!$P$39,M47=Cutoff!$P$40,M47=Cutoff!$P$41,M47=Cutoff!$P$42,M47=Cutoff!$P$43,M47=Cutoff!$P$44,M47=Cutoff!$P$45,$Q47&lt;SCL!AG47),"0","i")))</f>
        <v/>
      </c>
      <c r="GZ47" s="529" t="str">
        <f>+IF(ISBLANK($B47),"",IF(ISBLANK(N47),"",IF(OR(N47=Cutoff!$P$34,N47=Cutoff!$P$35,N47=Cutoff!$P$36,N47=Cutoff!$P$37,N47=Cutoff!$P$38,N47=Cutoff!$P$39,N47=Cutoff!$P$40,N47=Cutoff!$P$41,N47=Cutoff!$P$42,N47=Cutoff!$P$43,N47=Cutoff!$P$44,N47=Cutoff!$P$45,$Q47&lt;SCL!AH47),"0","i")))</f>
        <v/>
      </c>
      <c r="HA47" s="530" t="str">
        <f>+IF(ISBLANK($B47),"",IF(ISBLANK(O47),"",IF(OR(O47=Cutoff!$P$34,O47=Cutoff!$P$35,O47=Cutoff!$P$36,O47=Cutoff!$P$37,O47=Cutoff!$P$38,O47=Cutoff!$P$39,O47=Cutoff!$P$40,O47=Cutoff!$P$41,O47=Cutoff!$P$42,O47=Cutoff!$P$43,O47=Cutoff!$P$44,O47=Cutoff!$P$45,$Q47&lt;SCL!AI47),"0","i")))</f>
        <v/>
      </c>
      <c r="HB47" s="530" t="str">
        <f t="shared" si="94"/>
        <v/>
      </c>
      <c r="HC47" s="541" t="str">
        <f t="shared" si="95"/>
        <v/>
      </c>
      <c r="HD47" s="678" t="str">
        <f t="shared" si="96"/>
        <v/>
      </c>
      <c r="HE47" s="528" t="str">
        <f>+IF(ISBLANK($B47),"",IF(ISBLANK(E47),"",IF(OR(E47=Cutoff!$R$34,E47=Cutoff!$R$35,E47=Cutoff!$R$36,E47=Cutoff!$R$37,E47=Cutoff!$R$38,E47=Cutoff!$R$39,E47=Cutoff!$R$40,E47=Cutoff!$R$41,E47=Cutoff!$R$42,E47=Cutoff!$R$43,E47=Cutoff!$R$44,E47=Cutoff!$R$45,$Q47&lt;SCL!Y47),"0","d")))</f>
        <v/>
      </c>
      <c r="HF47" s="529" t="str">
        <f>+IF(ISBLANK($B47),"",IF(ISBLANK(F47),"",IF(OR(F47=Cutoff!$R$34,F47=Cutoff!$R$35,F47=Cutoff!$R$36,F47=Cutoff!$R$37,F47=Cutoff!$R$38,F47=Cutoff!$R$39,F47=Cutoff!$R$40,F47=Cutoff!$R$41,F47=Cutoff!$R$42,F47=Cutoff!$R$43,F47=Cutoff!$R$44,F47=Cutoff!$R$45,$Q47&lt;SCL!Z47),"0","d")))</f>
        <v/>
      </c>
      <c r="HG47" s="529" t="str">
        <f>+IF(ISBLANK($B47),"",IF(ISBLANK(G47),"",IF(OR(G47=Cutoff!$R$34,G47=Cutoff!$R$35,G47=Cutoff!$R$36,G47=Cutoff!$R$37,G47=Cutoff!$R$38,G47=Cutoff!$R$39,G47=Cutoff!$R$40,G47=Cutoff!$R$41,G47=Cutoff!$R$42,G47=Cutoff!$R$43,G47=Cutoff!$R$44,G47=Cutoff!$R$45,$Q47&lt;SCL!AA47),"0","d")))</f>
        <v/>
      </c>
      <c r="HH47" s="529" t="str">
        <f>+IF(ISBLANK($B47),"",IF(ISBLANK(H47),"",IF(OR(H47=Cutoff!$R$34,H47=Cutoff!$R$35,H47=Cutoff!$R$36,H47=Cutoff!$R$37,H47=Cutoff!$R$38,H47=Cutoff!$R$39,H47=Cutoff!$R$40,H47=Cutoff!$R$41,H47=Cutoff!$R$42,H47=Cutoff!$R$43,H47=Cutoff!$R$44,H47=Cutoff!$R$45,$Q47&lt;SCL!AB47),"0","d")))</f>
        <v/>
      </c>
      <c r="HI47" s="529" t="str">
        <f>+IF(ISBLANK($B47),"",IF(ISBLANK(I47),"",IF(OR(I47=Cutoff!$R$34,I47=Cutoff!$R$35,I47=Cutoff!$R$36,I47=Cutoff!$R$37,I47=Cutoff!$R$38,I47=Cutoff!$R$39,I47=Cutoff!$R$40,I47=Cutoff!$R$41,I47=Cutoff!$R$42,I47=Cutoff!$R$43,I47=Cutoff!$R$44,I47=Cutoff!$R$45,$Q47&lt;SCL!AC47),"0","d")))</f>
        <v/>
      </c>
      <c r="HJ47" s="529" t="str">
        <f>+IF(ISBLANK($B47),"",IF(ISBLANK(J47),"",IF(OR(J47=Cutoff!$R$34,J47=Cutoff!$R$35,J47=Cutoff!$R$36,J47=Cutoff!$R$37,J47=Cutoff!$R$38,J47=Cutoff!$R$39,J47=Cutoff!$R$40,J47=Cutoff!$R$41,J47=Cutoff!$R$42,J47=Cutoff!$R$43,J47=Cutoff!$R$44,J47=Cutoff!$R$45,$Q47&lt;SCL!AD47),"0","d")))</f>
        <v/>
      </c>
      <c r="HK47" s="529" t="str">
        <f>+IF(ISBLANK($B47),"",IF(ISBLANK(K47),"",IF(OR(K47=Cutoff!$R$34,K47=Cutoff!$R$35,K47=Cutoff!$R$36,K47=Cutoff!$R$37,K47=Cutoff!$R$38,K47=Cutoff!$R$39,K47=Cutoff!$R$40,K47=Cutoff!$R$41,K47=Cutoff!$R$42,K47=Cutoff!$R$43,K47=Cutoff!$R$44,K47=Cutoff!$R$45,$Q47&lt;SCL!AE47),"0","d")))</f>
        <v/>
      </c>
      <c r="HL47" s="529" t="str">
        <f>+IF(ISBLANK($B47),"",IF(ISBLANK(L47),"",IF(OR(L47=Cutoff!$R$34,L47=Cutoff!$R$35,L47=Cutoff!$R$36,L47=Cutoff!$R$37,L47=Cutoff!$R$38,L47=Cutoff!$R$39,L47=Cutoff!$R$40,L47=Cutoff!$R$41,L47=Cutoff!$R$42,L47=Cutoff!$R$43,L47=Cutoff!$R$44,L47=Cutoff!$R$45,$Q47&lt;SCL!AF47),"0","d")))</f>
        <v/>
      </c>
      <c r="HM47" s="529" t="str">
        <f>+IF(ISBLANK($B47),"",IF(ISBLANK(M47),"",IF(OR(M47=Cutoff!$R$34,M47=Cutoff!$R$35,M47=Cutoff!$R$36,M47=Cutoff!$R$37,M47=Cutoff!$R$38,M47=Cutoff!$R$39,M47=Cutoff!$R$40,M47=Cutoff!$R$41,M47=Cutoff!$R$42,M47=Cutoff!$R$43,M47=Cutoff!$R$44,M47=Cutoff!$R$45,$Q47&lt;SCL!AG47),"0","d")))</f>
        <v/>
      </c>
      <c r="HN47" s="529" t="str">
        <f>+IF(ISBLANK($B47),"",IF(ISBLANK(N47),"",IF(OR(N47=Cutoff!$R$34,N47=Cutoff!$R$35,N47=Cutoff!$R$36,N47=Cutoff!$R$37,N47=Cutoff!$R$38,N47=Cutoff!$R$39,N47=Cutoff!$R$40,N47=Cutoff!$R$41,N47=Cutoff!$R$42,N47=Cutoff!$R$43,N47=Cutoff!$R$44,N47=Cutoff!$R$45,$Q47&lt;SCL!AH47),"0","d")))</f>
        <v/>
      </c>
      <c r="HO47" s="530" t="str">
        <f>+IF(ISBLANK($B47),"",IF(ISBLANK(O47),"",IF(OR(O47=Cutoff!$R$34,O47=Cutoff!$R$35,O47=Cutoff!$R$36,O47=Cutoff!$R$37,O47=Cutoff!$R$38,O47=Cutoff!$R$39,O47=Cutoff!$R$40,O47=Cutoff!$R$41,O47=Cutoff!$R$42,O47=Cutoff!$R$43,O47=Cutoff!$R$44,O47=Cutoff!$R$45,$Q47&lt;SCL!AI47),"0","d")))</f>
        <v/>
      </c>
      <c r="HP47" s="530" t="str">
        <f t="shared" si="97"/>
        <v/>
      </c>
      <c r="HQ47" s="541" t="str">
        <f t="shared" si="98"/>
        <v/>
      </c>
      <c r="HR47" s="678" t="str">
        <f t="shared" si="99"/>
        <v/>
      </c>
      <c r="HS47" s="528" t="str">
        <f>+IF(ISBLANK($B47),"",IF(ISBLANK(E47),"",IF(OR(E47=Cutoff!$T$34,E47=Cutoff!$T$35,E47=Cutoff!$T$36,E47=Cutoff!$T$37,E47=Cutoff!$T$38,E47=Cutoff!$T$39,E47=Cutoff!$T$40,E47=Cutoff!$T$41,E47=Cutoff!$T$42,E47=Cutoff!$T$43,E47=Cutoff!$T$44,E47=Cutoff!$T$45,$Q47&lt;SCL!Y47),"0","oral")))</f>
        <v/>
      </c>
      <c r="HT47" s="529" t="str">
        <f>+IF(ISBLANK($B47),"",IF(ISBLANK(F47),"",IF(OR(F47=Cutoff!$T$34,F47=Cutoff!$T$35,F47=Cutoff!$T$36,F47=Cutoff!$T$37,F47=Cutoff!$T$38,F47=Cutoff!$T$39,F47=Cutoff!$T$40,F47=Cutoff!$T$41,F47=Cutoff!$T$42,F47=Cutoff!$T$43,F47=Cutoff!$T$44,F47=Cutoff!$T$45,$Q47&lt;SCL!Z47),"0","oral")))</f>
        <v/>
      </c>
      <c r="HU47" s="529" t="str">
        <f>+IF(ISBLANK($B47),"",IF(ISBLANK(G47),"",IF(OR(G47=Cutoff!$T$34,G47=Cutoff!$T$35,G47=Cutoff!$T$36,G47=Cutoff!$T$37,G47=Cutoff!$T$38,G47=Cutoff!$T$39,G47=Cutoff!$T$40,G47=Cutoff!$T$41,G47=Cutoff!$T$42,G47=Cutoff!$T$43,G47=Cutoff!$T$44,G47=Cutoff!$T$45,$Q47&lt;SCL!AA47),"0","oral")))</f>
        <v/>
      </c>
      <c r="HV47" s="529" t="str">
        <f>+IF(ISBLANK($B47),"",IF(ISBLANK(H47),"",IF(OR(H47=Cutoff!$T$34,H47=Cutoff!$T$35,H47=Cutoff!$T$36,H47=Cutoff!$T$37,H47=Cutoff!$T$38,H47=Cutoff!$T$39,H47=Cutoff!$T$40,H47=Cutoff!$T$41,H47=Cutoff!$T$42,H47=Cutoff!$T$43,H47=Cutoff!$T$44,H47=Cutoff!$T$45,$Q47&lt;SCL!AB47),"0","oral")))</f>
        <v/>
      </c>
      <c r="HW47" s="529" t="str">
        <f>+IF(ISBLANK($B47),"",IF(ISBLANK(I47),"",IF(OR(I47=Cutoff!$T$34,I47=Cutoff!$T$35,I47=Cutoff!$T$36,I47=Cutoff!$T$37,I47=Cutoff!$T$38,I47=Cutoff!$T$39,I47=Cutoff!$T$40,I47=Cutoff!$T$41,I47=Cutoff!$T$42,I47=Cutoff!$T$43,I47=Cutoff!$T$44,I47=Cutoff!$T$45,$Q47&lt;SCL!AC47),"0","oral")))</f>
        <v/>
      </c>
      <c r="HX47" s="529" t="str">
        <f>+IF(ISBLANK($B47),"",IF(ISBLANK(J47),"",IF(OR(J47=Cutoff!$T$34,J47=Cutoff!$T$35,J47=Cutoff!$T$36,J47=Cutoff!$T$37,J47=Cutoff!$T$38,J47=Cutoff!$T$39,J47=Cutoff!$T$40,J47=Cutoff!$T$41,J47=Cutoff!$T$42,J47=Cutoff!$T$43,J47=Cutoff!$T$44,J47=Cutoff!$T$45,$Q47&lt;SCL!AD47),"0","oral")))</f>
        <v/>
      </c>
      <c r="HY47" s="529" t="str">
        <f>+IF(ISBLANK($B47),"",IF(ISBLANK(K47),"",IF(OR(K47=Cutoff!$T$34,K47=Cutoff!$T$35,K47=Cutoff!$T$36,K47=Cutoff!$T$37,K47=Cutoff!$T$38,K47=Cutoff!$T$39,K47=Cutoff!$T$40,K47=Cutoff!$T$41,K47=Cutoff!$T$42,K47=Cutoff!$T$43,K47=Cutoff!$T$44,K47=Cutoff!$T$45,$Q47&lt;SCL!AE47),"0","oral")))</f>
        <v/>
      </c>
      <c r="HZ47" s="529" t="str">
        <f>+IF(ISBLANK($B47),"",IF(ISBLANK(L47),"",IF(OR(L47=Cutoff!$T$34,L47=Cutoff!$T$35,L47=Cutoff!$T$36,L47=Cutoff!$T$37,L47=Cutoff!$T$38,L47=Cutoff!$T$39,L47=Cutoff!$T$40,L47=Cutoff!$T$41,L47=Cutoff!$T$42,L47=Cutoff!$T$43,L47=Cutoff!$T$44,L47=Cutoff!$T$45,$Q47&lt;SCL!AF47),"0","oral")))</f>
        <v/>
      </c>
      <c r="IA47" s="529" t="str">
        <f>+IF(ISBLANK($B47),"",IF(ISBLANK(M47),"",IF(OR(M47=Cutoff!$T$34,M47=Cutoff!$T$35,M47=Cutoff!$T$36,M47=Cutoff!$T$37,M47=Cutoff!$T$38,M47=Cutoff!$T$39,M47=Cutoff!$T$40,M47=Cutoff!$T$41,M47=Cutoff!$T$42,M47=Cutoff!$T$43,M47=Cutoff!$T$44,M47=Cutoff!$T$45,$Q47&lt;SCL!AG47),"0","oral")))</f>
        <v/>
      </c>
      <c r="IB47" s="529" t="str">
        <f>+IF(ISBLANK($B47),"",IF(ISBLANK(N47),"",IF(OR(N47=Cutoff!$T$34,N47=Cutoff!$T$35,N47=Cutoff!$T$36,N47=Cutoff!$T$37,N47=Cutoff!$T$38,N47=Cutoff!$T$39,N47=Cutoff!$T$40,N47=Cutoff!$T$41,N47=Cutoff!$T$42,N47=Cutoff!$T$43,N47=Cutoff!$T$44,N47=Cutoff!$T$45,$Q47&lt;SCL!AH47),"0","oral")))</f>
        <v/>
      </c>
      <c r="IC47" s="530" t="str">
        <f>+IF(ISBLANK($B47),"",IF(ISBLANK(O47),"",IF(OR(O47=Cutoff!$T$34,O47=Cutoff!$T$35,O47=Cutoff!$T$36,O47=Cutoff!$T$37,O47=Cutoff!$T$38,O47=Cutoff!$T$39,O47=Cutoff!$T$40,O47=Cutoff!$T$41,O47=Cutoff!$T$42,O47=Cutoff!$T$43,O47=Cutoff!$T$44,O47=Cutoff!$T$45,$Q47&lt;SCL!AI47),"0","oral")))</f>
        <v/>
      </c>
      <c r="ID47" s="530" t="str">
        <f t="shared" si="100"/>
        <v/>
      </c>
      <c r="IE47" s="541" t="str">
        <f t="shared" si="101"/>
        <v/>
      </c>
      <c r="IF47" s="678" t="str">
        <f t="shared" si="102"/>
        <v/>
      </c>
      <c r="IG47" s="528" t="str">
        <f>IF(ISBLANK($B47),"",+IF(OR(E47=Cutoff!$W$2,E47=Cutoff!$W$3,E47=Cutoff!$W$4,E47=Cutoff!$W$5,E47=Cutoff!$W$6,E47=Cutoff!$W$7,E47=Cutoff!$W$8,E47=Cutoff!$W$9,E47=Cutoff!$W$10,E47=Cutoff!$W$11,E47=Cutoff!$W$12),1,0))</f>
        <v/>
      </c>
      <c r="IH47" s="529" t="str">
        <f>IF(ISBLANK($B47),"",+IF(OR(F47=Cutoff!$W$2,F47=Cutoff!$W$3,F47=Cutoff!$W$4,F47=Cutoff!$W$5,F47=Cutoff!$W$6,F47=Cutoff!$W$7,F47=Cutoff!$W$8,F47=Cutoff!$W$9,F47=Cutoff!$W$10,F47=Cutoff!$W$11,F47=Cutoff!$W$12),1,0))</f>
        <v/>
      </c>
      <c r="II47" s="529" t="str">
        <f>IF(ISBLANK($B47),"",+IF(OR(G47=Cutoff!$W$2,G47=Cutoff!$W$3,G47=Cutoff!$W$4,G47=Cutoff!$W$5,G47=Cutoff!$W$6,G47=Cutoff!$W$7,G47=Cutoff!$W$8,G47=Cutoff!$W$9,G47=Cutoff!$W$10,G47=Cutoff!$W$11,G47=Cutoff!$W$12),1,0))</f>
        <v/>
      </c>
      <c r="IJ47" s="529" t="str">
        <f>IF(ISBLANK($B47),"",+IF(OR(H47=Cutoff!$W$2,H47=Cutoff!$W$3,H47=Cutoff!$W$4,H47=Cutoff!$W$5,H47=Cutoff!$W$6,H47=Cutoff!$W$7,H47=Cutoff!$W$8,H47=Cutoff!$W$9,H47=Cutoff!$W$10,H47=Cutoff!$W$11,H47=Cutoff!$W$12),1,0))</f>
        <v/>
      </c>
      <c r="IK47" s="529" t="str">
        <f>IF(ISBLANK($B47),"",+IF(OR(I47=Cutoff!$W$2,I47=Cutoff!$W$3,I47=Cutoff!$W$4,I47=Cutoff!$W$5,I47=Cutoff!$W$6,I47=Cutoff!$W$7,I47=Cutoff!$W$8,I47=Cutoff!$W$9,I47=Cutoff!$W$10,I47=Cutoff!$W$11,I47=Cutoff!$W$12),1,0))</f>
        <v/>
      </c>
      <c r="IL47" s="529" t="str">
        <f>IF(ISBLANK($B47),"",+IF(OR(J47=Cutoff!$W$2,J47=Cutoff!$W$3,J47=Cutoff!$W$4,J47=Cutoff!$W$5,J47=Cutoff!$W$6,J47=Cutoff!$W$7,J47=Cutoff!$W$8,J47=Cutoff!$W$9,J47=Cutoff!$W$10,J47=Cutoff!$W$11,J47=Cutoff!$W$12),1,0))</f>
        <v/>
      </c>
      <c r="IM47" s="529" t="str">
        <f>IF(ISBLANK($B47),"",+IF(OR(K47=Cutoff!$W$2,K47=Cutoff!$W$3,K47=Cutoff!$W$4,K47=Cutoff!$W$5,K47=Cutoff!$W$6,K47=Cutoff!$W$7,K47=Cutoff!$W$8,K47=Cutoff!$W$9,K47=Cutoff!$W$10,K47=Cutoff!$W$11,K47=Cutoff!$W$12),1,0))</f>
        <v/>
      </c>
      <c r="IN47" s="529" t="str">
        <f>IF(ISBLANK($B47),"",+IF(OR(L47=Cutoff!$W$2,L47=Cutoff!$W$3,L47=Cutoff!$W$4,L47=Cutoff!$W$5,L47=Cutoff!$W$6,L47=Cutoff!$W$7,L47=Cutoff!$W$8,L47=Cutoff!$W$9,L47=Cutoff!$W$10,L47=Cutoff!$W$11,L47=Cutoff!$W$12),1,0))</f>
        <v/>
      </c>
      <c r="IO47" s="529" t="str">
        <f>IF(ISBLANK($B47),"",+IF(OR(M47=Cutoff!$W$2,M47=Cutoff!$W$3,M47=Cutoff!$W$4,M47=Cutoff!$W$5,M47=Cutoff!$W$6,M47=Cutoff!$W$7,M47=Cutoff!$W$8,M47=Cutoff!$W$9,M47=Cutoff!$W$10,M47=Cutoff!$W$11,M47=Cutoff!$W$12),1,0))</f>
        <v/>
      </c>
      <c r="IP47" s="529" t="str">
        <f>IF(ISBLANK($B47),"",+IF(OR(N47=Cutoff!$W$2,N47=Cutoff!$W$3,N47=Cutoff!$W$4,N47=Cutoff!$W$5,N47=Cutoff!$W$6,N47=Cutoff!$W$7,N47=Cutoff!$W$8,N47=Cutoff!$W$9,N47=Cutoff!$W$10,N47=Cutoff!$W$11,N47=Cutoff!$W$12),1,0))</f>
        <v/>
      </c>
      <c r="IQ47" s="530" t="str">
        <f>IF(ISBLANK($B47),"",+IF(OR(O47=Cutoff!$W$2,O47=Cutoff!$W$3,O47=Cutoff!$W$4,O47=Cutoff!$W$5,O47=Cutoff!$W$6,O47=Cutoff!$W$7,O47=Cutoff!$W$8,O47=Cutoff!$W$9,O47=Cutoff!$W$10,O47=Cutoff!$W$11,O47=Cutoff!$W$12),1,0))</f>
        <v/>
      </c>
      <c r="IR47" s="541" t="str">
        <f t="shared" si="103"/>
        <v/>
      </c>
      <c r="IS47" s="541" t="str">
        <f t="shared" si="104"/>
        <v/>
      </c>
      <c r="IV47" s="720" t="str">
        <f>IF(ISBLANK($B47),"",+IF(AND(OR(E47=Cutoff!$W$8,E47=Cutoff!$W$9,E47=Cutoff!$W$12),OR(E47=$D$19,E47=$E$19,E47=$F$19,E47=$G$19,E47=$H$19,E47=$I$19,E47=$J$19,E47=$K$19,E47=$L$19,E47=$M$19),GQ47="i"),E47,""))</f>
        <v/>
      </c>
      <c r="IW47" s="720" t="str">
        <f>IF(ISBLANK($B47),"",+IF(AND(OR(F47=Cutoff!$W$8,F47=Cutoff!$W$9,F47=Cutoff!$W$12),OR(F47=$D$19,F47=$E$19,F47=$F$19,F47=$G$19,F47=$H$19,F47=$I$19,F47=$J$19,F47=$K$19,F47=$L$19,F47=$M$19),GR47="i"),F47,""))</f>
        <v/>
      </c>
      <c r="IX47" s="720" t="str">
        <f>IF(ISBLANK($B47),"",+IF(AND(OR(G47=Cutoff!$W$8,G47=Cutoff!$W$9,G47=Cutoff!$W$12),OR(G47=$D$19,G47=$E$19,G47=$F$19,G47=$G$19,G47=$H$19,G47=$I$19,G47=$J$19,G47=$K$19,G47=$L$19,G47=$M$19),GS47="i"),G47,""))</f>
        <v/>
      </c>
      <c r="IY47" s="720" t="str">
        <f>IF(ISBLANK($B47),"",+IF(AND(OR(H47=Cutoff!$W$8,H47=Cutoff!$W$9,H47=Cutoff!$W$12),OR(H47=$D$19,H47=$E$19,H47=$F$19,H47=$G$19,H47=$H$19,H47=$I$19,H47=$J$19,H47=$K$19,H47=$L$19,H47=$M$19),GT47="i"),H47,""))</f>
        <v/>
      </c>
      <c r="IZ47" s="720" t="str">
        <f>IF(ISBLANK($B47),"",+IF(AND(OR(I47=Cutoff!$W$8,I47=Cutoff!$W$9,I47=Cutoff!$W$12),OR(I47=$D$19,I47=$E$19,I47=$F$19,I47=$G$19,I47=$H$19,I47=$I$19,I47=$J$19,I47=$K$19,I47=$L$19,I47=$M$19),GU47="i"),I47,""))</f>
        <v/>
      </c>
      <c r="JA47" s="720" t="str">
        <f>IF(ISBLANK($B47),"",+IF(AND(OR(J47=Cutoff!$W$8,J47=Cutoff!$W$9,J47=Cutoff!$W$12),OR(J47=$D$19,J47=$E$19,J47=$F$19,J47=$G$19,J47=$H$19,J47=$I$19,J47=$J$19,J47=$K$19,J47=$L$19,J47=$M$19),GV47="i"),J47,""))</f>
        <v/>
      </c>
      <c r="JB47" s="720" t="str">
        <f>IF(ISBLANK($B47),"",+IF(AND(OR(K47=Cutoff!$W$8,K47=Cutoff!$W$9,K47=Cutoff!$W$12),OR(K47=$D$19,K47=$E$19,K47=$F$19,K47=$G$19,K47=$H$19,K47=$I$19,K47=$J$19,K47=$K$19,K47=$L$19,K47=$M$19),GW47="i"),K47,""))</f>
        <v/>
      </c>
      <c r="JC47" s="720" t="str">
        <f>IF(ISBLANK($B47),"",+IF(AND(OR(L47=Cutoff!$W$8,L47=Cutoff!$W$9,L47=Cutoff!$W$12),OR(L47=$D$19,L47=$E$19,L47=$F$19,L47=$G$19,L47=$H$19,L47=$I$19,L47=$J$19,L47=$K$19,L47=$L$19,L47=$M$19),GX47="i"),L47,""))</f>
        <v/>
      </c>
      <c r="JD47" s="720" t="str">
        <f>IF(ISBLANK($B47),"",+IF(AND(OR(M47=Cutoff!$W$8,M47=Cutoff!$W$9,M47=Cutoff!$W$12),OR(M47=$D$19,M47=$E$19,M47=$F$19,M47=$G$19,M47=$H$19,M47=$I$19,M47=$J$19,M47=$K$19,M47=$L$19,M47=$M$19),GY47="i"),M47,""))</f>
        <v/>
      </c>
      <c r="JE47" s="720" t="str">
        <f>IF(ISBLANK($B47),"",+IF(AND(OR(N47=Cutoff!$W$8,N47=Cutoff!$W$9,N47=Cutoff!$W$12),OR(N47=$D$19,N47=$E$19,N47=$F$19,N47=$G$19,N47=$H$19,N47=$I$19,N47=$J$19,N47=$K$19,N47=$L$19,N47=$M$19),GZ47="i"),N47,""))</f>
        <v/>
      </c>
      <c r="JF47" s="720" t="str">
        <f>IF(ISBLANK($B47),"",+IF(AND(OR(O47=Cutoff!$W$8,O47=Cutoff!$W$9,O47=Cutoff!$W$12),OR(O47=$D$19,O47=$E$19,O47=$F$19,O47=$G$19,O47=$H$19,O47=$I$19,O47=$J$19,O47=$K$19,O47=$L$19,O47=$M$19),HA47="i"),O47,""))</f>
        <v/>
      </c>
      <c r="JG47" s="720">
        <f t="shared" si="105"/>
        <v>0</v>
      </c>
      <c r="JH47" s="720" t="str">
        <f t="shared" si="106"/>
        <v/>
      </c>
      <c r="JK47" s="720" t="str">
        <f>IF(ISBLANK($B47),"",+IF(AND(OR(E47=Cutoff!$W$2,E47=Cutoff!$W$3,E47=Cutoff!$W$4,E47=Cutoff!$W$11),OR(E47=$D$19,E47=$E$19,E47=$F$19,E47=$G$19,E47=$H$19,E47=$I$19,E47=$J$19,E47=$K$19,E47=$L$19,E47=$M$19),HE47="d"),E47,""))</f>
        <v/>
      </c>
      <c r="JL47" s="720" t="str">
        <f>IF(ISBLANK($B47),"",+IF(AND(OR(F47=Cutoff!$W$2,F47=Cutoff!$W$3,F47=Cutoff!$W$4,F47=Cutoff!$W$11),OR(F47=$D$19,F47=$E$19,F47=$F$19,F47=$G$19,F47=$H$19,F47=$I$19,F47=$J$19,F47=$K$19,F47=$L$19,F47=$M$19),HF47="d"),F47,""))</f>
        <v/>
      </c>
      <c r="JM47" s="720" t="str">
        <f>IF(ISBLANK($B47),"",+IF(AND(OR(G47=Cutoff!$W$2,G47=Cutoff!$W$3,G47=Cutoff!$W$4,G47=Cutoff!$W$11),OR(G47=$D$19,G47=$E$19,G47=$F$19,G47=$G$19,G47=$H$19,G47=$I$19,G47=$J$19,G47=$K$19,G47=$L$19,G47=$M$19),HG47="d"),G47,""))</f>
        <v/>
      </c>
      <c r="JN47" s="720" t="str">
        <f>IF(ISBLANK($B47),"",+IF(AND(OR(H47=Cutoff!$W$2,H47=Cutoff!$W$3,H47=Cutoff!$W$4,H47=Cutoff!$W$11),OR(H47=$D$19,H47=$E$19,H47=$F$19,H47=$G$19,H47=$H$19,H47=$I$19,H47=$J$19,H47=$K$19,H47=$L$19,H47=$M$19),HH47="d"),H47,""))</f>
        <v/>
      </c>
      <c r="JO47" s="720" t="str">
        <f>IF(ISBLANK($B47),"",+IF(AND(OR(I47=Cutoff!$W$2,I47=Cutoff!$W$3,I47=Cutoff!$W$4,I47=Cutoff!$W$11),OR(I47=$D$19,I47=$E$19,I47=$F$19,I47=$G$19,I47=$H$19,I47=$I$19,I47=$J$19,I47=$K$19,I47=$L$19,I47=$M$19),HI47="d"),I47,""))</f>
        <v/>
      </c>
      <c r="JP47" s="720" t="str">
        <f>IF(ISBLANK($B47),"",+IF(AND(OR(J47=Cutoff!$W$2,J47=Cutoff!$W$3,J47=Cutoff!$W$4,J47=Cutoff!$W$11),OR(J47=$D$19,J47=$E$19,J47=$F$19,J47=$G$19,J47=$H$19,J47=$I$19,J47=$J$19,J47=$K$19,J47=$L$19,J47=$M$19),HJ47="d"),J47,""))</f>
        <v/>
      </c>
      <c r="JQ47" s="720" t="str">
        <f>IF(ISBLANK($B47),"",+IF(AND(OR(K47=Cutoff!$W$2,K47=Cutoff!$W$3,K47=Cutoff!$W$4,K47=Cutoff!$W$11),OR(K47=$D$19,K47=$E$19,K47=$F$19,K47=$G$19,K47=$H$19,K47=$I$19,K47=$J$19,K47=$K$19,K47=$L$19,K47=$M$19),HK47="d"),K47,""))</f>
        <v/>
      </c>
      <c r="JR47" s="720" t="str">
        <f>IF(ISBLANK($B47),"",+IF(AND(OR(L47=Cutoff!$W$2,L47=Cutoff!$W$3,L47=Cutoff!$W$4,L47=Cutoff!$W$11),OR(L47=$D$19,L47=$E$19,L47=$F$19,L47=$G$19,L47=$H$19,L47=$I$19,L47=$J$19,L47=$K$19,L47=$L$19,L47=$M$19),HL47="d"),L47,""))</f>
        <v/>
      </c>
      <c r="JS47" s="720" t="str">
        <f>IF(ISBLANK($B47),"",+IF(AND(OR(M47=Cutoff!$W$2,M47=Cutoff!$W$3,M47=Cutoff!$W$4,M47=Cutoff!$W$11),OR(M47=$D$19,M47=$E$19,M47=$F$19,M47=$G$19,M47=$H$19,M47=$I$19,M47=$J$19,M47=$K$19,M47=$L$19,M47=$M$19),HM47="d"),M47,""))</f>
        <v/>
      </c>
      <c r="JT47" s="720" t="str">
        <f>IF(ISBLANK($B47),"",+IF(AND(OR(N47=Cutoff!$W$2,N47=Cutoff!$W$3,N47=Cutoff!$W$4,N47=Cutoff!$W$11),OR(N47=$D$19,N47=$E$19,N47=$F$19,N47=$G$19,N47=$H$19,N47=$I$19,N47=$J$19,N47=$K$19,N47=$L$19,N47=$M$19),HN47="d"),N47,""))</f>
        <v/>
      </c>
      <c r="JU47" s="720" t="str">
        <f>IF(ISBLANK($B47),"",+IF(AND(OR(O47=Cutoff!$W$2,O47=Cutoff!$W$3,O47=Cutoff!$W$4,O47=Cutoff!$W$11),OR(O47=$D$19,O47=$E$19,O47=$F$19,O47=$G$19,O47=$H$19,O47=$I$19,O47=$J$19,O47=$K$19,O47=$L$19,O47=$M$19),HO47="d"),O47,""))</f>
        <v/>
      </c>
      <c r="JV47" s="720">
        <f t="shared" si="125"/>
        <v>0</v>
      </c>
      <c r="JW47" s="720" t="str">
        <f t="shared" si="23"/>
        <v/>
      </c>
      <c r="JZ47" s="11"/>
      <c r="KA47" s="11"/>
      <c r="KB47" s="11"/>
      <c r="KC47" s="11"/>
      <c r="KD47" s="11"/>
      <c r="KE47" s="11"/>
      <c r="KF47" s="11"/>
      <c r="KG47" s="11"/>
      <c r="KH47" s="11"/>
      <c r="KI47" s="11"/>
      <c r="KJ47" s="11"/>
      <c r="KK47" s="11"/>
      <c r="KL47" s="11"/>
    </row>
    <row r="48" spans="1:298" ht="20.25" x14ac:dyDescent="0.3">
      <c r="A48" s="501"/>
      <c r="B48" s="585"/>
      <c r="C48" s="502"/>
      <c r="D48" s="500" t="str">
        <f t="shared" si="1"/>
        <v/>
      </c>
      <c r="E48" s="515"/>
      <c r="F48" s="516"/>
      <c r="G48" s="516"/>
      <c r="H48" s="516"/>
      <c r="I48" s="516"/>
      <c r="J48" s="516"/>
      <c r="K48" s="516"/>
      <c r="L48" s="516"/>
      <c r="M48" s="516"/>
      <c r="N48" s="516"/>
      <c r="O48" s="516"/>
      <c r="P48" s="510"/>
      <c r="Q48" s="505"/>
      <c r="R48" s="780"/>
      <c r="S48" s="507"/>
      <c r="T48" s="513"/>
      <c r="U48" s="716"/>
      <c r="V48" s="511"/>
      <c r="W48" s="506"/>
      <c r="X48" s="512"/>
      <c r="Y48" s="511"/>
      <c r="Z48" s="506"/>
      <c r="AA48" s="512"/>
      <c r="AB48" s="517"/>
      <c r="AC48" s="508"/>
      <c r="AD48" s="507"/>
      <c r="AE48" s="508"/>
      <c r="AF48" s="515"/>
      <c r="AG48" s="516"/>
      <c r="AH48" s="509"/>
      <c r="AI48" s="509"/>
      <c r="AJ48" s="510"/>
      <c r="AK48" s="447" t="str">
        <f t="shared" si="140"/>
        <v/>
      </c>
      <c r="AL48" s="63" t="str">
        <f t="shared" si="127"/>
        <v/>
      </c>
      <c r="AM48" s="64" t="str">
        <f t="shared" si="141"/>
        <v/>
      </c>
      <c r="AN48" s="786" t="str">
        <f t="shared" si="24"/>
        <v/>
      </c>
      <c r="AO48" s="786" t="str">
        <f t="shared" si="25"/>
        <v/>
      </c>
      <c r="AP48" s="786" t="str">
        <f t="shared" si="26"/>
        <v/>
      </c>
      <c r="AQ48" s="786" t="str">
        <f t="shared" si="27"/>
        <v/>
      </c>
      <c r="AR48" s="787" t="str">
        <f t="shared" si="28"/>
        <v/>
      </c>
      <c r="AS48" s="788" t="str">
        <f t="shared" si="29"/>
        <v/>
      </c>
      <c r="AT48" s="788" t="str">
        <f t="shared" si="30"/>
        <v/>
      </c>
      <c r="AU48" s="789" t="str">
        <f t="shared" si="31"/>
        <v/>
      </c>
      <c r="AV48" s="786" t="str">
        <f t="shared" si="32"/>
        <v/>
      </c>
      <c r="AW48" s="66" t="str">
        <f t="shared" si="33"/>
        <v/>
      </c>
      <c r="AX48" s="67" t="str">
        <f t="shared" si="4"/>
        <v/>
      </c>
      <c r="AY48" s="787" t="str">
        <f t="shared" si="34"/>
        <v/>
      </c>
      <c r="AZ48" s="790" t="str">
        <f t="shared" si="35"/>
        <v/>
      </c>
      <c r="BA48" s="378" t="str">
        <f t="shared" si="128"/>
        <v/>
      </c>
      <c r="BB48" s="379" t="str">
        <f t="shared" si="129"/>
        <v/>
      </c>
      <c r="BC48" s="376" t="str">
        <f t="shared" si="126"/>
        <v/>
      </c>
      <c r="BD48" s="263" t="str">
        <f t="shared" si="142"/>
        <v/>
      </c>
      <c r="BE48" s="263" t="str">
        <f t="shared" si="8"/>
        <v/>
      </c>
      <c r="BF48" s="258" t="b">
        <f t="shared" si="9"/>
        <v>0</v>
      </c>
      <c r="BG48" s="266" t="str">
        <f t="shared" si="130"/>
        <v/>
      </c>
      <c r="BH48" s="376" t="str">
        <f t="shared" si="131"/>
        <v xml:space="preserve"> </v>
      </c>
      <c r="BI48" s="376" t="str">
        <f t="shared" si="36"/>
        <v/>
      </c>
      <c r="BJ48" s="256" t="b">
        <f>+IF(E48="H340",IF(SCL!Y48&lt;$Q48,"Yes",""),IF(E48="H341",IF(SCL!Y48&lt;$Q48,"Yes",""),IF(E48="H350",IF(SCL!Y48&lt;$Q48,"Yes",""),IF(E48="H350i",IF(SCL!Y48&lt;$Q48,"(I)",""),IF(E48="H351",IF(SCL!Y48&lt;$Q48,"Yes",""))))))</f>
        <v>0</v>
      </c>
      <c r="BK48" s="256" t="b">
        <f>+IF(F48="H340",IF(SCL!Z48&lt;$Q48,"Yes",""),IF(F48="H341",IF(SCL!Z48&lt;$Q48,"Yes",""),IF(F48="H350",IF(SCL!Z48&lt;$Q48,"Yes",""),IF(F48="H350i",IF(SCL!Z48&lt;$Q48,"(I)",""),IF(F48="H351",IF(SCL!Z48&lt;$Q48,"Yes",""))))))</f>
        <v>0</v>
      </c>
      <c r="BL48" s="256" t="b">
        <f>+IF(G48="H340",IF(SCL!AA48&lt;$Q48,"Yes",""),IF(G48="H341",IF(SCL!AA48&lt;$Q48,"Yes",""),IF(G48="H350",IF(SCL!AA48&lt;$Q48,"Yes",""),IF(G48="H350i",IF(SCL!AA48&lt;$Q48,"(I)",""),IF(G48="H351",IF(SCL!AA48&lt;$Q48,"Yes",""))))))</f>
        <v>0</v>
      </c>
      <c r="BM48" s="256" t="b">
        <f>+IF(H48="H340",IF(SCL!AB48&lt;$Q48,"Yes",""),IF(H48="H341",IF(SCL!AB48&lt;$Q48,"Yes",""),IF(H48="H350",IF(SCL!AB48&lt;$Q48,"Yes",""),IF(H48="H350i",IF(SCL!AB48&lt;$Q48,"(I)",""),IF(H48="H351",IF(SCL!AB48&lt;$Q48,"Yes",""))))))</f>
        <v>0</v>
      </c>
      <c r="BN48" s="256" t="b">
        <f>+IF(I48="H340",IF(SCL!AC48&lt;$Q48,"Yes",""),IF(I48="H341",IF(SCL!AC48&lt;$Q48,"Yes",""),IF(I48="H350",IF(SCL!AC48&lt;$Q48,"Yes",""),IF(I48="H350i",IF(SCL!AC48&lt;$Q48,"(I)",""),IF(I48="H351",IF(SCL!AC48&lt;$Q48,"Yes",""))))))</f>
        <v>0</v>
      </c>
      <c r="BO48" s="256" t="b">
        <f>+IF(J48="H340",IF(SCL!AD48&lt;$Q48,"Yes",""),IF(J48="H341",IF(SCL!AD48&lt;$Q48,"Yes",""),IF(J48="H350",IF(SCL!AD48&lt;$Q48,"Yes",""),IF(J48="H350i",IF(SCL!AD48&lt;$Q48,"(I)",""),IF(J48="H351",IF(SCL!AD48&lt;$Q48,"Yes",""))))))</f>
        <v>0</v>
      </c>
      <c r="BP48" s="256" t="b">
        <f>+IF(K48="H340",IF(SCL!AE48&lt;$Q48,"Yes",""),IF(K48="H341",IF(SCL!AE48&lt;$Q48,"Yes",""),IF(K48="H350",IF(SCL!AE48&lt;$Q48,"Yes",""),IF(K48="H350i",IF(SCL!AE48&lt;$Q48,"(I)",""),IF(K48="H351",IF(SCL!AE48&lt;$Q48,"Yes",""))))))</f>
        <v>0</v>
      </c>
      <c r="BQ48" s="256" t="b">
        <f>+IF(L48="H340",IF(SCL!AF48&lt;$Q48,"Yes",""),IF(L48="H341",IF(SCL!AF48&lt;$Q48,"Yes",""),IF(L48="H350",IF(SCL!AF48&lt;$Q48,"Yes",""),IF(L48="H350i",IF(SCL!AF48&lt;$Q48,"(I)",""),IF(L48="H351",IF(SCL!AF48&lt;$Q48,"Yes",""))))))</f>
        <v>0</v>
      </c>
      <c r="BR48" s="256" t="b">
        <f>+IF(M48="H340",IF(SCL!AG48&lt;$Q48,"Yes",""),IF(M48="H341",IF(SCL!AG48&lt;$Q48,"Yes",""),IF(M48="H350",IF(SCL!AG48&lt;$Q48,"Yes",""),IF(M48="H350i",IF(SCL!AG48&lt;$Q48,"(I)",""),IF(M48="H351",IF(SCL!AG48&lt;$Q48,"Yes",""))))))</f>
        <v>0</v>
      </c>
      <c r="BS48" s="256" t="b">
        <f>+IF(N48="H340",IF(SCL!AH48&lt;$Q48,"Yes",""),IF(N48="H341",IF(SCL!AH48&lt;$Q48,"Yes",""),IF(N48="H350",IF(SCL!AH48&lt;$Q48,"Yes",""),IF(N48="H350i",IF(SCL!AH48&lt;$Q48,"(I)",""),IF(N48="H351",IF(SCL!AH48&lt;$Q48,"Yes",""))))))</f>
        <v>0</v>
      </c>
      <c r="BT48" s="492" t="b">
        <f>+IF(O48="H340",IF(SCL!AI48&lt;$Q48,"Yes",""),IF(O48="H341",IF(SCL!AI48&lt;$Q48,"Yes",""),IF(O48="H350",IF(SCL!AI48&lt;$Q48,"Yes",""),IF(O48="H350i",IF(SCL!AI48&lt;$Q48,"(I)",""),IF(O48="H351",IF(SCL!AI48&lt;$Q48,"Yes",""))))))</f>
        <v>0</v>
      </c>
      <c r="BU48" s="420"/>
      <c r="BV48" s="420"/>
      <c r="BW48" s="421"/>
      <c r="BX48" s="255" t="str">
        <f t="shared" si="107"/>
        <v/>
      </c>
      <c r="BY48" s="256" t="str">
        <f t="shared" si="112"/>
        <v/>
      </c>
      <c r="BZ48" s="256" t="str">
        <f t="shared" si="113"/>
        <v/>
      </c>
      <c r="CA48" s="256" t="str">
        <f t="shared" si="114"/>
        <v/>
      </c>
      <c r="CB48" s="256" t="str">
        <f t="shared" si="115"/>
        <v/>
      </c>
      <c r="CC48" s="256" t="str">
        <f t="shared" si="116"/>
        <v/>
      </c>
      <c r="CD48" s="256" t="str">
        <f t="shared" si="117"/>
        <v/>
      </c>
      <c r="CE48" s="256" t="str">
        <f t="shared" si="118"/>
        <v/>
      </c>
      <c r="CF48" s="256" t="str">
        <f t="shared" si="119"/>
        <v/>
      </c>
      <c r="CG48" s="256" t="str">
        <f t="shared" si="120"/>
        <v/>
      </c>
      <c r="CH48" s="256" t="str">
        <f t="shared" si="121"/>
        <v/>
      </c>
      <c r="CI48" s="420" t="str">
        <f t="shared" si="132"/>
        <v/>
      </c>
      <c r="CJ48" s="420" t="str">
        <f t="shared" si="133"/>
        <v/>
      </c>
      <c r="CK48" s="420" t="str">
        <f t="shared" si="134"/>
        <v/>
      </c>
      <c r="CL48" s="593" t="str">
        <f t="shared" si="47"/>
        <v/>
      </c>
      <c r="CM48" s="376" t="str">
        <f t="shared" si="108"/>
        <v/>
      </c>
      <c r="CN48" s="376" t="str">
        <f t="shared" si="48"/>
        <v/>
      </c>
      <c r="CO48" s="545" t="str">
        <f t="shared" si="49"/>
        <v/>
      </c>
      <c r="CP48" s="258" t="str">
        <f t="shared" si="14"/>
        <v/>
      </c>
      <c r="CQ48" s="541">
        <f t="shared" si="50"/>
        <v>0</v>
      </c>
      <c r="CS48" s="671" t="str">
        <f>IF(ISBLANK(E48),"",IF(SCL!Y48&lt;$Q48,1,0))</f>
        <v/>
      </c>
      <c r="CT48" s="672" t="str">
        <f>IF(ISBLANK(F48),"",IF(SCL!Z48&lt;$Q48,1,0))</f>
        <v/>
      </c>
      <c r="CU48" s="672" t="str">
        <f>IF(ISBLANK(G48),"",IF(SCL!AA48&lt;$Q48,1,0))</f>
        <v/>
      </c>
      <c r="CV48" s="672" t="str">
        <f>IF(ISBLANK(H48),"",IF(SCL!AB48&lt;$Q48,1,0))</f>
        <v/>
      </c>
      <c r="CW48" s="672" t="str">
        <f>IF(ISBLANK(I48),"",IF(SCL!AC48&lt;$Q48,1,0))</f>
        <v/>
      </c>
      <c r="CX48" s="672" t="str">
        <f>IF(ISBLANK(J48),"",IF(SCL!AD48&lt;$Q48,1,0))</f>
        <v/>
      </c>
      <c r="CY48" s="672" t="str">
        <f>IF(ISBLANK(K48),"",IF(SCL!AE48&lt;$Q48,1,0))</f>
        <v/>
      </c>
      <c r="CZ48" s="672" t="str">
        <f>IF(ISBLANK(L48),"",IF(SCL!AF48&lt;$Q48,1,0))</f>
        <v/>
      </c>
      <c r="DA48" s="672" t="str">
        <f>IF(ISBLANK(M48),"",IF(SCL!AG48&lt;$Q48,1,0))</f>
        <v/>
      </c>
      <c r="DB48" s="672" t="str">
        <f>IF(ISBLANK(N48),"",IF(SCL!AH48&lt;$Q48,1,0))</f>
        <v/>
      </c>
      <c r="DC48" s="673" t="str">
        <f>IF(ISBLANK(O48),"",IF(SCL!AI48&lt;$Q48,1,0))</f>
        <v/>
      </c>
      <c r="DD48" s="478">
        <f t="shared" si="51"/>
        <v>0</v>
      </c>
      <c r="DE48" s="541" t="str">
        <f t="shared" si="52"/>
        <v/>
      </c>
      <c r="DF48" s="665">
        <f t="shared" si="109"/>
        <v>30</v>
      </c>
      <c r="DP48" s="637" t="str">
        <f>+IF(ISBLANK($B$22),"",IF(OR(E48=Cutoff!$A$18,E48=Cutoff!$A$18,F48=Cutoff!$A$18,G48=Cutoff!$A$18,H48=Cutoff!$A$18,I48=Cutoff!$A$18,J48=Cutoff!$A$18,K48=Cutoff!$A$18,L48=Cutoff!$A$18,M48=Cutoff!$A$18,N48=Cutoff!$A$18,O48=Cutoff!$A$18),1,0))</f>
        <v/>
      </c>
      <c r="DQ48" s="622" t="str">
        <f t="shared" si="60"/>
        <v/>
      </c>
      <c r="DR48" s="622" t="str">
        <f t="shared" si="61"/>
        <v/>
      </c>
      <c r="DS48" s="622">
        <f t="shared" si="62"/>
        <v>0</v>
      </c>
      <c r="DT48" s="622" t="str">
        <f t="shared" si="63"/>
        <v/>
      </c>
      <c r="DU48" s="636" t="str">
        <f t="shared" si="64"/>
        <v/>
      </c>
      <c r="DV48" s="381" t="str">
        <f>+IF(OR($E48=Cutoff!A$13,$E48=Cutoff!A$14,$E48=Cutoff!A$15,$F48=Cutoff!A$13,$F48=Cutoff!A$14,$F48=Cutoff!A$15,$G48=Cutoff!A$13,$G48=Cutoff!A$14,$G48=Cutoff!A$15,H48=Cutoff!A$13,$H48=Cutoff!A$14,$H48=Cutoff!A$15,I48=Cutoff!A$13,$I48=Cutoff!A$14,$I48=Cutoff!A$15,$J48=Cutoff!A$13,$J48=Cutoff!A$14,$J48=Cutoff!A$15,$K48=Cutoff!A$13,$K48=Cutoff!A$14,$K48=Cutoff!A$15,$L48=Cutoff!A$13,$L48=Cutoff!A$14,$L48=Cutoff!A$15,$M48=Cutoff!A$13,$M48=Cutoff!A$14,$M48=Cutoff!A$15,$N48=Cutoff!A$13,$N48=Cutoff!A$14,$N48=Cutoff!A$15,$O48=Cutoff!A$13,$O48=Cutoff!A$14,$O48=Cutoff!A$15),"x","")</f>
        <v/>
      </c>
      <c r="DW48" s="275" t="str">
        <f t="shared" si="65"/>
        <v/>
      </c>
      <c r="DX48" s="244" t="str">
        <f t="shared" si="16"/>
        <v/>
      </c>
      <c r="DY48" s="381" t="str">
        <f>+IF(OR($E48=Cutoff!$A$5,$E48=Cutoff!$A$6,$E48=Cutoff!$A$7,$F48=Cutoff!$A$5,$F48=Cutoff!$A$6,$F48=Cutoff!$A$7,$G48=Cutoff!$A$5,$G48=Cutoff!$A$6,$G48=Cutoff!$A$7,$H48=Cutoff!$A$5,$H48=Cutoff!$A$6,$H48=Cutoff!$A$7,$I48=Cutoff!$A$5,$I48=Cutoff!$A$6,$I48=Cutoff!$A$7,$J48=Cutoff!$A$5,$J48=Cutoff!$A$6,$J48=Cutoff!$A$7,$K48=Cutoff!$A$5,$K48=Cutoff!$A$6,$K48=Cutoff!$A$7,$L48=Cutoff!$A$5,$L48=Cutoff!$A$6,$L48=Cutoff!$A$7,$M48=Cutoff!$A$5,$M48=Cutoff!$A$6,$M48=Cutoff!$A$7,$N48=Cutoff!$A$5,$N48=Cutoff!$A$6,$N48=Cutoff!$A$7,$O48=Cutoff!$A$5,$O48=Cutoff!$A$6,$O48=Cutoff!$A$7),"x","")</f>
        <v/>
      </c>
      <c r="DZ48" s="275" t="str">
        <f t="shared" si="66"/>
        <v/>
      </c>
      <c r="EA48" s="244" t="str">
        <f t="shared" si="144"/>
        <v/>
      </c>
      <c r="EB48" s="381" t="str">
        <f>+IF(OR($E48=Cutoff!$A$2,$E48=Cutoff!$A$3,$E48=Cutoff!$A$4,$F48=Cutoff!$A$2,$F48=Cutoff!$A$3,$F48=Cutoff!$A$4,$G48=Cutoff!$A$2,$G48=Cutoff!$A$3,$G48=Cutoff!$A$4,$H48=Cutoff!$A$2,$H48=Cutoff!$A$3,$H48=Cutoff!$A$4,$I48=Cutoff!$A$2,$I48=Cutoff!$A$3,$I48=Cutoff!$A$4,$J48=Cutoff!$A$2,$J48=Cutoff!$A$3,$J48=Cutoff!$A$4,$K48=Cutoff!$A$2,$K48=Cutoff!$A$3,$K48=Cutoff!$A$4,$L48=Cutoff!$A$2,$L48=Cutoff!$A$3,$L48=Cutoff!$A$4,$M48=Cutoff!$A$2,$M48=Cutoff!$A$3,$M48=Cutoff!$A$4,$N48=Cutoff!$A$2,$N48=Cutoff!$A$3,$N48=Cutoff!$A$4,$O48=Cutoff!$A$2,$O48=Cutoff!$A$3,$O48=Cutoff!$A$4),"x","")</f>
        <v/>
      </c>
      <c r="EC48" s="275" t="str">
        <f t="shared" si="67"/>
        <v/>
      </c>
      <c r="ED48" s="244" t="str">
        <f t="shared" si="143"/>
        <v/>
      </c>
      <c r="EE48" s="293" t="str">
        <f t="shared" si="122"/>
        <v/>
      </c>
      <c r="EF48" s="382" t="str">
        <f>+IF(OR($E48=Cutoff!$A$8,$E48=Cutoff!$A$11,$E48=Cutoff!$A$12,$F48=Cutoff!$A$8,$F48=Cutoff!$A$11,$F48=Cutoff!$A$12,$G48=Cutoff!$A$8,$G48=Cutoff!$A$11,$G48=Cutoff!$A$12,$H48=Cutoff!$A$8,$H48=Cutoff!$A$11,$H48=Cutoff!$A$12,$I48=Cutoff!$A$8,$I48=Cutoff!$A$11,$I48=Cutoff!$A$12,$J48=Cutoff!$A$8,$J48=Cutoff!$A$11,$J48=Cutoff!$A$12,$K48=Cutoff!$A$8,$K48=Cutoff!$A$11,$K48=Cutoff!$A$12,$L48=Cutoff!$A$8,$L48=Cutoff!$A$11,$L48=Cutoff!$A$12,$M48=Cutoff!$A$8,$M48=Cutoff!$A$11,$M48=Cutoff!$A$12,$N48=Cutoff!$A$8,$N48=Cutoff!$A$11,$N48=Cutoff!$A$12,$O48=Cutoff!$A$8,$O48=Cutoff!$A$11,$O48=Cutoff!$A$12),"x","")</f>
        <v/>
      </c>
      <c r="EG48" s="293" t="str">
        <f t="shared" si="123"/>
        <v/>
      </c>
      <c r="EH48" s="482" t="str">
        <f t="shared" si="68"/>
        <v/>
      </c>
      <c r="EI48" s="482" t="str">
        <f t="shared" si="69"/>
        <v/>
      </c>
      <c r="EJ48" s="478" t="str">
        <f t="shared" si="70"/>
        <v/>
      </c>
      <c r="EK48" s="244">
        <f t="shared" si="110"/>
        <v>12</v>
      </c>
      <c r="EL48" s="482" t="str">
        <f t="shared" si="71"/>
        <v/>
      </c>
      <c r="EM48" s="482" t="str">
        <f t="shared" si="72"/>
        <v/>
      </c>
      <c r="EN48" s="482" t="str">
        <f t="shared" si="73"/>
        <v/>
      </c>
      <c r="EO48" s="293" t="str">
        <f t="shared" si="19"/>
        <v/>
      </c>
      <c r="EP48" s="539" t="str">
        <f>+IF(ISBLANK(B48),"",IF(OR($E48=Cutoff!$P$2,$E48=Cutoff!$P$3,$E48=Cutoff!$P$4,$E48=Cutoff!$P$5,$E48=Cutoff!$P$6,$E48=Cutoff!$P$7,$E48=Cutoff!$P$8,$F48=Cutoff!$P$2,$F48=Cutoff!$P$3,$F48=Cutoff!$P$4,$F48=Cutoff!$P$5,$F48=Cutoff!$P$6,$F48=Cutoff!$P$7,$F48=Cutoff!$P$8,$G48=Cutoff!$P$2,$G48=Cutoff!$P$3,$G48=Cutoff!$P$4,$G48=Cutoff!$P$5,$G48=Cutoff!$P$6,$G48=Cutoff!$P$7,$G48=Cutoff!$P$8,$H48=Cutoff!$P$2,$H48=Cutoff!$P$3,$H48=Cutoff!$P$4,$H48=Cutoff!$P$5,$H48=Cutoff!$P$6,$H48=Cutoff!$P$7,$H48=Cutoff!$P$8,$I48=Cutoff!$P$2,$I48=Cutoff!$P$3,$I48=Cutoff!$P$4,$I48=Cutoff!$P$5,$I48=Cutoff!$P$6,$I48=Cutoff!$P$7,$I48=Cutoff!$P$8,$J48=Cutoff!$P$2,$J48=Cutoff!$P$3,$J48=Cutoff!$P$4,$J48=Cutoff!$P$5,$J48=Cutoff!$P$6,$J48=Cutoff!$P$7,$J48=Cutoff!$P$8,$K48=Cutoff!$P$2,$K48=Cutoff!$P$3,$K48=Cutoff!$P$4,$K48=Cutoff!$P$5,$K48=Cutoff!$P$6,$K48=Cutoff!$P$7,$K48=Cutoff!$P$8,$L48=Cutoff!$P$2,$L48=Cutoff!$P$3,$L48=Cutoff!$P$4,$L48=Cutoff!$P$5,$L48=Cutoff!$P$6,$L48=Cutoff!$P$7,$L48=Cutoff!$P$8,$M48=Cutoff!$P$2,$M48=Cutoff!$P$3,$M48=Cutoff!$P$4,$M48=Cutoff!$P$5,$M48=Cutoff!$P$6,$M48=Cutoff!$P$7,$M48=Cutoff!$P$8,$N48=Cutoff!$P$2,$N48=Cutoff!$P$3,$N48=Cutoff!$P$4,$N48=Cutoff!$P$5,$N48=Cutoff!$P$6,$N48=Cutoff!$P$7,$N48=Cutoff!$P$8,$O48=Cutoff!$P$2,$O48=Cutoff!$P$3,$O48=Cutoff!$P$4,$O48=Cutoff!$P$5,$O48=Cutoff!$P$6,$O48=Cutoff!$P$7,$O48=Cutoff!$P$8),1,""))</f>
        <v/>
      </c>
      <c r="EQ48" s="490" t="str">
        <f>+IF(ISBLANK(B48),"",IF(OR($E48=Cutoff!$R$2,$E48=Cutoff!$R$3,$E48=Cutoff!$R$4,$E48=Cutoff!$R$6,$E48=Cutoff!$R$7,$E48=Cutoff!$R$8,$E48=Cutoff!$R$10,$F48=Cutoff!$R$2,$F48=Cutoff!$R$3,$F48=Cutoff!$R$4,$F48=Cutoff!$R$6,$F48=Cutoff!$R$7,$F48=Cutoff!$R$8,$F48=Cutoff!$R$10,$G48=Cutoff!$R$2,$G48=Cutoff!$R$3,$G48=Cutoff!$R$4,$G48=Cutoff!$R$6,$G48=Cutoff!$R$7,$G48=Cutoff!$R$8,$G48=Cutoff!$R$10,$H48=Cutoff!$R$2,$H48=Cutoff!$R$3,$H48=Cutoff!$R$4,$H48=Cutoff!$R$6,$H48=Cutoff!$R$7,$H48=Cutoff!$R$8,$H48=Cutoff!$R$10,$I48=Cutoff!$R$2,$I48=Cutoff!$R$3,$I48=Cutoff!$R$4,$I48=Cutoff!$R$6,$I48=Cutoff!$R$7,$I48=Cutoff!$R$8,$I48=Cutoff!$R$10,$J48=Cutoff!$R$2,$J48=Cutoff!$R$3,$J48=Cutoff!$R$4,$J48=Cutoff!$R$6,$J48=Cutoff!$R$7,$J48=Cutoff!$R$8,$J48=Cutoff!$R$10,$K48=Cutoff!$R$2,$K48=Cutoff!$R$3,$K48=Cutoff!$R$4,$K48=Cutoff!$R$6,$K48=Cutoff!$R$7,$K48=Cutoff!$R$8,$K48=Cutoff!$R$10,$L48=Cutoff!$R$2,$L48=Cutoff!$R$3,$L48=Cutoff!$R$4,$L48=Cutoff!$R$6,$L48=Cutoff!$R$7,$L48=Cutoff!$R$8,$L48=Cutoff!$R$10,$M48=Cutoff!$R$2,$M48=Cutoff!$R$3,$M48=Cutoff!$R$4,$M48=Cutoff!$R$6,$M48=Cutoff!$R$7,$M48=Cutoff!$R$8,$M48=Cutoff!$R$10,$N48=Cutoff!$R$2,$N48=Cutoff!$R$3,$N48=Cutoff!$R$4,$N48=Cutoff!$R$6,$N48=Cutoff!$R$7,$N48=Cutoff!$R$8,$N48=Cutoff!$R$10,$O48=Cutoff!$R$2,$O48=Cutoff!$R$3,$O48=Cutoff!$R$4,$O48=Cutoff!$R$6,$O48=Cutoff!$R$7,$O48=Cutoff!$R$8,$O48=Cutoff!$R$10),1,""))</f>
        <v/>
      </c>
      <c r="ER48" s="490" t="str">
        <f>+IF(ISBLANK(B48),"",IF(OR($E48=Cutoff!$T$2,$E48=Cutoff!$T$3,$E48=Cutoff!$T$4,$E48=Cutoff!$T$5,$E48=Cutoff!$T$6,$E48=Cutoff!$T$7,$E48=Cutoff!$T$8,$F48=Cutoff!$T$2,$F48=Cutoff!$T$3,$F48=Cutoff!$T$4,$F48=Cutoff!$T$5,$F48=Cutoff!$T$6,$F48=Cutoff!$T$7,$F48=Cutoff!$T$8,$G48=Cutoff!$T$2,$G48=Cutoff!$T$3,$G48=Cutoff!$T$4,$G48=Cutoff!$T$5,$G48=Cutoff!$T$6,$G48=Cutoff!$T$7,$G48=Cutoff!$T$8,$H48=Cutoff!$T$2,$H48=Cutoff!$T$3,$H48=Cutoff!$T$4,$H48=Cutoff!$T$5,$H48=Cutoff!$T$6,$H48=Cutoff!$T$7,$H48=Cutoff!$T$8,$I48=Cutoff!$T$2,$I48=Cutoff!$T$3,$I48=Cutoff!$T$4,$I48=Cutoff!$T$5,$I48=Cutoff!$T$6,$I48=Cutoff!$T$7,$I48=Cutoff!$T$8,$J48=Cutoff!$T$2,$J48=Cutoff!$T$3,$J48=Cutoff!$T$4,$J48=Cutoff!$T$5,$J48=Cutoff!$T$6,$J48=Cutoff!$T$7,$J48=Cutoff!$T$8,$K48=Cutoff!$T$2,$K48=Cutoff!$T$3,$K48=Cutoff!$T$4,$K48=Cutoff!$T$5,$K48=Cutoff!$T$6,$K48=Cutoff!$T$7,$K48=Cutoff!$T$8,$L48=Cutoff!$T$2,$L48=Cutoff!$T$3,$L48=Cutoff!$T$4,$L48=Cutoff!$T$5,$L48=Cutoff!$T$6,$L48=Cutoff!$T$7,$L48=Cutoff!$T$8,$M48=Cutoff!$T$2,$M48=Cutoff!$T$3,$M48=Cutoff!$T$4,$M48=Cutoff!$T$5,$M48=Cutoff!$T$6,$M48=Cutoff!$T$7,$M48=Cutoff!$T$8,$N48=Cutoff!$T$2,$N48=Cutoff!$T$3,$N48=Cutoff!$T$4,$N48=Cutoff!$T$5,$N48=Cutoff!$T$6,$N48=Cutoff!$T$7,$N48=Cutoff!$T$8,$O48=Cutoff!$T$2,$O48=Cutoff!$T$3,$O48=Cutoff!$T$4,$O48=Cutoff!$T$5,$O48=Cutoff!$T$6,$O48=Cutoff!$T$7,$O48=Cutoff!$T$8),1,""))</f>
        <v/>
      </c>
      <c r="ET48" s="480">
        <f t="shared" si="135"/>
        <v>0</v>
      </c>
      <c r="EU48" s="545">
        <f t="shared" si="75"/>
        <v>0</v>
      </c>
      <c r="EV48" s="545">
        <f t="shared" si="76"/>
        <v>0</v>
      </c>
      <c r="EW48" s="545">
        <f t="shared" si="77"/>
        <v>0</v>
      </c>
      <c r="EY48" s="689" t="str">
        <f>IF(ISBLANK(E48),"0",+IF(OR(AND(E48=Cutoff!$AC$2,$Q48&gt;VLOOKUP(E48,Cutoff!$A$2:$D$56,4,FALSE)&gt;LCID!$Q48),AND(E48=Cutoff!$AC$3,$Q48&gt;VLOOKUP(E48,Cutoff!$A$2:$D$56,4,FALSE)&gt;LCID!$Q48),AND(E48=Cutoff!$AC$4,$RC48&gt;VLOOKUP(E48,Cutoff!$A$2:$D$56,4,FALSE)&gt;LCID!$Q48),AND(E48=Cutoff!$AC$5,$Q48&gt;VLOOKUP(E48,Cutoff!$A$2:$D$56,4,FALSE)&gt;LCID!$Q48),AND(E48=Cutoff!$AC$6,$Q48&gt;VLOOKUP(E48,Cutoff!$A$2:$D$56,4,FALSE)&gt;LCID!$Q48),AND(E48=Cutoff!$AC$7,$Q48&gt;VLOOKUP(E48,Cutoff!$A$2:$D$56,4,FALSE)&gt;LCID!$Q48),AND(E48=Cutoff!$AC$8,$Q48&gt;VLOOKUP(E48,Cutoff!$A$2:$D$56,4,FALSE)&gt;LCID!$Q48),AND(E48=Cutoff!$AC$9,$Q48&gt;VLOOKUP(E48,Cutoff!$A$2:$D$56,4,FALSE)&gt;LCID!$Q48)),"1","0"))</f>
        <v>0</v>
      </c>
      <c r="EZ48" s="690" t="str">
        <f>IF(ISBLANK(F48),"0",+IF(OR(AND(F48=Cutoff!$AC$2,$Q48&gt;VLOOKUP(F48,Cutoff!$A$2:$D$56,4,FALSE)&gt;LCID!$Q48),AND(F48=Cutoff!$AC$3,$Q48&gt;VLOOKUP(F48,Cutoff!$A$2:$D$56,4,FALSE)&gt;LCID!$Q48),AND(F48=Cutoff!$AC$4,$RC48&gt;VLOOKUP(F48,Cutoff!$A$2:$D$56,4,FALSE)&gt;LCID!$Q48),AND(F48=Cutoff!$AC$5,$Q48&gt;VLOOKUP(F48,Cutoff!$A$2:$D$56,4,FALSE)&gt;LCID!$Q48),AND(F48=Cutoff!$AC$6,$Q48&gt;VLOOKUP(F48,Cutoff!$A$2:$D$56,4,FALSE)&gt;LCID!$Q48),AND(F48=Cutoff!$AC$7,$Q48&gt;VLOOKUP(F48,Cutoff!$A$2:$D$56,4,FALSE)&gt;LCID!$Q48),AND(F48=Cutoff!$AC$8,$Q48&gt;VLOOKUP(F48,Cutoff!$A$2:$D$56,4,FALSE)&gt;LCID!$Q48),AND(F48=Cutoff!$AC$9,$Q48&gt;VLOOKUP(F48,Cutoff!$A$2:$D$56,4,FALSE)&gt;LCID!$Q48)),"1","0"))</f>
        <v>0</v>
      </c>
      <c r="FA48" s="690" t="str">
        <f>IF(ISBLANK(G48),"0",+IF(OR(AND(G48=Cutoff!$AC$2,$Q48&gt;VLOOKUP(G48,Cutoff!$A$2:$D$56,4,FALSE)&gt;LCID!$Q48),AND(G48=Cutoff!$AC$3,$Q48&gt;VLOOKUP(G48,Cutoff!$A$2:$D$56,4,FALSE)&gt;LCID!$Q48),AND(G48=Cutoff!$AC$4,$RC48&gt;VLOOKUP(G48,Cutoff!$A$2:$D$56,4,FALSE)&gt;LCID!$Q48),AND(G48=Cutoff!$AC$5,$Q48&gt;VLOOKUP(G48,Cutoff!$A$2:$D$56,4,FALSE)&gt;LCID!$Q48),AND(G48=Cutoff!$AC$6,$Q48&gt;VLOOKUP(G48,Cutoff!$A$2:$D$56,4,FALSE)&gt;LCID!$Q48),AND(G48=Cutoff!$AC$7,$Q48&gt;VLOOKUP(G48,Cutoff!$A$2:$D$56,4,FALSE)&gt;LCID!$Q48),AND(G48=Cutoff!$AC$8,$Q48&gt;VLOOKUP(G48,Cutoff!$A$2:$D$56,4,FALSE)&gt;LCID!$Q48),AND(G48=Cutoff!$AC$9,$Q48&gt;VLOOKUP(G48,Cutoff!$A$2:$D$56,4,FALSE)&gt;LCID!$Q48)),"1","0"))</f>
        <v>0</v>
      </c>
      <c r="FB48" s="690" t="str">
        <f>IF(ISBLANK(H48),"0",+IF(OR(AND(H48=Cutoff!$AC$2,$Q48&gt;VLOOKUP(H48,Cutoff!$A$2:$D$56,4,FALSE)&gt;LCID!$Q48),AND(H48=Cutoff!$AC$3,$Q48&gt;VLOOKUP(H48,Cutoff!$A$2:$D$56,4,FALSE)&gt;LCID!$Q48),AND(H48=Cutoff!$AC$4,$RC48&gt;VLOOKUP(H48,Cutoff!$A$2:$D$56,4,FALSE)&gt;LCID!$Q48),AND(H48=Cutoff!$AC$5,$Q48&gt;VLOOKUP(H48,Cutoff!$A$2:$D$56,4,FALSE)&gt;LCID!$Q48),AND(H48=Cutoff!$AC$6,$Q48&gt;VLOOKUP(H48,Cutoff!$A$2:$D$56,4,FALSE)&gt;LCID!$Q48),AND(H48=Cutoff!$AC$7,$Q48&gt;VLOOKUP(H48,Cutoff!$A$2:$D$56,4,FALSE)&gt;LCID!$Q48),AND(H48=Cutoff!$AC$8,$Q48&gt;VLOOKUP(H48,Cutoff!$A$2:$D$56,4,FALSE)&gt;LCID!$Q48),AND(H48=Cutoff!$AC$9,$Q48&gt;VLOOKUP(H48,Cutoff!$A$2:$D$56,4,FALSE)&gt;LCID!$Q48)),"1","0"))</f>
        <v>0</v>
      </c>
      <c r="FC48" s="690" t="str">
        <f>IF(ISBLANK(I48),"0",+IF(OR(AND(I48=Cutoff!$AC$2,$Q48&gt;VLOOKUP(I48,Cutoff!$A$2:$D$56,4,FALSE)&gt;LCID!$Q48),AND(I48=Cutoff!$AC$3,$Q48&gt;VLOOKUP(I48,Cutoff!$A$2:$D$56,4,FALSE)&gt;LCID!$Q48),AND(I48=Cutoff!$AC$4,$RC48&gt;VLOOKUP(I48,Cutoff!$A$2:$D$56,4,FALSE)&gt;LCID!$Q48),AND(I48=Cutoff!$AC$5,$Q48&gt;VLOOKUP(I48,Cutoff!$A$2:$D$56,4,FALSE)&gt;LCID!$Q48),AND(I48=Cutoff!$AC$6,$Q48&gt;VLOOKUP(I48,Cutoff!$A$2:$D$56,4,FALSE)&gt;LCID!$Q48),AND(I48=Cutoff!$AC$7,$Q48&gt;VLOOKUP(I48,Cutoff!$A$2:$D$56,4,FALSE)&gt;LCID!$Q48),AND(I48=Cutoff!$AC$8,$Q48&gt;VLOOKUP(I48,Cutoff!$A$2:$D$56,4,FALSE)&gt;LCID!$Q48),AND(I48=Cutoff!$AC$9,$Q48&gt;VLOOKUP(I48,Cutoff!$A$2:$D$56,4,FALSE)&gt;LCID!$Q48)),"1","0"))</f>
        <v>0</v>
      </c>
      <c r="FD48" s="690" t="str">
        <f>IF(ISBLANK(J48),"0",+IF(OR(AND(J48=Cutoff!$AC$2,$Q48&gt;VLOOKUP(J48,Cutoff!$A$2:$D$56,4,FALSE)&gt;LCID!$Q48),AND(J48=Cutoff!$AC$3,$Q48&gt;VLOOKUP(J48,Cutoff!$A$2:$D$56,4,FALSE)&gt;LCID!$Q48),AND(J48=Cutoff!$AC$4,$RC48&gt;VLOOKUP(J48,Cutoff!$A$2:$D$56,4,FALSE)&gt;LCID!$Q48),AND(J48=Cutoff!$AC$5,$Q48&gt;VLOOKUP(J48,Cutoff!$A$2:$D$56,4,FALSE)&gt;LCID!$Q48),AND(J48=Cutoff!$AC$6,$Q48&gt;VLOOKUP(J48,Cutoff!$A$2:$D$56,4,FALSE)&gt;LCID!$Q48),AND(J48=Cutoff!$AC$7,$Q48&gt;VLOOKUP(J48,Cutoff!$A$2:$D$56,4,FALSE)&gt;LCID!$Q48),AND(J48=Cutoff!$AC$8,$Q48&gt;VLOOKUP(J48,Cutoff!$A$2:$D$56,4,FALSE)&gt;LCID!$Q48),AND(J48=Cutoff!$AC$9,$Q48&gt;VLOOKUP(J48,Cutoff!$A$2:$D$56,4,FALSE)&gt;LCID!$Q48)),"1","0"))</f>
        <v>0</v>
      </c>
      <c r="FE48" s="690" t="str">
        <f>IF(ISBLANK(K48),"0",+IF(OR(AND(K48=Cutoff!$AC$2,$Q48&gt;VLOOKUP(K48,Cutoff!$A$2:$D$56,4,FALSE)&gt;LCID!$Q48),AND(K48=Cutoff!$AC$3,$Q48&gt;VLOOKUP(K48,Cutoff!$A$2:$D$56,4,FALSE)&gt;LCID!$Q48),AND(K48=Cutoff!$AC$4,$RC48&gt;VLOOKUP(K48,Cutoff!$A$2:$D$56,4,FALSE)&gt;LCID!$Q48),AND(K48=Cutoff!$AC$5,$Q48&gt;VLOOKUP(K48,Cutoff!$A$2:$D$56,4,FALSE)&gt;LCID!$Q48),AND(K48=Cutoff!$AC$6,$Q48&gt;VLOOKUP(K48,Cutoff!$A$2:$D$56,4,FALSE)&gt;LCID!$Q48),AND(K48=Cutoff!$AC$7,$Q48&gt;VLOOKUP(K48,Cutoff!$A$2:$D$56,4,FALSE)&gt;LCID!$Q48),AND(K48=Cutoff!$AC$8,$Q48&gt;VLOOKUP(K48,Cutoff!$A$2:$D$56,4,FALSE)&gt;LCID!$Q48),AND(K48=Cutoff!$AC$9,$Q48&gt;VLOOKUP(K48,Cutoff!$A$2:$D$56,4,FALSE)&gt;LCID!$Q48)),"1","0"))</f>
        <v>0</v>
      </c>
      <c r="FF48" s="690" t="str">
        <f>IF(ISBLANK(L48),"0",+IF(OR(AND(L48=Cutoff!$AC$2,$Q48&gt;VLOOKUP(L48,Cutoff!$A$2:$D$56,4,FALSE)&gt;LCID!$Q48),AND(L48=Cutoff!$AC$3,$Q48&gt;VLOOKUP(L48,Cutoff!$A$2:$D$56,4,FALSE)&gt;LCID!$Q48),AND(L48=Cutoff!$AC$4,$RC48&gt;VLOOKUP(L48,Cutoff!$A$2:$D$56,4,FALSE)&gt;LCID!$Q48),AND(L48=Cutoff!$AC$5,$Q48&gt;VLOOKUP(L48,Cutoff!$A$2:$D$56,4,FALSE)&gt;LCID!$Q48),AND(L48=Cutoff!$AC$6,$Q48&gt;VLOOKUP(L48,Cutoff!$A$2:$D$56,4,FALSE)&gt;LCID!$Q48),AND(L48=Cutoff!$AC$7,$Q48&gt;VLOOKUP(L48,Cutoff!$A$2:$D$56,4,FALSE)&gt;LCID!$Q48),AND(L48=Cutoff!$AC$8,$Q48&gt;VLOOKUP(L48,Cutoff!$A$2:$D$56,4,FALSE)&gt;LCID!$Q48),AND(L48=Cutoff!$AC$9,$Q48&gt;VLOOKUP(L48,Cutoff!$A$2:$D$56,4,FALSE)&gt;LCID!$Q48)),"1","0"))</f>
        <v>0</v>
      </c>
      <c r="FG48" s="690" t="str">
        <f>IF(ISBLANK(M48),"0",+IF(OR(AND(M48=Cutoff!$AC$2,$Q48&gt;VLOOKUP(M48,Cutoff!$A$2:$D$56,4,FALSE)&gt;LCID!$Q48),AND(M48=Cutoff!$AC$3,$Q48&gt;VLOOKUP(M48,Cutoff!$A$2:$D$56,4,FALSE)&gt;LCID!$Q48),AND(M48=Cutoff!$AC$4,$RC48&gt;VLOOKUP(M48,Cutoff!$A$2:$D$56,4,FALSE)&gt;LCID!$Q48),AND(M48=Cutoff!$AC$5,$Q48&gt;VLOOKUP(M48,Cutoff!$A$2:$D$56,4,FALSE)&gt;LCID!$Q48),AND(M48=Cutoff!$AC$6,$Q48&gt;VLOOKUP(M48,Cutoff!$A$2:$D$56,4,FALSE)&gt;LCID!$Q48),AND(M48=Cutoff!$AC$7,$Q48&gt;VLOOKUP(M48,Cutoff!$A$2:$D$56,4,FALSE)&gt;LCID!$Q48),AND(M48=Cutoff!$AC$8,$Q48&gt;VLOOKUP(M48,Cutoff!$A$2:$D$56,4,FALSE)&gt;LCID!$Q48),AND(M48=Cutoff!$AC$9,$Q48&gt;VLOOKUP(M48,Cutoff!$A$2:$D$56,4,FALSE)&gt;LCID!$Q48)),"1","0"))</f>
        <v>0</v>
      </c>
      <c r="FH48" s="690" t="str">
        <f>IF(ISBLANK(N48),"0",+IF(OR(AND(N48=Cutoff!$AC$2,$Q48&gt;VLOOKUP(N48,Cutoff!$A$2:$D$56,4,FALSE)&gt;LCID!$Q48),AND(N48=Cutoff!$AC$3,$Q48&gt;VLOOKUP(N48,Cutoff!$A$2:$D$56,4,FALSE)&gt;LCID!$Q48),AND(N48=Cutoff!$AC$4,$RC48&gt;VLOOKUP(N48,Cutoff!$A$2:$D$56,4,FALSE)&gt;LCID!$Q48),AND(N48=Cutoff!$AC$5,$Q48&gt;VLOOKUP(N48,Cutoff!$A$2:$D$56,4,FALSE)&gt;LCID!$Q48),AND(N48=Cutoff!$AC$6,$Q48&gt;VLOOKUP(N48,Cutoff!$A$2:$D$56,4,FALSE)&gt;LCID!$Q48),AND(N48=Cutoff!$AC$7,$Q48&gt;VLOOKUP(N48,Cutoff!$A$2:$D$56,4,FALSE)&gt;LCID!$Q48),AND(N48=Cutoff!$AC$8,$Q48&gt;VLOOKUP(N48,Cutoff!$A$2:$D$56,4,FALSE)&gt;LCID!$Q48),AND(N48=Cutoff!$AC$9,$Q48&gt;VLOOKUP(N48,Cutoff!$A$2:$D$56,4,FALSE)&gt;LCID!$Q48)),"1","0"))</f>
        <v>0</v>
      </c>
      <c r="FI48" s="691" t="str">
        <f>IF(ISBLANK(O48),"0",+IF(OR(AND(O48=Cutoff!$AC$2,$Q48&gt;VLOOKUP(O48,Cutoff!$A$2:$D$56,4,FALSE)&gt;LCID!$Q48),AND(O48=Cutoff!$AC$3,$Q48&gt;VLOOKUP(O48,Cutoff!$A$2:$D$56,4,FALSE)&gt;LCID!$Q48),AND(O48=Cutoff!$AC$4,$RC48&gt;VLOOKUP(O48,Cutoff!$A$2:$D$56,4,FALSE)&gt;LCID!$Q48),AND(O48=Cutoff!$AC$5,$Q48&gt;VLOOKUP(O48,Cutoff!$A$2:$D$56,4,FALSE)&gt;LCID!$Q48),AND(O48=Cutoff!$AC$6,$Q48&gt;VLOOKUP(O48,Cutoff!$A$2:$D$56,4,FALSE)&gt;LCID!$Q48),AND(O48=Cutoff!$AC$7,$Q48&gt;VLOOKUP(O48,Cutoff!$A$2:$D$56,4,FALSE)&gt;LCID!$Q48),AND(O48=Cutoff!$AC$8,$Q48&gt;VLOOKUP(O48,Cutoff!$A$2:$D$56,4,FALSE)&gt;LCID!$Q48),AND(O48=Cutoff!$AC$9,$Q48&gt;VLOOKUP(O48,Cutoff!$A$2:$D$56,4,FALSE)&gt;LCID!$Q48)),"1","0"))</f>
        <v>0</v>
      </c>
      <c r="FJ48" s="688">
        <f t="shared" si="136"/>
        <v>0</v>
      </c>
      <c r="FK48" s="11"/>
      <c r="FM48" s="480">
        <f t="shared" si="137"/>
        <v>0</v>
      </c>
      <c r="FN48" s="480">
        <f t="shared" si="138"/>
        <v>0</v>
      </c>
      <c r="FO48" s="480">
        <f t="shared" si="139"/>
        <v>0</v>
      </c>
      <c r="FQ48" s="239" t="str">
        <f>IF(ISBLANK(B48),"",+IF(OR($E48=Cutoff!$W$2,$E48=Cutoff!$W$3,$E48=Cutoff!$W$4,$E48=Cutoff!$W$5,$E48=Cutoff!$W$6,$E48=Cutoff!$W$7,$E48=Cutoff!$W$8,$E48=Cutoff!$W$9,$E48=Cutoff!$W$10,$E48=Cutoff!$W$11,$E48=Cutoff!$W$12,$F48=Cutoff!$W$2,$F48=Cutoff!$W$3,$F48=Cutoff!$W$4,$F48=Cutoff!$W$5,$F48=Cutoff!$W$6,$F48=Cutoff!$W$7,$F48=Cutoff!$W$8,$F48=Cutoff!$W$9,$F48=Cutoff!$W$10,$F48=Cutoff!$W$11,$F48=Cutoff!$W$12,$G48=Cutoff!$W$2,$G48=Cutoff!$W$3,$G48=Cutoff!$W$4,$G48=Cutoff!$W$5,$G48=Cutoff!$W$6,$G48=Cutoff!$W$7,$G48=Cutoff!$W$8,$G48=Cutoff!$W$9,$G48=Cutoff!$W$10,$G48=Cutoff!$W$11,$G48=Cutoff!$W$12,$H48=Cutoff!$W$2,$H48=Cutoff!$W$3,$H48=Cutoff!$W$4,$H48=Cutoff!$W$5,$H48=Cutoff!$W$6,$H48=Cutoff!$W$7,$H48=Cutoff!$W$8,$H48=Cutoff!$W$9,$H48=Cutoff!$W$10,$H48=Cutoff!$W$11,$H48=Cutoff!$W$12,$I48=Cutoff!$W$2,$I48=Cutoff!$W$3,$I48=Cutoff!$W$4,$I48=Cutoff!$W$5,$I48=Cutoff!$W$6,$I48=Cutoff!$W$7,$I48=Cutoff!$W$8,$I48=Cutoff!$W$9,$I48=Cutoff!$W$10,$I48=Cutoff!$W$11,$I48=Cutoff!$W$12,$J48=Cutoff!$W$2,$J48=Cutoff!$W$3,$J48=Cutoff!$W$4,$J48=Cutoff!$W$5,$J48=Cutoff!$W$6,$J48=Cutoff!$W$7,$J48=Cutoff!$W$8,$J48=Cutoff!$W$9,$J48=Cutoff!$W$10,$J48=Cutoff!$W$11,$J48=Cutoff!$W$12,$K48=Cutoff!$W$2,$K48=Cutoff!$W$3,$K48=Cutoff!$W$4,$K48=Cutoff!$W$5,$K48=Cutoff!$W$6,$K48=Cutoff!$W$7,$K48=Cutoff!$W$8,$K48=Cutoff!$W$9,$K48=Cutoff!$W$10,$K48=Cutoff!$W$11,$K48=Cutoff!$W$12,$L48=Cutoff!$W$2,$L48=Cutoff!$W$3,$L48=Cutoff!$W$4,$L48=Cutoff!$W$5,$L48=Cutoff!$W$6,$L48=Cutoff!$W$7,$L48=Cutoff!$W$8,$L48=Cutoff!$W$9,$L48=Cutoff!$W$10,$L48=Cutoff!$W$11,$L48=Cutoff!$W$12,$M48=Cutoff!$W$2,$M48=Cutoff!$W$3,$M48=Cutoff!$W$4,$M48=Cutoff!$W$5,$M48=Cutoff!$W$6,$M48=Cutoff!$W$7,$M48=Cutoff!$W$8,$M48=Cutoff!$W$9,$M48=Cutoff!$W$10,$N48=Cutoff!$W$2,$N48=Cutoff!$W$3,$N48=Cutoff!$W$4,$M48=Cutoff!$W$11,$M48=Cutoff!$W$12,$N48=Cutoff!$W$5,$N48=Cutoff!$W$6,$N48=Cutoff!$W$7,$N48=Cutoff!$W$8,$N48=Cutoff!$W$9,$N48=Cutoff!$W$10,$N48=Cutoff!$W$11,$N48=Cutoff!$W$12,$O48=Cutoff!$W$2,$O48=Cutoff!$W$3,$O48=Cutoff!$W$4,$O48=Cutoff!$W$5,$O48=Cutoff!$W$6,$O48=Cutoff!$W$7,$O48=Cutoff!$W$8,$O48=Cutoff!$W$9,$O48=Cutoff!$W$10,$O48=Cutoff!$W$11,$O48=Cutoff!$W$12),1,""))</f>
        <v/>
      </c>
      <c r="FR48" s="239">
        <f t="shared" si="80"/>
        <v>0</v>
      </c>
      <c r="FU48" s="480" t="str">
        <f t="shared" si="124"/>
        <v/>
      </c>
      <c r="GB48" s="528" t="str">
        <f t="shared" si="81"/>
        <v/>
      </c>
      <c r="GC48" s="529" t="str">
        <f t="shared" si="82"/>
        <v/>
      </c>
      <c r="GD48" s="529" t="str">
        <f t="shared" si="83"/>
        <v/>
      </c>
      <c r="GE48" s="529" t="str">
        <f t="shared" si="84"/>
        <v/>
      </c>
      <c r="GF48" s="529" t="str">
        <f t="shared" si="85"/>
        <v/>
      </c>
      <c r="GG48" s="529" t="str">
        <f t="shared" si="86"/>
        <v/>
      </c>
      <c r="GH48" s="529" t="str">
        <f t="shared" si="87"/>
        <v/>
      </c>
      <c r="GI48" s="529" t="str">
        <f t="shared" si="88"/>
        <v/>
      </c>
      <c r="GJ48" s="529" t="str">
        <f t="shared" si="89"/>
        <v/>
      </c>
      <c r="GK48" s="529" t="str">
        <f t="shared" si="90"/>
        <v/>
      </c>
      <c r="GL48" s="530" t="str">
        <f t="shared" si="91"/>
        <v/>
      </c>
      <c r="GM48" s="530">
        <f t="shared" si="92"/>
        <v>0</v>
      </c>
      <c r="GN48" s="574">
        <f t="shared" si="93"/>
        <v>0</v>
      </c>
      <c r="GQ48" s="528" t="str">
        <f>+IF(ISBLANK($B48),"",IF(ISBLANK(E48),"",IF(OR(E48=Cutoff!$P$34,E48=Cutoff!$P$35,E48=Cutoff!$P$36,E48=Cutoff!$P$37,E48=Cutoff!$P$38,E48=Cutoff!$P$39,E48=Cutoff!$P$40,E48=Cutoff!$P$41,E48=Cutoff!$P$42,E48=Cutoff!$P$43,E48=Cutoff!$P$44,E48=Cutoff!$P$45,$Q48&lt;SCL!Y48),"0","i")))</f>
        <v/>
      </c>
      <c r="GR48" s="529" t="str">
        <f>+IF(ISBLANK($B48),"",IF(ISBLANK(F48),"",IF(OR(F48=Cutoff!$P$34,F48=Cutoff!$P$35,F48=Cutoff!$P$36,F48=Cutoff!$P$37,F48=Cutoff!$P$38,F48=Cutoff!$P$39,F48=Cutoff!$P$40,F48=Cutoff!$P$41,F48=Cutoff!$P$42,F48=Cutoff!$P$43,F48=Cutoff!$P$44,F48=Cutoff!$P$45,$Q48&lt;SCL!Z48),"0","i")))</f>
        <v/>
      </c>
      <c r="GS48" s="529" t="str">
        <f>+IF(ISBLANK($B48),"",IF(ISBLANK(G48),"",IF(OR(G48=Cutoff!$P$34,G48=Cutoff!$P$35,G48=Cutoff!$P$36,G48=Cutoff!$P$37,G48=Cutoff!$P$38,G48=Cutoff!$P$39,G48=Cutoff!$P$40,G48=Cutoff!$P$41,G48=Cutoff!$P$42,G48=Cutoff!$P$43,G48=Cutoff!$P$44,G48=Cutoff!$P$45,$Q48&lt;SCL!AA48),"0","i")))</f>
        <v/>
      </c>
      <c r="GT48" s="529" t="str">
        <f>+IF(ISBLANK($B48),"",IF(ISBLANK(H48),"",IF(OR(H48=Cutoff!$P$34,H48=Cutoff!$P$35,H48=Cutoff!$P$36,H48=Cutoff!$P$37,H48=Cutoff!$P$38,H48=Cutoff!$P$39,H48=Cutoff!$P$40,H48=Cutoff!$P$41,H48=Cutoff!$P$42,H48=Cutoff!$P$43,H48=Cutoff!$P$44,H48=Cutoff!$P$45,$Q48&lt;SCL!AB48),"0","i")))</f>
        <v/>
      </c>
      <c r="GU48" s="529" t="str">
        <f>+IF(ISBLANK($B48),"",IF(ISBLANK(I48),"",IF(OR(I48=Cutoff!$P$34,I48=Cutoff!$P$35,I48=Cutoff!$P$36,I48=Cutoff!$P$37,I48=Cutoff!$P$38,I48=Cutoff!$P$39,I48=Cutoff!$P$40,I48=Cutoff!$P$41,I48=Cutoff!$P$42,I48=Cutoff!$P$43,I48=Cutoff!$P$44,I48=Cutoff!$P$45,$Q48&lt;SCL!AC48),"0","i")))</f>
        <v/>
      </c>
      <c r="GV48" s="529" t="str">
        <f>+IF(ISBLANK($B48),"",IF(ISBLANK(J48),"",IF(OR(J48=Cutoff!$P$34,J48=Cutoff!$P$35,J48=Cutoff!$P$36,J48=Cutoff!$P$37,J48=Cutoff!$P$38,J48=Cutoff!$P$39,J48=Cutoff!$P$40,J48=Cutoff!$P$41,J48=Cutoff!$P$42,J48=Cutoff!$P$43,J48=Cutoff!$P$44,J48=Cutoff!$P$45,$Q48&lt;SCL!AD48),"0","i")))</f>
        <v/>
      </c>
      <c r="GW48" s="529" t="str">
        <f>+IF(ISBLANK($B48),"",IF(ISBLANK(K48),"",IF(OR(K48=Cutoff!$P$34,K48=Cutoff!$P$35,K48=Cutoff!$P$36,K48=Cutoff!$P$37,K48=Cutoff!$P$38,K48=Cutoff!$P$39,K48=Cutoff!$P$40,K48=Cutoff!$P$41,K48=Cutoff!$P$42,K48=Cutoff!$P$43,K48=Cutoff!$P$44,K48=Cutoff!$P$45,$Q48&lt;SCL!AE48),"0","i")))</f>
        <v/>
      </c>
      <c r="GX48" s="529" t="str">
        <f>+IF(ISBLANK($B48),"",IF(ISBLANK(L48),"",IF(OR(L48=Cutoff!$P$34,L48=Cutoff!$P$35,L48=Cutoff!$P$36,L48=Cutoff!$P$37,L48=Cutoff!$P$38,L48=Cutoff!$P$39,L48=Cutoff!$P$40,L48=Cutoff!$P$41,L48=Cutoff!$P$42,L48=Cutoff!$P$43,L48=Cutoff!$P$44,L48=Cutoff!$P$45,$Q48&lt;SCL!AF48),"0","i")))</f>
        <v/>
      </c>
      <c r="GY48" s="529" t="str">
        <f>+IF(ISBLANK($B48),"",IF(ISBLANK(M48),"",IF(OR(M48=Cutoff!$P$34,M48=Cutoff!$P$35,M48=Cutoff!$P$36,M48=Cutoff!$P$37,M48=Cutoff!$P$38,M48=Cutoff!$P$39,M48=Cutoff!$P$40,M48=Cutoff!$P$41,M48=Cutoff!$P$42,M48=Cutoff!$P$43,M48=Cutoff!$P$44,M48=Cutoff!$P$45,$Q48&lt;SCL!AG48),"0","i")))</f>
        <v/>
      </c>
      <c r="GZ48" s="529" t="str">
        <f>+IF(ISBLANK($B48),"",IF(ISBLANK(N48),"",IF(OR(N48=Cutoff!$P$34,N48=Cutoff!$P$35,N48=Cutoff!$P$36,N48=Cutoff!$P$37,N48=Cutoff!$P$38,N48=Cutoff!$P$39,N48=Cutoff!$P$40,N48=Cutoff!$P$41,N48=Cutoff!$P$42,N48=Cutoff!$P$43,N48=Cutoff!$P$44,N48=Cutoff!$P$45,$Q48&lt;SCL!AH48),"0","i")))</f>
        <v/>
      </c>
      <c r="HA48" s="530" t="str">
        <f>+IF(ISBLANK($B48),"",IF(ISBLANK(O48),"",IF(OR(O48=Cutoff!$P$34,O48=Cutoff!$P$35,O48=Cutoff!$P$36,O48=Cutoff!$P$37,O48=Cutoff!$P$38,O48=Cutoff!$P$39,O48=Cutoff!$P$40,O48=Cutoff!$P$41,O48=Cutoff!$P$42,O48=Cutoff!$P$43,O48=Cutoff!$P$44,O48=Cutoff!$P$45,$Q48&lt;SCL!AI48),"0","i")))</f>
        <v/>
      </c>
      <c r="HB48" s="530" t="str">
        <f t="shared" si="94"/>
        <v/>
      </c>
      <c r="HC48" s="541" t="str">
        <f t="shared" si="95"/>
        <v/>
      </c>
      <c r="HD48" s="678" t="str">
        <f t="shared" si="96"/>
        <v/>
      </c>
      <c r="HE48" s="528" t="str">
        <f>+IF(ISBLANK($B48),"",IF(ISBLANK(E48),"",IF(OR(E48=Cutoff!$R$34,E48=Cutoff!$R$35,E48=Cutoff!$R$36,E48=Cutoff!$R$37,E48=Cutoff!$R$38,E48=Cutoff!$R$39,E48=Cutoff!$R$40,E48=Cutoff!$R$41,E48=Cutoff!$R$42,E48=Cutoff!$R$43,E48=Cutoff!$R$44,E48=Cutoff!$R$45,$Q48&lt;SCL!Y48),"0","d")))</f>
        <v/>
      </c>
      <c r="HF48" s="529" t="str">
        <f>+IF(ISBLANK($B48),"",IF(ISBLANK(F48),"",IF(OR(F48=Cutoff!$R$34,F48=Cutoff!$R$35,F48=Cutoff!$R$36,F48=Cutoff!$R$37,F48=Cutoff!$R$38,F48=Cutoff!$R$39,F48=Cutoff!$R$40,F48=Cutoff!$R$41,F48=Cutoff!$R$42,F48=Cutoff!$R$43,F48=Cutoff!$R$44,F48=Cutoff!$R$45,$Q48&lt;SCL!Z48),"0","d")))</f>
        <v/>
      </c>
      <c r="HG48" s="529" t="str">
        <f>+IF(ISBLANK($B48),"",IF(ISBLANK(G48),"",IF(OR(G48=Cutoff!$R$34,G48=Cutoff!$R$35,G48=Cutoff!$R$36,G48=Cutoff!$R$37,G48=Cutoff!$R$38,G48=Cutoff!$R$39,G48=Cutoff!$R$40,G48=Cutoff!$R$41,G48=Cutoff!$R$42,G48=Cutoff!$R$43,G48=Cutoff!$R$44,G48=Cutoff!$R$45,$Q48&lt;SCL!AA48),"0","d")))</f>
        <v/>
      </c>
      <c r="HH48" s="529" t="str">
        <f>+IF(ISBLANK($B48),"",IF(ISBLANK(H48),"",IF(OR(H48=Cutoff!$R$34,H48=Cutoff!$R$35,H48=Cutoff!$R$36,H48=Cutoff!$R$37,H48=Cutoff!$R$38,H48=Cutoff!$R$39,H48=Cutoff!$R$40,H48=Cutoff!$R$41,H48=Cutoff!$R$42,H48=Cutoff!$R$43,H48=Cutoff!$R$44,H48=Cutoff!$R$45,$Q48&lt;SCL!AB48),"0","d")))</f>
        <v/>
      </c>
      <c r="HI48" s="529" t="str">
        <f>+IF(ISBLANK($B48),"",IF(ISBLANK(I48),"",IF(OR(I48=Cutoff!$R$34,I48=Cutoff!$R$35,I48=Cutoff!$R$36,I48=Cutoff!$R$37,I48=Cutoff!$R$38,I48=Cutoff!$R$39,I48=Cutoff!$R$40,I48=Cutoff!$R$41,I48=Cutoff!$R$42,I48=Cutoff!$R$43,I48=Cutoff!$R$44,I48=Cutoff!$R$45,$Q48&lt;SCL!AC48),"0","d")))</f>
        <v/>
      </c>
      <c r="HJ48" s="529" t="str">
        <f>+IF(ISBLANK($B48),"",IF(ISBLANK(J48),"",IF(OR(J48=Cutoff!$R$34,J48=Cutoff!$R$35,J48=Cutoff!$R$36,J48=Cutoff!$R$37,J48=Cutoff!$R$38,J48=Cutoff!$R$39,J48=Cutoff!$R$40,J48=Cutoff!$R$41,J48=Cutoff!$R$42,J48=Cutoff!$R$43,J48=Cutoff!$R$44,J48=Cutoff!$R$45,$Q48&lt;SCL!AD48),"0","d")))</f>
        <v/>
      </c>
      <c r="HK48" s="529" t="str">
        <f>+IF(ISBLANK($B48),"",IF(ISBLANK(K48),"",IF(OR(K48=Cutoff!$R$34,K48=Cutoff!$R$35,K48=Cutoff!$R$36,K48=Cutoff!$R$37,K48=Cutoff!$R$38,K48=Cutoff!$R$39,K48=Cutoff!$R$40,K48=Cutoff!$R$41,K48=Cutoff!$R$42,K48=Cutoff!$R$43,K48=Cutoff!$R$44,K48=Cutoff!$R$45,$Q48&lt;SCL!AE48),"0","d")))</f>
        <v/>
      </c>
      <c r="HL48" s="529" t="str">
        <f>+IF(ISBLANK($B48),"",IF(ISBLANK(L48),"",IF(OR(L48=Cutoff!$R$34,L48=Cutoff!$R$35,L48=Cutoff!$R$36,L48=Cutoff!$R$37,L48=Cutoff!$R$38,L48=Cutoff!$R$39,L48=Cutoff!$R$40,L48=Cutoff!$R$41,L48=Cutoff!$R$42,L48=Cutoff!$R$43,L48=Cutoff!$R$44,L48=Cutoff!$R$45,$Q48&lt;SCL!AF48),"0","d")))</f>
        <v/>
      </c>
      <c r="HM48" s="529" t="str">
        <f>+IF(ISBLANK($B48),"",IF(ISBLANK(M48),"",IF(OR(M48=Cutoff!$R$34,M48=Cutoff!$R$35,M48=Cutoff!$R$36,M48=Cutoff!$R$37,M48=Cutoff!$R$38,M48=Cutoff!$R$39,M48=Cutoff!$R$40,M48=Cutoff!$R$41,M48=Cutoff!$R$42,M48=Cutoff!$R$43,M48=Cutoff!$R$44,M48=Cutoff!$R$45,$Q48&lt;SCL!AG48),"0","d")))</f>
        <v/>
      </c>
      <c r="HN48" s="529" t="str">
        <f>+IF(ISBLANK($B48),"",IF(ISBLANK(N48),"",IF(OR(N48=Cutoff!$R$34,N48=Cutoff!$R$35,N48=Cutoff!$R$36,N48=Cutoff!$R$37,N48=Cutoff!$R$38,N48=Cutoff!$R$39,N48=Cutoff!$R$40,N48=Cutoff!$R$41,N48=Cutoff!$R$42,N48=Cutoff!$R$43,N48=Cutoff!$R$44,N48=Cutoff!$R$45,$Q48&lt;SCL!AH48),"0","d")))</f>
        <v/>
      </c>
      <c r="HO48" s="530" t="str">
        <f>+IF(ISBLANK($B48),"",IF(ISBLANK(O48),"",IF(OR(O48=Cutoff!$R$34,O48=Cutoff!$R$35,O48=Cutoff!$R$36,O48=Cutoff!$R$37,O48=Cutoff!$R$38,O48=Cutoff!$R$39,O48=Cutoff!$R$40,O48=Cutoff!$R$41,O48=Cutoff!$R$42,O48=Cutoff!$R$43,O48=Cutoff!$R$44,O48=Cutoff!$R$45,$Q48&lt;SCL!AI48),"0","d")))</f>
        <v/>
      </c>
      <c r="HP48" s="530" t="str">
        <f t="shared" si="97"/>
        <v/>
      </c>
      <c r="HQ48" s="541" t="str">
        <f t="shared" si="98"/>
        <v/>
      </c>
      <c r="HR48" s="678" t="str">
        <f t="shared" si="99"/>
        <v/>
      </c>
      <c r="HS48" s="528" t="str">
        <f>+IF(ISBLANK($B48),"",IF(ISBLANK(E48),"",IF(OR(E48=Cutoff!$T$34,E48=Cutoff!$T$35,E48=Cutoff!$T$36,E48=Cutoff!$T$37,E48=Cutoff!$T$38,E48=Cutoff!$T$39,E48=Cutoff!$T$40,E48=Cutoff!$T$41,E48=Cutoff!$T$42,E48=Cutoff!$T$43,E48=Cutoff!$T$44,E48=Cutoff!$T$45,$Q48&lt;SCL!Y48),"0","oral")))</f>
        <v/>
      </c>
      <c r="HT48" s="529" t="str">
        <f>+IF(ISBLANK($B48),"",IF(ISBLANK(F48),"",IF(OR(F48=Cutoff!$T$34,F48=Cutoff!$T$35,F48=Cutoff!$T$36,F48=Cutoff!$T$37,F48=Cutoff!$T$38,F48=Cutoff!$T$39,F48=Cutoff!$T$40,F48=Cutoff!$T$41,F48=Cutoff!$T$42,F48=Cutoff!$T$43,F48=Cutoff!$T$44,F48=Cutoff!$T$45,$Q48&lt;SCL!Z48),"0","oral")))</f>
        <v/>
      </c>
      <c r="HU48" s="529" t="str">
        <f>+IF(ISBLANK($B48),"",IF(ISBLANK(G48),"",IF(OR(G48=Cutoff!$T$34,G48=Cutoff!$T$35,G48=Cutoff!$T$36,G48=Cutoff!$T$37,G48=Cutoff!$T$38,G48=Cutoff!$T$39,G48=Cutoff!$T$40,G48=Cutoff!$T$41,G48=Cutoff!$T$42,G48=Cutoff!$T$43,G48=Cutoff!$T$44,G48=Cutoff!$T$45,$Q48&lt;SCL!AA48),"0","oral")))</f>
        <v/>
      </c>
      <c r="HV48" s="529" t="str">
        <f>+IF(ISBLANK($B48),"",IF(ISBLANK(H48),"",IF(OR(H48=Cutoff!$T$34,H48=Cutoff!$T$35,H48=Cutoff!$T$36,H48=Cutoff!$T$37,H48=Cutoff!$T$38,H48=Cutoff!$T$39,H48=Cutoff!$T$40,H48=Cutoff!$T$41,H48=Cutoff!$T$42,H48=Cutoff!$T$43,H48=Cutoff!$T$44,H48=Cutoff!$T$45,$Q48&lt;SCL!AB48),"0","oral")))</f>
        <v/>
      </c>
      <c r="HW48" s="529" t="str">
        <f>+IF(ISBLANK($B48),"",IF(ISBLANK(I48),"",IF(OR(I48=Cutoff!$T$34,I48=Cutoff!$T$35,I48=Cutoff!$T$36,I48=Cutoff!$T$37,I48=Cutoff!$T$38,I48=Cutoff!$T$39,I48=Cutoff!$T$40,I48=Cutoff!$T$41,I48=Cutoff!$T$42,I48=Cutoff!$T$43,I48=Cutoff!$T$44,I48=Cutoff!$T$45,$Q48&lt;SCL!AC48),"0","oral")))</f>
        <v/>
      </c>
      <c r="HX48" s="529" t="str">
        <f>+IF(ISBLANK($B48),"",IF(ISBLANK(J48),"",IF(OR(J48=Cutoff!$T$34,J48=Cutoff!$T$35,J48=Cutoff!$T$36,J48=Cutoff!$T$37,J48=Cutoff!$T$38,J48=Cutoff!$T$39,J48=Cutoff!$T$40,J48=Cutoff!$T$41,J48=Cutoff!$T$42,J48=Cutoff!$T$43,J48=Cutoff!$T$44,J48=Cutoff!$T$45,$Q48&lt;SCL!AD48),"0","oral")))</f>
        <v/>
      </c>
      <c r="HY48" s="529" t="str">
        <f>+IF(ISBLANK($B48),"",IF(ISBLANK(K48),"",IF(OR(K48=Cutoff!$T$34,K48=Cutoff!$T$35,K48=Cutoff!$T$36,K48=Cutoff!$T$37,K48=Cutoff!$T$38,K48=Cutoff!$T$39,K48=Cutoff!$T$40,K48=Cutoff!$T$41,K48=Cutoff!$T$42,K48=Cutoff!$T$43,K48=Cutoff!$T$44,K48=Cutoff!$T$45,$Q48&lt;SCL!AE48),"0","oral")))</f>
        <v/>
      </c>
      <c r="HZ48" s="529" t="str">
        <f>+IF(ISBLANK($B48),"",IF(ISBLANK(L48),"",IF(OR(L48=Cutoff!$T$34,L48=Cutoff!$T$35,L48=Cutoff!$T$36,L48=Cutoff!$T$37,L48=Cutoff!$T$38,L48=Cutoff!$T$39,L48=Cutoff!$T$40,L48=Cutoff!$T$41,L48=Cutoff!$T$42,L48=Cutoff!$T$43,L48=Cutoff!$T$44,L48=Cutoff!$T$45,$Q48&lt;SCL!AF48),"0","oral")))</f>
        <v/>
      </c>
      <c r="IA48" s="529" t="str">
        <f>+IF(ISBLANK($B48),"",IF(ISBLANK(M48),"",IF(OR(M48=Cutoff!$T$34,M48=Cutoff!$T$35,M48=Cutoff!$T$36,M48=Cutoff!$T$37,M48=Cutoff!$T$38,M48=Cutoff!$T$39,M48=Cutoff!$T$40,M48=Cutoff!$T$41,M48=Cutoff!$T$42,M48=Cutoff!$T$43,M48=Cutoff!$T$44,M48=Cutoff!$T$45,$Q48&lt;SCL!AG48),"0","oral")))</f>
        <v/>
      </c>
      <c r="IB48" s="529" t="str">
        <f>+IF(ISBLANK($B48),"",IF(ISBLANK(N48),"",IF(OR(N48=Cutoff!$T$34,N48=Cutoff!$T$35,N48=Cutoff!$T$36,N48=Cutoff!$T$37,N48=Cutoff!$T$38,N48=Cutoff!$T$39,N48=Cutoff!$T$40,N48=Cutoff!$T$41,N48=Cutoff!$T$42,N48=Cutoff!$T$43,N48=Cutoff!$T$44,N48=Cutoff!$T$45,$Q48&lt;SCL!AH48),"0","oral")))</f>
        <v/>
      </c>
      <c r="IC48" s="530" t="str">
        <f>+IF(ISBLANK($B48),"",IF(ISBLANK(O48),"",IF(OR(O48=Cutoff!$T$34,O48=Cutoff!$T$35,O48=Cutoff!$T$36,O48=Cutoff!$T$37,O48=Cutoff!$T$38,O48=Cutoff!$T$39,O48=Cutoff!$T$40,O48=Cutoff!$T$41,O48=Cutoff!$T$42,O48=Cutoff!$T$43,O48=Cutoff!$T$44,O48=Cutoff!$T$45,$Q48&lt;SCL!AI48),"0","oral")))</f>
        <v/>
      </c>
      <c r="ID48" s="530" t="str">
        <f t="shared" si="100"/>
        <v/>
      </c>
      <c r="IE48" s="541" t="str">
        <f t="shared" si="101"/>
        <v/>
      </c>
      <c r="IF48" s="678" t="str">
        <f t="shared" si="102"/>
        <v/>
      </c>
      <c r="IG48" s="528" t="str">
        <f>IF(ISBLANK($B48),"",+IF(OR(E48=Cutoff!$W$2,E48=Cutoff!$W$3,E48=Cutoff!$W$4,E48=Cutoff!$W$5,E48=Cutoff!$W$6,E48=Cutoff!$W$7,E48=Cutoff!$W$8,E48=Cutoff!$W$9,E48=Cutoff!$W$10,E48=Cutoff!$W$11,E48=Cutoff!$W$12),1,0))</f>
        <v/>
      </c>
      <c r="IH48" s="529" t="str">
        <f>IF(ISBLANK($B48),"",+IF(OR(F48=Cutoff!$W$2,F48=Cutoff!$W$3,F48=Cutoff!$W$4,F48=Cutoff!$W$5,F48=Cutoff!$W$6,F48=Cutoff!$W$7,F48=Cutoff!$W$8,F48=Cutoff!$W$9,F48=Cutoff!$W$10,F48=Cutoff!$W$11,F48=Cutoff!$W$12),1,0))</f>
        <v/>
      </c>
      <c r="II48" s="529" t="str">
        <f>IF(ISBLANK($B48),"",+IF(OR(G48=Cutoff!$W$2,G48=Cutoff!$W$3,G48=Cutoff!$W$4,G48=Cutoff!$W$5,G48=Cutoff!$W$6,G48=Cutoff!$W$7,G48=Cutoff!$W$8,G48=Cutoff!$W$9,G48=Cutoff!$W$10,G48=Cutoff!$W$11,G48=Cutoff!$W$12),1,0))</f>
        <v/>
      </c>
      <c r="IJ48" s="529" t="str">
        <f>IF(ISBLANK($B48),"",+IF(OR(H48=Cutoff!$W$2,H48=Cutoff!$W$3,H48=Cutoff!$W$4,H48=Cutoff!$W$5,H48=Cutoff!$W$6,H48=Cutoff!$W$7,H48=Cutoff!$W$8,H48=Cutoff!$W$9,H48=Cutoff!$W$10,H48=Cutoff!$W$11,H48=Cutoff!$W$12),1,0))</f>
        <v/>
      </c>
      <c r="IK48" s="529" t="str">
        <f>IF(ISBLANK($B48),"",+IF(OR(I48=Cutoff!$W$2,I48=Cutoff!$W$3,I48=Cutoff!$W$4,I48=Cutoff!$W$5,I48=Cutoff!$W$6,I48=Cutoff!$W$7,I48=Cutoff!$W$8,I48=Cutoff!$W$9,I48=Cutoff!$W$10,I48=Cutoff!$W$11,I48=Cutoff!$W$12),1,0))</f>
        <v/>
      </c>
      <c r="IL48" s="529" t="str">
        <f>IF(ISBLANK($B48),"",+IF(OR(J48=Cutoff!$W$2,J48=Cutoff!$W$3,J48=Cutoff!$W$4,J48=Cutoff!$W$5,J48=Cutoff!$W$6,J48=Cutoff!$W$7,J48=Cutoff!$W$8,J48=Cutoff!$W$9,J48=Cutoff!$W$10,J48=Cutoff!$W$11,J48=Cutoff!$W$12),1,0))</f>
        <v/>
      </c>
      <c r="IM48" s="529" t="str">
        <f>IF(ISBLANK($B48),"",+IF(OR(K48=Cutoff!$W$2,K48=Cutoff!$W$3,K48=Cutoff!$W$4,K48=Cutoff!$W$5,K48=Cutoff!$W$6,K48=Cutoff!$W$7,K48=Cutoff!$W$8,K48=Cutoff!$W$9,K48=Cutoff!$W$10,K48=Cutoff!$W$11,K48=Cutoff!$W$12),1,0))</f>
        <v/>
      </c>
      <c r="IN48" s="529" t="str">
        <f>IF(ISBLANK($B48),"",+IF(OR(L48=Cutoff!$W$2,L48=Cutoff!$W$3,L48=Cutoff!$W$4,L48=Cutoff!$W$5,L48=Cutoff!$W$6,L48=Cutoff!$W$7,L48=Cutoff!$W$8,L48=Cutoff!$W$9,L48=Cutoff!$W$10,L48=Cutoff!$W$11,L48=Cutoff!$W$12),1,0))</f>
        <v/>
      </c>
      <c r="IO48" s="529" t="str">
        <f>IF(ISBLANK($B48),"",+IF(OR(M48=Cutoff!$W$2,M48=Cutoff!$W$3,M48=Cutoff!$W$4,M48=Cutoff!$W$5,M48=Cutoff!$W$6,M48=Cutoff!$W$7,M48=Cutoff!$W$8,M48=Cutoff!$W$9,M48=Cutoff!$W$10,M48=Cutoff!$W$11,M48=Cutoff!$W$12),1,0))</f>
        <v/>
      </c>
      <c r="IP48" s="529" t="str">
        <f>IF(ISBLANK($B48),"",+IF(OR(N48=Cutoff!$W$2,N48=Cutoff!$W$3,N48=Cutoff!$W$4,N48=Cutoff!$W$5,N48=Cutoff!$W$6,N48=Cutoff!$W$7,N48=Cutoff!$W$8,N48=Cutoff!$W$9,N48=Cutoff!$W$10,N48=Cutoff!$W$11,N48=Cutoff!$W$12),1,0))</f>
        <v/>
      </c>
      <c r="IQ48" s="530" t="str">
        <f>IF(ISBLANK($B48),"",+IF(OR(O48=Cutoff!$W$2,O48=Cutoff!$W$3,O48=Cutoff!$W$4,O48=Cutoff!$W$5,O48=Cutoff!$W$6,O48=Cutoff!$W$7,O48=Cutoff!$W$8,O48=Cutoff!$W$9,O48=Cutoff!$W$10,O48=Cutoff!$W$11,O48=Cutoff!$W$12),1,0))</f>
        <v/>
      </c>
      <c r="IR48" s="541" t="str">
        <f t="shared" si="103"/>
        <v/>
      </c>
      <c r="IS48" s="541" t="str">
        <f t="shared" si="104"/>
        <v/>
      </c>
      <c r="IV48" s="720" t="str">
        <f>IF(ISBLANK($B48),"",+IF(AND(OR(E48=Cutoff!$W$8,E48=Cutoff!$W$9,E48=Cutoff!$W$12),OR(E48=$D$19,E48=$E$19,E48=$F$19,E48=$G$19,E48=$H$19,E48=$I$19,E48=$J$19,E48=$K$19,E48=$L$19,E48=$M$19),GQ48="i"),E48,""))</f>
        <v/>
      </c>
      <c r="IW48" s="720" t="str">
        <f>IF(ISBLANK($B48),"",+IF(AND(OR(F48=Cutoff!$W$8,F48=Cutoff!$W$9,F48=Cutoff!$W$12),OR(F48=$D$19,F48=$E$19,F48=$F$19,F48=$G$19,F48=$H$19,F48=$I$19,F48=$J$19,F48=$K$19,F48=$L$19,F48=$M$19),GR48="i"),F48,""))</f>
        <v/>
      </c>
      <c r="IX48" s="720" t="str">
        <f>IF(ISBLANK($B48),"",+IF(AND(OR(G48=Cutoff!$W$8,G48=Cutoff!$W$9,G48=Cutoff!$W$12),OR(G48=$D$19,G48=$E$19,G48=$F$19,G48=$G$19,G48=$H$19,G48=$I$19,G48=$J$19,G48=$K$19,G48=$L$19,G48=$M$19),GS48="i"),G48,""))</f>
        <v/>
      </c>
      <c r="IY48" s="720" t="str">
        <f>IF(ISBLANK($B48),"",+IF(AND(OR(H48=Cutoff!$W$8,H48=Cutoff!$W$9,H48=Cutoff!$W$12),OR(H48=$D$19,H48=$E$19,H48=$F$19,H48=$G$19,H48=$H$19,H48=$I$19,H48=$J$19,H48=$K$19,H48=$L$19,H48=$M$19),GT48="i"),H48,""))</f>
        <v/>
      </c>
      <c r="IZ48" s="720" t="str">
        <f>IF(ISBLANK($B48),"",+IF(AND(OR(I48=Cutoff!$W$8,I48=Cutoff!$W$9,I48=Cutoff!$W$12),OR(I48=$D$19,I48=$E$19,I48=$F$19,I48=$G$19,I48=$H$19,I48=$I$19,I48=$J$19,I48=$K$19,I48=$L$19,I48=$M$19),GU48="i"),I48,""))</f>
        <v/>
      </c>
      <c r="JA48" s="720" t="str">
        <f>IF(ISBLANK($B48),"",+IF(AND(OR(J48=Cutoff!$W$8,J48=Cutoff!$W$9,J48=Cutoff!$W$12),OR(J48=$D$19,J48=$E$19,J48=$F$19,J48=$G$19,J48=$H$19,J48=$I$19,J48=$J$19,J48=$K$19,J48=$L$19,J48=$M$19),GV48="i"),J48,""))</f>
        <v/>
      </c>
      <c r="JB48" s="720" t="str">
        <f>IF(ISBLANK($B48),"",+IF(AND(OR(K48=Cutoff!$W$8,K48=Cutoff!$W$9,K48=Cutoff!$W$12),OR(K48=$D$19,K48=$E$19,K48=$F$19,K48=$G$19,K48=$H$19,K48=$I$19,K48=$J$19,K48=$K$19,K48=$L$19,K48=$M$19),GW48="i"),K48,""))</f>
        <v/>
      </c>
      <c r="JC48" s="720" t="str">
        <f>IF(ISBLANK($B48),"",+IF(AND(OR(L48=Cutoff!$W$8,L48=Cutoff!$W$9,L48=Cutoff!$W$12),OR(L48=$D$19,L48=$E$19,L48=$F$19,L48=$G$19,L48=$H$19,L48=$I$19,L48=$J$19,L48=$K$19,L48=$L$19,L48=$M$19),GX48="i"),L48,""))</f>
        <v/>
      </c>
      <c r="JD48" s="720" t="str">
        <f>IF(ISBLANK($B48),"",+IF(AND(OR(M48=Cutoff!$W$8,M48=Cutoff!$W$9,M48=Cutoff!$W$12),OR(M48=$D$19,M48=$E$19,M48=$F$19,M48=$G$19,M48=$H$19,M48=$I$19,M48=$J$19,M48=$K$19,M48=$L$19,M48=$M$19),GY48="i"),M48,""))</f>
        <v/>
      </c>
      <c r="JE48" s="720" t="str">
        <f>IF(ISBLANK($B48),"",+IF(AND(OR(N48=Cutoff!$W$8,N48=Cutoff!$W$9,N48=Cutoff!$W$12),OR(N48=$D$19,N48=$E$19,N48=$F$19,N48=$G$19,N48=$H$19,N48=$I$19,N48=$J$19,N48=$K$19,N48=$L$19,N48=$M$19),GZ48="i"),N48,""))</f>
        <v/>
      </c>
      <c r="JF48" s="720" t="str">
        <f>IF(ISBLANK($B48),"",+IF(AND(OR(O48=Cutoff!$W$8,O48=Cutoff!$W$9,O48=Cutoff!$W$12),OR(O48=$D$19,O48=$E$19,O48=$F$19,O48=$G$19,O48=$H$19,O48=$I$19,O48=$J$19,O48=$K$19,O48=$L$19,O48=$M$19),HA48="i"),O48,""))</f>
        <v/>
      </c>
      <c r="JG48" s="720">
        <f t="shared" si="105"/>
        <v>0</v>
      </c>
      <c r="JH48" s="720" t="str">
        <f t="shared" si="106"/>
        <v/>
      </c>
      <c r="JK48" s="720" t="str">
        <f>IF(ISBLANK($B48),"",+IF(AND(OR(E48=Cutoff!$W$2,E48=Cutoff!$W$3,E48=Cutoff!$W$4,E48=Cutoff!$W$11),OR(E48=$D$19,E48=$E$19,E48=$F$19,E48=$G$19,E48=$H$19,E48=$I$19,E48=$J$19,E48=$K$19,E48=$L$19,E48=$M$19),HE48="d"),E48,""))</f>
        <v/>
      </c>
      <c r="JL48" s="720" t="str">
        <f>IF(ISBLANK($B48),"",+IF(AND(OR(F48=Cutoff!$W$2,F48=Cutoff!$W$3,F48=Cutoff!$W$4,F48=Cutoff!$W$11),OR(F48=$D$19,F48=$E$19,F48=$F$19,F48=$G$19,F48=$H$19,F48=$I$19,F48=$J$19,F48=$K$19,F48=$L$19,F48=$M$19),HF48="d"),F48,""))</f>
        <v/>
      </c>
      <c r="JM48" s="720" t="str">
        <f>IF(ISBLANK($B48),"",+IF(AND(OR(G48=Cutoff!$W$2,G48=Cutoff!$W$3,G48=Cutoff!$W$4,G48=Cutoff!$W$11),OR(G48=$D$19,G48=$E$19,G48=$F$19,G48=$G$19,G48=$H$19,G48=$I$19,G48=$J$19,G48=$K$19,G48=$L$19,G48=$M$19),HG48="d"),G48,""))</f>
        <v/>
      </c>
      <c r="JN48" s="720" t="str">
        <f>IF(ISBLANK($B48),"",+IF(AND(OR(H48=Cutoff!$W$2,H48=Cutoff!$W$3,H48=Cutoff!$W$4,H48=Cutoff!$W$11),OR(H48=$D$19,H48=$E$19,H48=$F$19,H48=$G$19,H48=$H$19,H48=$I$19,H48=$J$19,H48=$K$19,H48=$L$19,H48=$M$19),HH48="d"),H48,""))</f>
        <v/>
      </c>
      <c r="JO48" s="720" t="str">
        <f>IF(ISBLANK($B48),"",+IF(AND(OR(I48=Cutoff!$W$2,I48=Cutoff!$W$3,I48=Cutoff!$W$4,I48=Cutoff!$W$11),OR(I48=$D$19,I48=$E$19,I48=$F$19,I48=$G$19,I48=$H$19,I48=$I$19,I48=$J$19,I48=$K$19,I48=$L$19,I48=$M$19),HI48="d"),I48,""))</f>
        <v/>
      </c>
      <c r="JP48" s="720" t="str">
        <f>IF(ISBLANK($B48),"",+IF(AND(OR(J48=Cutoff!$W$2,J48=Cutoff!$W$3,J48=Cutoff!$W$4,J48=Cutoff!$W$11),OR(J48=$D$19,J48=$E$19,J48=$F$19,J48=$G$19,J48=$H$19,J48=$I$19,J48=$J$19,J48=$K$19,J48=$L$19,J48=$M$19),HJ48="d"),J48,""))</f>
        <v/>
      </c>
      <c r="JQ48" s="720" t="str">
        <f>IF(ISBLANK($B48),"",+IF(AND(OR(K48=Cutoff!$W$2,K48=Cutoff!$W$3,K48=Cutoff!$W$4,K48=Cutoff!$W$11),OR(K48=$D$19,K48=$E$19,K48=$F$19,K48=$G$19,K48=$H$19,K48=$I$19,K48=$J$19,K48=$K$19,K48=$L$19,K48=$M$19),HK48="d"),K48,""))</f>
        <v/>
      </c>
      <c r="JR48" s="720" t="str">
        <f>IF(ISBLANK($B48),"",+IF(AND(OR(L48=Cutoff!$W$2,L48=Cutoff!$W$3,L48=Cutoff!$W$4,L48=Cutoff!$W$11),OR(L48=$D$19,L48=$E$19,L48=$F$19,L48=$G$19,L48=$H$19,L48=$I$19,L48=$J$19,L48=$K$19,L48=$L$19,L48=$M$19),HL48="d"),L48,""))</f>
        <v/>
      </c>
      <c r="JS48" s="720" t="str">
        <f>IF(ISBLANK($B48),"",+IF(AND(OR(M48=Cutoff!$W$2,M48=Cutoff!$W$3,M48=Cutoff!$W$4,M48=Cutoff!$W$11),OR(M48=$D$19,M48=$E$19,M48=$F$19,M48=$G$19,M48=$H$19,M48=$I$19,M48=$J$19,M48=$K$19,M48=$L$19,M48=$M$19),HM48="d"),M48,""))</f>
        <v/>
      </c>
      <c r="JT48" s="720" t="str">
        <f>IF(ISBLANK($B48),"",+IF(AND(OR(N48=Cutoff!$W$2,N48=Cutoff!$W$3,N48=Cutoff!$W$4,N48=Cutoff!$W$11),OR(N48=$D$19,N48=$E$19,N48=$F$19,N48=$G$19,N48=$H$19,N48=$I$19,N48=$J$19,N48=$K$19,N48=$L$19,N48=$M$19),HN48="d"),N48,""))</f>
        <v/>
      </c>
      <c r="JU48" s="720" t="str">
        <f>IF(ISBLANK($B48),"",+IF(AND(OR(O48=Cutoff!$W$2,O48=Cutoff!$W$3,O48=Cutoff!$W$4,O48=Cutoff!$W$11),OR(O48=$D$19,O48=$E$19,O48=$F$19,O48=$G$19,O48=$H$19,O48=$I$19,O48=$J$19,O48=$K$19,O48=$L$19,O48=$M$19),HO48="d"),O48,""))</f>
        <v/>
      </c>
      <c r="JV48" s="720">
        <f t="shared" si="125"/>
        <v>0</v>
      </c>
      <c r="JW48" s="720" t="str">
        <f t="shared" si="23"/>
        <v/>
      </c>
      <c r="JZ48" s="11"/>
      <c r="KA48" s="11"/>
      <c r="KB48" s="11"/>
      <c r="KC48" s="11"/>
      <c r="KD48" s="11"/>
      <c r="KE48" s="11"/>
      <c r="KF48" s="11"/>
      <c r="KG48" s="11"/>
      <c r="KH48" s="11"/>
      <c r="KI48" s="11"/>
      <c r="KJ48" s="11"/>
      <c r="KK48" s="11"/>
      <c r="KL48" s="11"/>
    </row>
    <row r="49" spans="1:298" ht="20.25" x14ac:dyDescent="0.3">
      <c r="A49" s="501"/>
      <c r="B49" s="585"/>
      <c r="C49" s="502"/>
      <c r="D49" s="500" t="str">
        <f t="shared" si="1"/>
        <v/>
      </c>
      <c r="E49" s="515"/>
      <c r="F49" s="516"/>
      <c r="G49" s="516"/>
      <c r="H49" s="516"/>
      <c r="I49" s="516"/>
      <c r="J49" s="516"/>
      <c r="K49" s="516"/>
      <c r="L49" s="516"/>
      <c r="M49" s="516"/>
      <c r="N49" s="516"/>
      <c r="O49" s="516"/>
      <c r="P49" s="510"/>
      <c r="Q49" s="505"/>
      <c r="R49" s="780"/>
      <c r="S49" s="507"/>
      <c r="T49" s="513"/>
      <c r="U49" s="716"/>
      <c r="V49" s="511"/>
      <c r="W49" s="506"/>
      <c r="X49" s="512"/>
      <c r="Y49" s="511"/>
      <c r="Z49" s="506"/>
      <c r="AA49" s="512"/>
      <c r="AB49" s="517"/>
      <c r="AC49" s="508"/>
      <c r="AD49" s="507"/>
      <c r="AE49" s="508"/>
      <c r="AF49" s="515"/>
      <c r="AG49" s="516"/>
      <c r="AH49" s="509"/>
      <c r="AI49" s="509"/>
      <c r="AJ49" s="510"/>
      <c r="AK49" s="447" t="str">
        <f t="shared" si="140"/>
        <v/>
      </c>
      <c r="AL49" s="63" t="str">
        <f t="shared" si="127"/>
        <v/>
      </c>
      <c r="AM49" s="64" t="str">
        <f t="shared" si="141"/>
        <v/>
      </c>
      <c r="AN49" s="786" t="str">
        <f t="shared" si="24"/>
        <v/>
      </c>
      <c r="AO49" s="786" t="str">
        <f t="shared" si="25"/>
        <v/>
      </c>
      <c r="AP49" s="786" t="str">
        <f t="shared" si="26"/>
        <v/>
      </c>
      <c r="AQ49" s="786" t="str">
        <f t="shared" si="27"/>
        <v/>
      </c>
      <c r="AR49" s="787" t="str">
        <f t="shared" si="28"/>
        <v/>
      </c>
      <c r="AS49" s="788" t="str">
        <f t="shared" si="29"/>
        <v/>
      </c>
      <c r="AT49" s="788" t="str">
        <f t="shared" si="30"/>
        <v/>
      </c>
      <c r="AU49" s="789" t="str">
        <f t="shared" si="31"/>
        <v/>
      </c>
      <c r="AV49" s="786" t="str">
        <f t="shared" si="32"/>
        <v/>
      </c>
      <c r="AW49" s="66" t="str">
        <f t="shared" si="33"/>
        <v/>
      </c>
      <c r="AX49" s="67" t="str">
        <f t="shared" si="4"/>
        <v/>
      </c>
      <c r="AY49" s="787" t="str">
        <f t="shared" si="34"/>
        <v/>
      </c>
      <c r="AZ49" s="790" t="str">
        <f t="shared" si="35"/>
        <v/>
      </c>
      <c r="BA49" s="378" t="str">
        <f t="shared" si="128"/>
        <v/>
      </c>
      <c r="BB49" s="379" t="str">
        <f t="shared" si="129"/>
        <v/>
      </c>
      <c r="BC49" s="376" t="str">
        <f t="shared" si="126"/>
        <v/>
      </c>
      <c r="BD49" s="263" t="str">
        <f t="shared" si="142"/>
        <v/>
      </c>
      <c r="BE49" s="263" t="str">
        <f t="shared" si="8"/>
        <v/>
      </c>
      <c r="BF49" s="258" t="b">
        <f t="shared" si="9"/>
        <v>0</v>
      </c>
      <c r="BG49" s="266" t="str">
        <f t="shared" si="130"/>
        <v/>
      </c>
      <c r="BH49" s="376" t="str">
        <f t="shared" si="131"/>
        <v xml:space="preserve"> </v>
      </c>
      <c r="BI49" s="376" t="str">
        <f t="shared" si="36"/>
        <v/>
      </c>
      <c r="BJ49" s="256" t="b">
        <f>+IF(E49="H340",IF(SCL!Y49&lt;$Q49,"Yes",""),IF(E49="H341",IF(SCL!Y49&lt;$Q49,"Yes",""),IF(E49="H350",IF(SCL!Y49&lt;$Q49,"Yes",""),IF(E49="H350i",IF(SCL!Y49&lt;$Q49,"(I)",""),IF(E49="H351",IF(SCL!Y49&lt;$Q49,"Yes",""))))))</f>
        <v>0</v>
      </c>
      <c r="BK49" s="256" t="b">
        <f>+IF(F49="H340",IF(SCL!Z49&lt;$Q49,"Yes",""),IF(F49="H341",IF(SCL!Z49&lt;$Q49,"Yes",""),IF(F49="H350",IF(SCL!Z49&lt;$Q49,"Yes",""),IF(F49="H350i",IF(SCL!Z49&lt;$Q49,"(I)",""),IF(F49="H351",IF(SCL!Z49&lt;$Q49,"Yes",""))))))</f>
        <v>0</v>
      </c>
      <c r="BL49" s="256" t="b">
        <f>+IF(G49="H340",IF(SCL!AA49&lt;$Q49,"Yes",""),IF(G49="H341",IF(SCL!AA49&lt;$Q49,"Yes",""),IF(G49="H350",IF(SCL!AA49&lt;$Q49,"Yes",""),IF(G49="H350i",IF(SCL!AA49&lt;$Q49,"(I)",""),IF(G49="H351",IF(SCL!AA49&lt;$Q49,"Yes",""))))))</f>
        <v>0</v>
      </c>
      <c r="BM49" s="256" t="b">
        <f>+IF(H49="H340",IF(SCL!AB49&lt;$Q49,"Yes",""),IF(H49="H341",IF(SCL!AB49&lt;$Q49,"Yes",""),IF(H49="H350",IF(SCL!AB49&lt;$Q49,"Yes",""),IF(H49="H350i",IF(SCL!AB49&lt;$Q49,"(I)",""),IF(H49="H351",IF(SCL!AB49&lt;$Q49,"Yes",""))))))</f>
        <v>0</v>
      </c>
      <c r="BN49" s="256" t="b">
        <f>+IF(I49="H340",IF(SCL!AC49&lt;$Q49,"Yes",""),IF(I49="H341",IF(SCL!AC49&lt;$Q49,"Yes",""),IF(I49="H350",IF(SCL!AC49&lt;$Q49,"Yes",""),IF(I49="H350i",IF(SCL!AC49&lt;$Q49,"(I)",""),IF(I49="H351",IF(SCL!AC49&lt;$Q49,"Yes",""))))))</f>
        <v>0</v>
      </c>
      <c r="BO49" s="256" t="b">
        <f>+IF(J49="H340",IF(SCL!AD49&lt;$Q49,"Yes",""),IF(J49="H341",IF(SCL!AD49&lt;$Q49,"Yes",""),IF(J49="H350",IF(SCL!AD49&lt;$Q49,"Yes",""),IF(J49="H350i",IF(SCL!AD49&lt;$Q49,"(I)",""),IF(J49="H351",IF(SCL!AD49&lt;$Q49,"Yes",""))))))</f>
        <v>0</v>
      </c>
      <c r="BP49" s="256" t="b">
        <f>+IF(K49="H340",IF(SCL!AE49&lt;$Q49,"Yes",""),IF(K49="H341",IF(SCL!AE49&lt;$Q49,"Yes",""),IF(K49="H350",IF(SCL!AE49&lt;$Q49,"Yes",""),IF(K49="H350i",IF(SCL!AE49&lt;$Q49,"(I)",""),IF(K49="H351",IF(SCL!AE49&lt;$Q49,"Yes",""))))))</f>
        <v>0</v>
      </c>
      <c r="BQ49" s="256" t="b">
        <f>+IF(L49="H340",IF(SCL!AF49&lt;$Q49,"Yes",""),IF(L49="H341",IF(SCL!AF49&lt;$Q49,"Yes",""),IF(L49="H350",IF(SCL!AF49&lt;$Q49,"Yes",""),IF(L49="H350i",IF(SCL!AF49&lt;$Q49,"(I)",""),IF(L49="H351",IF(SCL!AF49&lt;$Q49,"Yes",""))))))</f>
        <v>0</v>
      </c>
      <c r="BR49" s="256" t="b">
        <f>+IF(M49="H340",IF(SCL!AG49&lt;$Q49,"Yes",""),IF(M49="H341",IF(SCL!AG49&lt;$Q49,"Yes",""),IF(M49="H350",IF(SCL!AG49&lt;$Q49,"Yes",""),IF(M49="H350i",IF(SCL!AG49&lt;$Q49,"(I)",""),IF(M49="H351",IF(SCL!AG49&lt;$Q49,"Yes",""))))))</f>
        <v>0</v>
      </c>
      <c r="BS49" s="256" t="b">
        <f>+IF(N49="H340",IF(SCL!AH49&lt;$Q49,"Yes",""),IF(N49="H341",IF(SCL!AH49&lt;$Q49,"Yes",""),IF(N49="H350",IF(SCL!AH49&lt;$Q49,"Yes",""),IF(N49="H350i",IF(SCL!AH49&lt;$Q49,"(I)",""),IF(N49="H351",IF(SCL!AH49&lt;$Q49,"Yes",""))))))</f>
        <v>0</v>
      </c>
      <c r="BT49" s="492" t="b">
        <f>+IF(O49="H340",IF(SCL!AI49&lt;$Q49,"Yes",""),IF(O49="H341",IF(SCL!AI49&lt;$Q49,"Yes",""),IF(O49="H350",IF(SCL!AI49&lt;$Q49,"Yes",""),IF(O49="H350i",IF(SCL!AI49&lt;$Q49,"(I)",""),IF(O49="H351",IF(SCL!AI49&lt;$Q49,"Yes",""))))))</f>
        <v>0</v>
      </c>
      <c r="BU49" s="420"/>
      <c r="BV49" s="420"/>
      <c r="BW49" s="421"/>
      <c r="BX49" s="255" t="str">
        <f t="shared" si="107"/>
        <v/>
      </c>
      <c r="BY49" s="256" t="str">
        <f t="shared" si="112"/>
        <v/>
      </c>
      <c r="BZ49" s="256" t="str">
        <f t="shared" si="113"/>
        <v/>
      </c>
      <c r="CA49" s="256" t="str">
        <f t="shared" si="114"/>
        <v/>
      </c>
      <c r="CB49" s="256" t="str">
        <f t="shared" si="115"/>
        <v/>
      </c>
      <c r="CC49" s="256" t="str">
        <f t="shared" si="116"/>
        <v/>
      </c>
      <c r="CD49" s="256" t="str">
        <f t="shared" si="117"/>
        <v/>
      </c>
      <c r="CE49" s="256" t="str">
        <f t="shared" si="118"/>
        <v/>
      </c>
      <c r="CF49" s="256" t="str">
        <f t="shared" si="119"/>
        <v/>
      </c>
      <c r="CG49" s="256" t="str">
        <f t="shared" si="120"/>
        <v/>
      </c>
      <c r="CH49" s="256" t="str">
        <f t="shared" si="121"/>
        <v/>
      </c>
      <c r="CI49" s="420" t="str">
        <f t="shared" si="132"/>
        <v/>
      </c>
      <c r="CJ49" s="420" t="str">
        <f t="shared" si="133"/>
        <v/>
      </c>
      <c r="CK49" s="420" t="str">
        <f t="shared" si="134"/>
        <v/>
      </c>
      <c r="CL49" s="593" t="str">
        <f t="shared" si="47"/>
        <v/>
      </c>
      <c r="CM49" s="376" t="str">
        <f t="shared" si="108"/>
        <v/>
      </c>
      <c r="CN49" s="376" t="str">
        <f t="shared" si="48"/>
        <v/>
      </c>
      <c r="CO49" s="545" t="str">
        <f t="shared" si="49"/>
        <v/>
      </c>
      <c r="CP49" s="258" t="str">
        <f t="shared" si="14"/>
        <v/>
      </c>
      <c r="CQ49" s="541">
        <f t="shared" si="50"/>
        <v>0</v>
      </c>
      <c r="CS49" s="671" t="str">
        <f>IF(ISBLANK(E49),"",IF(SCL!Y49&lt;$Q49,1,0))</f>
        <v/>
      </c>
      <c r="CT49" s="672" t="str">
        <f>IF(ISBLANK(F49),"",IF(SCL!Z49&lt;$Q49,1,0))</f>
        <v/>
      </c>
      <c r="CU49" s="672" t="str">
        <f>IF(ISBLANK(G49),"",IF(SCL!AA49&lt;$Q49,1,0))</f>
        <v/>
      </c>
      <c r="CV49" s="672" t="str">
        <f>IF(ISBLANK(H49),"",IF(SCL!AB49&lt;$Q49,1,0))</f>
        <v/>
      </c>
      <c r="CW49" s="672" t="str">
        <f>IF(ISBLANK(I49),"",IF(SCL!AC49&lt;$Q49,1,0))</f>
        <v/>
      </c>
      <c r="CX49" s="672" t="str">
        <f>IF(ISBLANK(J49),"",IF(SCL!AD49&lt;$Q49,1,0))</f>
        <v/>
      </c>
      <c r="CY49" s="672" t="str">
        <f>IF(ISBLANK(K49),"",IF(SCL!AE49&lt;$Q49,1,0))</f>
        <v/>
      </c>
      <c r="CZ49" s="672" t="str">
        <f>IF(ISBLANK(L49),"",IF(SCL!AF49&lt;$Q49,1,0))</f>
        <v/>
      </c>
      <c r="DA49" s="672" t="str">
        <f>IF(ISBLANK(M49),"",IF(SCL!AG49&lt;$Q49,1,0))</f>
        <v/>
      </c>
      <c r="DB49" s="672" t="str">
        <f>IF(ISBLANK(N49),"",IF(SCL!AH49&lt;$Q49,1,0))</f>
        <v/>
      </c>
      <c r="DC49" s="673" t="str">
        <f>IF(ISBLANK(O49),"",IF(SCL!AI49&lt;$Q49,1,0))</f>
        <v/>
      </c>
      <c r="DD49" s="478">
        <f t="shared" si="51"/>
        <v>0</v>
      </c>
      <c r="DE49" s="541" t="str">
        <f t="shared" si="52"/>
        <v/>
      </c>
      <c r="DF49" s="665">
        <f t="shared" si="109"/>
        <v>31</v>
      </c>
      <c r="DP49" s="637" t="str">
        <f>+IF(ISBLANK($B$22),"",IF(OR(E49=Cutoff!$A$18,E49=Cutoff!$A$18,F49=Cutoff!$A$18,G49=Cutoff!$A$18,H49=Cutoff!$A$18,I49=Cutoff!$A$18,J49=Cutoff!$A$18,K49=Cutoff!$A$18,L49=Cutoff!$A$18,M49=Cutoff!$A$18,N49=Cutoff!$A$18,O49=Cutoff!$A$18),1,0))</f>
        <v/>
      </c>
      <c r="DQ49" s="622" t="str">
        <f t="shared" si="60"/>
        <v/>
      </c>
      <c r="DR49" s="622" t="str">
        <f t="shared" si="61"/>
        <v/>
      </c>
      <c r="DS49" s="622">
        <f t="shared" si="62"/>
        <v>0</v>
      </c>
      <c r="DT49" s="622" t="str">
        <f t="shared" si="63"/>
        <v/>
      </c>
      <c r="DU49" s="636" t="str">
        <f t="shared" si="64"/>
        <v/>
      </c>
      <c r="DV49" s="381" t="str">
        <f>+IF(OR($E49=Cutoff!A$13,$E49=Cutoff!A$14,$E49=Cutoff!A$15,$F49=Cutoff!A$13,$F49=Cutoff!A$14,$F49=Cutoff!A$15,$G49=Cutoff!A$13,$G49=Cutoff!A$14,$G49=Cutoff!A$15,H49=Cutoff!A$13,$H49=Cutoff!A$14,$H49=Cutoff!A$15,I49=Cutoff!A$13,$I49=Cutoff!A$14,$I49=Cutoff!A$15,$J49=Cutoff!A$13,$J49=Cutoff!A$14,$J49=Cutoff!A$15,$K49=Cutoff!A$13,$K49=Cutoff!A$14,$K49=Cutoff!A$15,$L49=Cutoff!A$13,$L49=Cutoff!A$14,$L49=Cutoff!A$15,$M49=Cutoff!A$13,$M49=Cutoff!A$14,$M49=Cutoff!A$15,$N49=Cutoff!A$13,$N49=Cutoff!A$14,$N49=Cutoff!A$15,$O49=Cutoff!A$13,$O49=Cutoff!A$14,$O49=Cutoff!A$15),"x","")</f>
        <v/>
      </c>
      <c r="DW49" s="275" t="str">
        <f t="shared" si="65"/>
        <v/>
      </c>
      <c r="DX49" s="244" t="str">
        <f t="shared" si="16"/>
        <v/>
      </c>
      <c r="DY49" s="381" t="str">
        <f>+IF(OR($E49=Cutoff!$A$5,$E49=Cutoff!$A$6,$E49=Cutoff!$A$7,$F49=Cutoff!$A$5,$F49=Cutoff!$A$6,$F49=Cutoff!$A$7,$G49=Cutoff!$A$5,$G49=Cutoff!$A$6,$G49=Cutoff!$A$7,$H49=Cutoff!$A$5,$H49=Cutoff!$A$6,$H49=Cutoff!$A$7,$I49=Cutoff!$A$5,$I49=Cutoff!$A$6,$I49=Cutoff!$A$7,$J49=Cutoff!$A$5,$J49=Cutoff!$A$6,$J49=Cutoff!$A$7,$K49=Cutoff!$A$5,$K49=Cutoff!$A$6,$K49=Cutoff!$A$7,$L49=Cutoff!$A$5,$L49=Cutoff!$A$6,$L49=Cutoff!$A$7,$M49=Cutoff!$A$5,$M49=Cutoff!$A$6,$M49=Cutoff!$A$7,$N49=Cutoff!$A$5,$N49=Cutoff!$A$6,$N49=Cutoff!$A$7,$O49=Cutoff!$A$5,$O49=Cutoff!$A$6,$O49=Cutoff!$A$7),"x","")</f>
        <v/>
      </c>
      <c r="DZ49" s="275" t="str">
        <f t="shared" si="66"/>
        <v/>
      </c>
      <c r="EA49" s="244" t="str">
        <f t="shared" si="144"/>
        <v/>
      </c>
      <c r="EB49" s="381" t="str">
        <f>+IF(OR($E49=Cutoff!$A$2,$E49=Cutoff!$A$3,$E49=Cutoff!$A$4,$F49=Cutoff!$A$2,$F49=Cutoff!$A$3,$F49=Cutoff!$A$4,$G49=Cutoff!$A$2,$G49=Cutoff!$A$3,$G49=Cutoff!$A$4,$H49=Cutoff!$A$2,$H49=Cutoff!$A$3,$H49=Cutoff!$A$4,$I49=Cutoff!$A$2,$I49=Cutoff!$A$3,$I49=Cutoff!$A$4,$J49=Cutoff!$A$2,$J49=Cutoff!$A$3,$J49=Cutoff!$A$4,$K49=Cutoff!$A$2,$K49=Cutoff!$A$3,$K49=Cutoff!$A$4,$L49=Cutoff!$A$2,$L49=Cutoff!$A$3,$L49=Cutoff!$A$4,$M49=Cutoff!$A$2,$M49=Cutoff!$A$3,$M49=Cutoff!$A$4,$N49=Cutoff!$A$2,$N49=Cutoff!$A$3,$N49=Cutoff!$A$4,$O49=Cutoff!$A$2,$O49=Cutoff!$A$3,$O49=Cutoff!$A$4),"x","")</f>
        <v/>
      </c>
      <c r="EC49" s="275" t="str">
        <f t="shared" si="67"/>
        <v/>
      </c>
      <c r="ED49" s="244" t="str">
        <f t="shared" si="143"/>
        <v/>
      </c>
      <c r="EE49" s="293" t="str">
        <f t="shared" si="122"/>
        <v/>
      </c>
      <c r="EF49" s="382" t="str">
        <f>+IF(OR($E49=Cutoff!$A$8,$E49=Cutoff!$A$11,$E49=Cutoff!$A$12,$F49=Cutoff!$A$8,$F49=Cutoff!$A$11,$F49=Cutoff!$A$12,$G49=Cutoff!$A$8,$G49=Cutoff!$A$11,$G49=Cutoff!$A$12,$H49=Cutoff!$A$8,$H49=Cutoff!$A$11,$H49=Cutoff!$A$12,$I49=Cutoff!$A$8,$I49=Cutoff!$A$11,$I49=Cutoff!$A$12,$J49=Cutoff!$A$8,$J49=Cutoff!$A$11,$J49=Cutoff!$A$12,$K49=Cutoff!$A$8,$K49=Cutoff!$A$11,$K49=Cutoff!$A$12,$L49=Cutoff!$A$8,$L49=Cutoff!$A$11,$L49=Cutoff!$A$12,$M49=Cutoff!$A$8,$M49=Cutoff!$A$11,$M49=Cutoff!$A$12,$N49=Cutoff!$A$8,$N49=Cutoff!$A$11,$N49=Cutoff!$A$12,$O49=Cutoff!$A$8,$O49=Cutoff!$A$11,$O49=Cutoff!$A$12),"x","")</f>
        <v/>
      </c>
      <c r="EG49" s="293" t="str">
        <f t="shared" si="123"/>
        <v/>
      </c>
      <c r="EH49" s="482" t="str">
        <f t="shared" si="68"/>
        <v/>
      </c>
      <c r="EI49" s="482" t="str">
        <f t="shared" si="69"/>
        <v/>
      </c>
      <c r="EJ49" s="478" t="str">
        <f t="shared" si="70"/>
        <v/>
      </c>
      <c r="EK49" s="244">
        <f t="shared" si="110"/>
        <v>11</v>
      </c>
      <c r="EL49" s="482" t="str">
        <f t="shared" si="71"/>
        <v/>
      </c>
      <c r="EM49" s="482" t="str">
        <f t="shared" si="72"/>
        <v/>
      </c>
      <c r="EN49" s="482" t="str">
        <f t="shared" si="73"/>
        <v/>
      </c>
      <c r="EO49" s="293" t="str">
        <f t="shared" si="19"/>
        <v/>
      </c>
      <c r="EP49" s="539" t="str">
        <f>+IF(ISBLANK(B49),"",IF(OR($E49=Cutoff!$P$2,$E49=Cutoff!$P$3,$E49=Cutoff!$P$4,$E49=Cutoff!$P$5,$E49=Cutoff!$P$6,$E49=Cutoff!$P$7,$E49=Cutoff!$P$8,$F49=Cutoff!$P$2,$F49=Cutoff!$P$3,$F49=Cutoff!$P$4,$F49=Cutoff!$P$5,$F49=Cutoff!$P$6,$F49=Cutoff!$P$7,$F49=Cutoff!$P$8,$G49=Cutoff!$P$2,$G49=Cutoff!$P$3,$G49=Cutoff!$P$4,$G49=Cutoff!$P$5,$G49=Cutoff!$P$6,$G49=Cutoff!$P$7,$G49=Cutoff!$P$8,$H49=Cutoff!$P$2,$H49=Cutoff!$P$3,$H49=Cutoff!$P$4,$H49=Cutoff!$P$5,$H49=Cutoff!$P$6,$H49=Cutoff!$P$7,$H49=Cutoff!$P$8,$I49=Cutoff!$P$2,$I49=Cutoff!$P$3,$I49=Cutoff!$P$4,$I49=Cutoff!$P$5,$I49=Cutoff!$P$6,$I49=Cutoff!$P$7,$I49=Cutoff!$P$8,$J49=Cutoff!$P$2,$J49=Cutoff!$P$3,$J49=Cutoff!$P$4,$J49=Cutoff!$P$5,$J49=Cutoff!$P$6,$J49=Cutoff!$P$7,$J49=Cutoff!$P$8,$K49=Cutoff!$P$2,$K49=Cutoff!$P$3,$K49=Cutoff!$P$4,$K49=Cutoff!$P$5,$K49=Cutoff!$P$6,$K49=Cutoff!$P$7,$K49=Cutoff!$P$8,$L49=Cutoff!$P$2,$L49=Cutoff!$P$3,$L49=Cutoff!$P$4,$L49=Cutoff!$P$5,$L49=Cutoff!$P$6,$L49=Cutoff!$P$7,$L49=Cutoff!$P$8,$M49=Cutoff!$P$2,$M49=Cutoff!$P$3,$M49=Cutoff!$P$4,$M49=Cutoff!$P$5,$M49=Cutoff!$P$6,$M49=Cutoff!$P$7,$M49=Cutoff!$P$8,$N49=Cutoff!$P$2,$N49=Cutoff!$P$3,$N49=Cutoff!$P$4,$N49=Cutoff!$P$5,$N49=Cutoff!$P$6,$N49=Cutoff!$P$7,$N49=Cutoff!$P$8,$O49=Cutoff!$P$2,$O49=Cutoff!$P$3,$O49=Cutoff!$P$4,$O49=Cutoff!$P$5,$O49=Cutoff!$P$6,$O49=Cutoff!$P$7,$O49=Cutoff!$P$8),1,""))</f>
        <v/>
      </c>
      <c r="EQ49" s="490" t="str">
        <f>+IF(ISBLANK(B49),"",IF(OR($E49=Cutoff!$R$2,$E49=Cutoff!$R$3,$E49=Cutoff!$R$4,$E49=Cutoff!$R$6,$E49=Cutoff!$R$7,$E49=Cutoff!$R$8,$E49=Cutoff!$R$10,$F49=Cutoff!$R$2,$F49=Cutoff!$R$3,$F49=Cutoff!$R$4,$F49=Cutoff!$R$6,$F49=Cutoff!$R$7,$F49=Cutoff!$R$8,$F49=Cutoff!$R$10,$G49=Cutoff!$R$2,$G49=Cutoff!$R$3,$G49=Cutoff!$R$4,$G49=Cutoff!$R$6,$G49=Cutoff!$R$7,$G49=Cutoff!$R$8,$G49=Cutoff!$R$10,$H49=Cutoff!$R$2,$H49=Cutoff!$R$3,$H49=Cutoff!$R$4,$H49=Cutoff!$R$6,$H49=Cutoff!$R$7,$H49=Cutoff!$R$8,$H49=Cutoff!$R$10,$I49=Cutoff!$R$2,$I49=Cutoff!$R$3,$I49=Cutoff!$R$4,$I49=Cutoff!$R$6,$I49=Cutoff!$R$7,$I49=Cutoff!$R$8,$I49=Cutoff!$R$10,$J49=Cutoff!$R$2,$J49=Cutoff!$R$3,$J49=Cutoff!$R$4,$J49=Cutoff!$R$6,$J49=Cutoff!$R$7,$J49=Cutoff!$R$8,$J49=Cutoff!$R$10,$K49=Cutoff!$R$2,$K49=Cutoff!$R$3,$K49=Cutoff!$R$4,$K49=Cutoff!$R$6,$K49=Cutoff!$R$7,$K49=Cutoff!$R$8,$K49=Cutoff!$R$10,$L49=Cutoff!$R$2,$L49=Cutoff!$R$3,$L49=Cutoff!$R$4,$L49=Cutoff!$R$6,$L49=Cutoff!$R$7,$L49=Cutoff!$R$8,$L49=Cutoff!$R$10,$M49=Cutoff!$R$2,$M49=Cutoff!$R$3,$M49=Cutoff!$R$4,$M49=Cutoff!$R$6,$M49=Cutoff!$R$7,$M49=Cutoff!$R$8,$M49=Cutoff!$R$10,$N49=Cutoff!$R$2,$N49=Cutoff!$R$3,$N49=Cutoff!$R$4,$N49=Cutoff!$R$6,$N49=Cutoff!$R$7,$N49=Cutoff!$R$8,$N49=Cutoff!$R$10,$O49=Cutoff!$R$2,$O49=Cutoff!$R$3,$O49=Cutoff!$R$4,$O49=Cutoff!$R$6,$O49=Cutoff!$R$7,$O49=Cutoff!$R$8,$O49=Cutoff!$R$10),1,""))</f>
        <v/>
      </c>
      <c r="ER49" s="490" t="str">
        <f>+IF(ISBLANK(B49),"",IF(OR($E49=Cutoff!$T$2,$E49=Cutoff!$T$3,$E49=Cutoff!$T$4,$E49=Cutoff!$T$5,$E49=Cutoff!$T$6,$E49=Cutoff!$T$7,$E49=Cutoff!$T$8,$F49=Cutoff!$T$2,$F49=Cutoff!$T$3,$F49=Cutoff!$T$4,$F49=Cutoff!$T$5,$F49=Cutoff!$T$6,$F49=Cutoff!$T$7,$F49=Cutoff!$T$8,$G49=Cutoff!$T$2,$G49=Cutoff!$T$3,$G49=Cutoff!$T$4,$G49=Cutoff!$T$5,$G49=Cutoff!$T$6,$G49=Cutoff!$T$7,$G49=Cutoff!$T$8,$H49=Cutoff!$T$2,$H49=Cutoff!$T$3,$H49=Cutoff!$T$4,$H49=Cutoff!$T$5,$H49=Cutoff!$T$6,$H49=Cutoff!$T$7,$H49=Cutoff!$T$8,$I49=Cutoff!$T$2,$I49=Cutoff!$T$3,$I49=Cutoff!$T$4,$I49=Cutoff!$T$5,$I49=Cutoff!$T$6,$I49=Cutoff!$T$7,$I49=Cutoff!$T$8,$J49=Cutoff!$T$2,$J49=Cutoff!$T$3,$J49=Cutoff!$T$4,$J49=Cutoff!$T$5,$J49=Cutoff!$T$6,$J49=Cutoff!$T$7,$J49=Cutoff!$T$8,$K49=Cutoff!$T$2,$K49=Cutoff!$T$3,$K49=Cutoff!$T$4,$K49=Cutoff!$T$5,$K49=Cutoff!$T$6,$K49=Cutoff!$T$7,$K49=Cutoff!$T$8,$L49=Cutoff!$T$2,$L49=Cutoff!$T$3,$L49=Cutoff!$T$4,$L49=Cutoff!$T$5,$L49=Cutoff!$T$6,$L49=Cutoff!$T$7,$L49=Cutoff!$T$8,$M49=Cutoff!$T$2,$M49=Cutoff!$T$3,$M49=Cutoff!$T$4,$M49=Cutoff!$T$5,$M49=Cutoff!$T$6,$M49=Cutoff!$T$7,$M49=Cutoff!$T$8,$N49=Cutoff!$T$2,$N49=Cutoff!$T$3,$N49=Cutoff!$T$4,$N49=Cutoff!$T$5,$N49=Cutoff!$T$6,$N49=Cutoff!$T$7,$N49=Cutoff!$T$8,$O49=Cutoff!$T$2,$O49=Cutoff!$T$3,$O49=Cutoff!$T$4,$O49=Cutoff!$T$5,$O49=Cutoff!$T$6,$O49=Cutoff!$T$7,$O49=Cutoff!$T$8),1,""))</f>
        <v/>
      </c>
      <c r="ET49" s="480">
        <f t="shared" si="135"/>
        <v>0</v>
      </c>
      <c r="EU49" s="545">
        <f t="shared" si="75"/>
        <v>0</v>
      </c>
      <c r="EV49" s="545">
        <f t="shared" si="76"/>
        <v>0</v>
      </c>
      <c r="EW49" s="545">
        <f t="shared" si="77"/>
        <v>0</v>
      </c>
      <c r="EY49" s="689" t="str">
        <f>IF(ISBLANK(E49),"0",+IF(OR(AND(E49=Cutoff!$AC$2,$Q49&gt;VLOOKUP(E49,Cutoff!$A$2:$D$56,4,FALSE)&gt;LCID!$Q49),AND(E49=Cutoff!$AC$3,$Q49&gt;VLOOKUP(E49,Cutoff!$A$2:$D$56,4,FALSE)&gt;LCID!$Q49),AND(E49=Cutoff!$AC$4,$RC49&gt;VLOOKUP(E49,Cutoff!$A$2:$D$56,4,FALSE)&gt;LCID!$Q49),AND(E49=Cutoff!$AC$5,$Q49&gt;VLOOKUP(E49,Cutoff!$A$2:$D$56,4,FALSE)&gt;LCID!$Q49),AND(E49=Cutoff!$AC$6,$Q49&gt;VLOOKUP(E49,Cutoff!$A$2:$D$56,4,FALSE)&gt;LCID!$Q49),AND(E49=Cutoff!$AC$7,$Q49&gt;VLOOKUP(E49,Cutoff!$A$2:$D$56,4,FALSE)&gt;LCID!$Q49),AND(E49=Cutoff!$AC$8,$Q49&gt;VLOOKUP(E49,Cutoff!$A$2:$D$56,4,FALSE)&gt;LCID!$Q49),AND(E49=Cutoff!$AC$9,$Q49&gt;VLOOKUP(E49,Cutoff!$A$2:$D$56,4,FALSE)&gt;LCID!$Q49)),"1","0"))</f>
        <v>0</v>
      </c>
      <c r="EZ49" s="690" t="str">
        <f>IF(ISBLANK(F49),"0",+IF(OR(AND(F49=Cutoff!$AC$2,$Q49&gt;VLOOKUP(F49,Cutoff!$A$2:$D$56,4,FALSE)&gt;LCID!$Q49),AND(F49=Cutoff!$AC$3,$Q49&gt;VLOOKUP(F49,Cutoff!$A$2:$D$56,4,FALSE)&gt;LCID!$Q49),AND(F49=Cutoff!$AC$4,$RC49&gt;VLOOKUP(F49,Cutoff!$A$2:$D$56,4,FALSE)&gt;LCID!$Q49),AND(F49=Cutoff!$AC$5,$Q49&gt;VLOOKUP(F49,Cutoff!$A$2:$D$56,4,FALSE)&gt;LCID!$Q49),AND(F49=Cutoff!$AC$6,$Q49&gt;VLOOKUP(F49,Cutoff!$A$2:$D$56,4,FALSE)&gt;LCID!$Q49),AND(F49=Cutoff!$AC$7,$Q49&gt;VLOOKUP(F49,Cutoff!$A$2:$D$56,4,FALSE)&gt;LCID!$Q49),AND(F49=Cutoff!$AC$8,$Q49&gt;VLOOKUP(F49,Cutoff!$A$2:$D$56,4,FALSE)&gt;LCID!$Q49),AND(F49=Cutoff!$AC$9,$Q49&gt;VLOOKUP(F49,Cutoff!$A$2:$D$56,4,FALSE)&gt;LCID!$Q49)),"1","0"))</f>
        <v>0</v>
      </c>
      <c r="FA49" s="690" t="str">
        <f>IF(ISBLANK(G49),"0",+IF(OR(AND(G49=Cutoff!$AC$2,$Q49&gt;VLOOKUP(G49,Cutoff!$A$2:$D$56,4,FALSE)&gt;LCID!$Q49),AND(G49=Cutoff!$AC$3,$Q49&gt;VLOOKUP(G49,Cutoff!$A$2:$D$56,4,FALSE)&gt;LCID!$Q49),AND(G49=Cutoff!$AC$4,$RC49&gt;VLOOKUP(G49,Cutoff!$A$2:$D$56,4,FALSE)&gt;LCID!$Q49),AND(G49=Cutoff!$AC$5,$Q49&gt;VLOOKUP(G49,Cutoff!$A$2:$D$56,4,FALSE)&gt;LCID!$Q49),AND(G49=Cutoff!$AC$6,$Q49&gt;VLOOKUP(G49,Cutoff!$A$2:$D$56,4,FALSE)&gt;LCID!$Q49),AND(G49=Cutoff!$AC$7,$Q49&gt;VLOOKUP(G49,Cutoff!$A$2:$D$56,4,FALSE)&gt;LCID!$Q49),AND(G49=Cutoff!$AC$8,$Q49&gt;VLOOKUP(G49,Cutoff!$A$2:$D$56,4,FALSE)&gt;LCID!$Q49),AND(G49=Cutoff!$AC$9,$Q49&gt;VLOOKUP(G49,Cutoff!$A$2:$D$56,4,FALSE)&gt;LCID!$Q49)),"1","0"))</f>
        <v>0</v>
      </c>
      <c r="FB49" s="690" t="str">
        <f>IF(ISBLANK(H49),"0",+IF(OR(AND(H49=Cutoff!$AC$2,$Q49&gt;VLOOKUP(H49,Cutoff!$A$2:$D$56,4,FALSE)&gt;LCID!$Q49),AND(H49=Cutoff!$AC$3,$Q49&gt;VLOOKUP(H49,Cutoff!$A$2:$D$56,4,FALSE)&gt;LCID!$Q49),AND(H49=Cutoff!$AC$4,$RC49&gt;VLOOKUP(H49,Cutoff!$A$2:$D$56,4,FALSE)&gt;LCID!$Q49),AND(H49=Cutoff!$AC$5,$Q49&gt;VLOOKUP(H49,Cutoff!$A$2:$D$56,4,FALSE)&gt;LCID!$Q49),AND(H49=Cutoff!$AC$6,$Q49&gt;VLOOKUP(H49,Cutoff!$A$2:$D$56,4,FALSE)&gt;LCID!$Q49),AND(H49=Cutoff!$AC$7,$Q49&gt;VLOOKUP(H49,Cutoff!$A$2:$D$56,4,FALSE)&gt;LCID!$Q49),AND(H49=Cutoff!$AC$8,$Q49&gt;VLOOKUP(H49,Cutoff!$A$2:$D$56,4,FALSE)&gt;LCID!$Q49),AND(H49=Cutoff!$AC$9,$Q49&gt;VLOOKUP(H49,Cutoff!$A$2:$D$56,4,FALSE)&gt;LCID!$Q49)),"1","0"))</f>
        <v>0</v>
      </c>
      <c r="FC49" s="690" t="str">
        <f>IF(ISBLANK(I49),"0",+IF(OR(AND(I49=Cutoff!$AC$2,$Q49&gt;VLOOKUP(I49,Cutoff!$A$2:$D$56,4,FALSE)&gt;LCID!$Q49),AND(I49=Cutoff!$AC$3,$Q49&gt;VLOOKUP(I49,Cutoff!$A$2:$D$56,4,FALSE)&gt;LCID!$Q49),AND(I49=Cutoff!$AC$4,$RC49&gt;VLOOKUP(I49,Cutoff!$A$2:$D$56,4,FALSE)&gt;LCID!$Q49),AND(I49=Cutoff!$AC$5,$Q49&gt;VLOOKUP(I49,Cutoff!$A$2:$D$56,4,FALSE)&gt;LCID!$Q49),AND(I49=Cutoff!$AC$6,$Q49&gt;VLOOKUP(I49,Cutoff!$A$2:$D$56,4,FALSE)&gt;LCID!$Q49),AND(I49=Cutoff!$AC$7,$Q49&gt;VLOOKUP(I49,Cutoff!$A$2:$D$56,4,FALSE)&gt;LCID!$Q49),AND(I49=Cutoff!$AC$8,$Q49&gt;VLOOKUP(I49,Cutoff!$A$2:$D$56,4,FALSE)&gt;LCID!$Q49),AND(I49=Cutoff!$AC$9,$Q49&gt;VLOOKUP(I49,Cutoff!$A$2:$D$56,4,FALSE)&gt;LCID!$Q49)),"1","0"))</f>
        <v>0</v>
      </c>
      <c r="FD49" s="690" t="str">
        <f>IF(ISBLANK(J49),"0",+IF(OR(AND(J49=Cutoff!$AC$2,$Q49&gt;VLOOKUP(J49,Cutoff!$A$2:$D$56,4,FALSE)&gt;LCID!$Q49),AND(J49=Cutoff!$AC$3,$Q49&gt;VLOOKUP(J49,Cutoff!$A$2:$D$56,4,FALSE)&gt;LCID!$Q49),AND(J49=Cutoff!$AC$4,$RC49&gt;VLOOKUP(J49,Cutoff!$A$2:$D$56,4,FALSE)&gt;LCID!$Q49),AND(J49=Cutoff!$AC$5,$Q49&gt;VLOOKUP(J49,Cutoff!$A$2:$D$56,4,FALSE)&gt;LCID!$Q49),AND(J49=Cutoff!$AC$6,$Q49&gt;VLOOKUP(J49,Cutoff!$A$2:$D$56,4,FALSE)&gt;LCID!$Q49),AND(J49=Cutoff!$AC$7,$Q49&gt;VLOOKUP(J49,Cutoff!$A$2:$D$56,4,FALSE)&gt;LCID!$Q49),AND(J49=Cutoff!$AC$8,$Q49&gt;VLOOKUP(J49,Cutoff!$A$2:$D$56,4,FALSE)&gt;LCID!$Q49),AND(J49=Cutoff!$AC$9,$Q49&gt;VLOOKUP(J49,Cutoff!$A$2:$D$56,4,FALSE)&gt;LCID!$Q49)),"1","0"))</f>
        <v>0</v>
      </c>
      <c r="FE49" s="690" t="str">
        <f>IF(ISBLANK(K49),"0",+IF(OR(AND(K49=Cutoff!$AC$2,$Q49&gt;VLOOKUP(K49,Cutoff!$A$2:$D$56,4,FALSE)&gt;LCID!$Q49),AND(K49=Cutoff!$AC$3,$Q49&gt;VLOOKUP(K49,Cutoff!$A$2:$D$56,4,FALSE)&gt;LCID!$Q49),AND(K49=Cutoff!$AC$4,$RC49&gt;VLOOKUP(K49,Cutoff!$A$2:$D$56,4,FALSE)&gt;LCID!$Q49),AND(K49=Cutoff!$AC$5,$Q49&gt;VLOOKUP(K49,Cutoff!$A$2:$D$56,4,FALSE)&gt;LCID!$Q49),AND(K49=Cutoff!$AC$6,$Q49&gt;VLOOKUP(K49,Cutoff!$A$2:$D$56,4,FALSE)&gt;LCID!$Q49),AND(K49=Cutoff!$AC$7,$Q49&gt;VLOOKUP(K49,Cutoff!$A$2:$D$56,4,FALSE)&gt;LCID!$Q49),AND(K49=Cutoff!$AC$8,$Q49&gt;VLOOKUP(K49,Cutoff!$A$2:$D$56,4,FALSE)&gt;LCID!$Q49),AND(K49=Cutoff!$AC$9,$Q49&gt;VLOOKUP(K49,Cutoff!$A$2:$D$56,4,FALSE)&gt;LCID!$Q49)),"1","0"))</f>
        <v>0</v>
      </c>
      <c r="FF49" s="690" t="str">
        <f>IF(ISBLANK(L49),"0",+IF(OR(AND(L49=Cutoff!$AC$2,$Q49&gt;VLOOKUP(L49,Cutoff!$A$2:$D$56,4,FALSE)&gt;LCID!$Q49),AND(L49=Cutoff!$AC$3,$Q49&gt;VLOOKUP(L49,Cutoff!$A$2:$D$56,4,FALSE)&gt;LCID!$Q49),AND(L49=Cutoff!$AC$4,$RC49&gt;VLOOKUP(L49,Cutoff!$A$2:$D$56,4,FALSE)&gt;LCID!$Q49),AND(L49=Cutoff!$AC$5,$Q49&gt;VLOOKUP(L49,Cutoff!$A$2:$D$56,4,FALSE)&gt;LCID!$Q49),AND(L49=Cutoff!$AC$6,$Q49&gt;VLOOKUP(L49,Cutoff!$A$2:$D$56,4,FALSE)&gt;LCID!$Q49),AND(L49=Cutoff!$AC$7,$Q49&gt;VLOOKUP(L49,Cutoff!$A$2:$D$56,4,FALSE)&gt;LCID!$Q49),AND(L49=Cutoff!$AC$8,$Q49&gt;VLOOKUP(L49,Cutoff!$A$2:$D$56,4,FALSE)&gt;LCID!$Q49),AND(L49=Cutoff!$AC$9,$Q49&gt;VLOOKUP(L49,Cutoff!$A$2:$D$56,4,FALSE)&gt;LCID!$Q49)),"1","0"))</f>
        <v>0</v>
      </c>
      <c r="FG49" s="690" t="str">
        <f>IF(ISBLANK(M49),"0",+IF(OR(AND(M49=Cutoff!$AC$2,$Q49&gt;VLOOKUP(M49,Cutoff!$A$2:$D$56,4,FALSE)&gt;LCID!$Q49),AND(M49=Cutoff!$AC$3,$Q49&gt;VLOOKUP(M49,Cutoff!$A$2:$D$56,4,FALSE)&gt;LCID!$Q49),AND(M49=Cutoff!$AC$4,$RC49&gt;VLOOKUP(M49,Cutoff!$A$2:$D$56,4,FALSE)&gt;LCID!$Q49),AND(M49=Cutoff!$AC$5,$Q49&gt;VLOOKUP(M49,Cutoff!$A$2:$D$56,4,FALSE)&gt;LCID!$Q49),AND(M49=Cutoff!$AC$6,$Q49&gt;VLOOKUP(M49,Cutoff!$A$2:$D$56,4,FALSE)&gt;LCID!$Q49),AND(M49=Cutoff!$AC$7,$Q49&gt;VLOOKUP(M49,Cutoff!$A$2:$D$56,4,FALSE)&gt;LCID!$Q49),AND(M49=Cutoff!$AC$8,$Q49&gt;VLOOKUP(M49,Cutoff!$A$2:$D$56,4,FALSE)&gt;LCID!$Q49),AND(M49=Cutoff!$AC$9,$Q49&gt;VLOOKUP(M49,Cutoff!$A$2:$D$56,4,FALSE)&gt;LCID!$Q49)),"1","0"))</f>
        <v>0</v>
      </c>
      <c r="FH49" s="690" t="str">
        <f>IF(ISBLANK(N49),"0",+IF(OR(AND(N49=Cutoff!$AC$2,$Q49&gt;VLOOKUP(N49,Cutoff!$A$2:$D$56,4,FALSE)&gt;LCID!$Q49),AND(N49=Cutoff!$AC$3,$Q49&gt;VLOOKUP(N49,Cutoff!$A$2:$D$56,4,FALSE)&gt;LCID!$Q49),AND(N49=Cutoff!$AC$4,$RC49&gt;VLOOKUP(N49,Cutoff!$A$2:$D$56,4,FALSE)&gt;LCID!$Q49),AND(N49=Cutoff!$AC$5,$Q49&gt;VLOOKUP(N49,Cutoff!$A$2:$D$56,4,FALSE)&gt;LCID!$Q49),AND(N49=Cutoff!$AC$6,$Q49&gt;VLOOKUP(N49,Cutoff!$A$2:$D$56,4,FALSE)&gt;LCID!$Q49),AND(N49=Cutoff!$AC$7,$Q49&gt;VLOOKUP(N49,Cutoff!$A$2:$D$56,4,FALSE)&gt;LCID!$Q49),AND(N49=Cutoff!$AC$8,$Q49&gt;VLOOKUP(N49,Cutoff!$A$2:$D$56,4,FALSE)&gt;LCID!$Q49),AND(N49=Cutoff!$AC$9,$Q49&gt;VLOOKUP(N49,Cutoff!$A$2:$D$56,4,FALSE)&gt;LCID!$Q49)),"1","0"))</f>
        <v>0</v>
      </c>
      <c r="FI49" s="691" t="str">
        <f>IF(ISBLANK(O49),"0",+IF(OR(AND(O49=Cutoff!$AC$2,$Q49&gt;VLOOKUP(O49,Cutoff!$A$2:$D$56,4,FALSE)&gt;LCID!$Q49),AND(O49=Cutoff!$AC$3,$Q49&gt;VLOOKUP(O49,Cutoff!$A$2:$D$56,4,FALSE)&gt;LCID!$Q49),AND(O49=Cutoff!$AC$4,$RC49&gt;VLOOKUP(O49,Cutoff!$A$2:$D$56,4,FALSE)&gt;LCID!$Q49),AND(O49=Cutoff!$AC$5,$Q49&gt;VLOOKUP(O49,Cutoff!$A$2:$D$56,4,FALSE)&gt;LCID!$Q49),AND(O49=Cutoff!$AC$6,$Q49&gt;VLOOKUP(O49,Cutoff!$A$2:$D$56,4,FALSE)&gt;LCID!$Q49),AND(O49=Cutoff!$AC$7,$Q49&gt;VLOOKUP(O49,Cutoff!$A$2:$D$56,4,FALSE)&gt;LCID!$Q49),AND(O49=Cutoff!$AC$8,$Q49&gt;VLOOKUP(O49,Cutoff!$A$2:$D$56,4,FALSE)&gt;LCID!$Q49),AND(O49=Cutoff!$AC$9,$Q49&gt;VLOOKUP(O49,Cutoff!$A$2:$D$56,4,FALSE)&gt;LCID!$Q49)),"1","0"))</f>
        <v>0</v>
      </c>
      <c r="FJ49" s="688">
        <f t="shared" si="136"/>
        <v>0</v>
      </c>
      <c r="FK49" s="11"/>
      <c r="FM49" s="480">
        <f t="shared" si="137"/>
        <v>0</v>
      </c>
      <c r="FN49" s="480">
        <f t="shared" si="138"/>
        <v>0</v>
      </c>
      <c r="FO49" s="480">
        <f t="shared" si="139"/>
        <v>0</v>
      </c>
      <c r="FQ49" s="239" t="str">
        <f>IF(ISBLANK(B49),"",+IF(OR($E49=Cutoff!$W$2,$E49=Cutoff!$W$3,$E49=Cutoff!$W$4,$E49=Cutoff!$W$5,$E49=Cutoff!$W$6,$E49=Cutoff!$W$7,$E49=Cutoff!$W$8,$E49=Cutoff!$W$9,$E49=Cutoff!$W$10,$E49=Cutoff!$W$11,$E49=Cutoff!$W$12,$F49=Cutoff!$W$2,$F49=Cutoff!$W$3,$F49=Cutoff!$W$4,$F49=Cutoff!$W$5,$F49=Cutoff!$W$6,$F49=Cutoff!$W$7,$F49=Cutoff!$W$8,$F49=Cutoff!$W$9,$F49=Cutoff!$W$10,$F49=Cutoff!$W$11,$F49=Cutoff!$W$12,$G49=Cutoff!$W$2,$G49=Cutoff!$W$3,$G49=Cutoff!$W$4,$G49=Cutoff!$W$5,$G49=Cutoff!$W$6,$G49=Cutoff!$W$7,$G49=Cutoff!$W$8,$G49=Cutoff!$W$9,$G49=Cutoff!$W$10,$G49=Cutoff!$W$11,$G49=Cutoff!$W$12,$H49=Cutoff!$W$2,$H49=Cutoff!$W$3,$H49=Cutoff!$W$4,$H49=Cutoff!$W$5,$H49=Cutoff!$W$6,$H49=Cutoff!$W$7,$H49=Cutoff!$W$8,$H49=Cutoff!$W$9,$H49=Cutoff!$W$10,$H49=Cutoff!$W$11,$H49=Cutoff!$W$12,$I49=Cutoff!$W$2,$I49=Cutoff!$W$3,$I49=Cutoff!$W$4,$I49=Cutoff!$W$5,$I49=Cutoff!$W$6,$I49=Cutoff!$W$7,$I49=Cutoff!$W$8,$I49=Cutoff!$W$9,$I49=Cutoff!$W$10,$I49=Cutoff!$W$11,$I49=Cutoff!$W$12,$J49=Cutoff!$W$2,$J49=Cutoff!$W$3,$J49=Cutoff!$W$4,$J49=Cutoff!$W$5,$J49=Cutoff!$W$6,$J49=Cutoff!$W$7,$J49=Cutoff!$W$8,$J49=Cutoff!$W$9,$J49=Cutoff!$W$10,$J49=Cutoff!$W$11,$J49=Cutoff!$W$12,$K49=Cutoff!$W$2,$K49=Cutoff!$W$3,$K49=Cutoff!$W$4,$K49=Cutoff!$W$5,$K49=Cutoff!$W$6,$K49=Cutoff!$W$7,$K49=Cutoff!$W$8,$K49=Cutoff!$W$9,$K49=Cutoff!$W$10,$K49=Cutoff!$W$11,$K49=Cutoff!$W$12,$L49=Cutoff!$W$2,$L49=Cutoff!$W$3,$L49=Cutoff!$W$4,$L49=Cutoff!$W$5,$L49=Cutoff!$W$6,$L49=Cutoff!$W$7,$L49=Cutoff!$W$8,$L49=Cutoff!$W$9,$L49=Cutoff!$W$10,$L49=Cutoff!$W$11,$L49=Cutoff!$W$12,$M49=Cutoff!$W$2,$M49=Cutoff!$W$3,$M49=Cutoff!$W$4,$M49=Cutoff!$W$5,$M49=Cutoff!$W$6,$M49=Cutoff!$W$7,$M49=Cutoff!$W$8,$M49=Cutoff!$W$9,$M49=Cutoff!$W$10,$N49=Cutoff!$W$2,$N49=Cutoff!$W$3,$N49=Cutoff!$W$4,$M49=Cutoff!$W$11,$M49=Cutoff!$W$12,$N49=Cutoff!$W$5,$N49=Cutoff!$W$6,$N49=Cutoff!$W$7,$N49=Cutoff!$W$8,$N49=Cutoff!$W$9,$N49=Cutoff!$W$10,$N49=Cutoff!$W$11,$N49=Cutoff!$W$12,$O49=Cutoff!$W$2,$O49=Cutoff!$W$3,$O49=Cutoff!$W$4,$O49=Cutoff!$W$5,$O49=Cutoff!$W$6,$O49=Cutoff!$W$7,$O49=Cutoff!$W$8,$O49=Cutoff!$W$9,$O49=Cutoff!$W$10,$O49=Cutoff!$W$11,$O49=Cutoff!$W$12),1,""))</f>
        <v/>
      </c>
      <c r="FR49" s="239">
        <f t="shared" si="80"/>
        <v>0</v>
      </c>
      <c r="FU49" s="480" t="str">
        <f t="shared" si="124"/>
        <v/>
      </c>
      <c r="GB49" s="528" t="str">
        <f t="shared" si="81"/>
        <v/>
      </c>
      <c r="GC49" s="529" t="str">
        <f t="shared" si="82"/>
        <v/>
      </c>
      <c r="GD49" s="529" t="str">
        <f t="shared" si="83"/>
        <v/>
      </c>
      <c r="GE49" s="529" t="str">
        <f t="shared" si="84"/>
        <v/>
      </c>
      <c r="GF49" s="529" t="str">
        <f t="shared" si="85"/>
        <v/>
      </c>
      <c r="GG49" s="529" t="str">
        <f t="shared" si="86"/>
        <v/>
      </c>
      <c r="GH49" s="529" t="str">
        <f t="shared" si="87"/>
        <v/>
      </c>
      <c r="GI49" s="529" t="str">
        <f t="shared" si="88"/>
        <v/>
      </c>
      <c r="GJ49" s="529" t="str">
        <f t="shared" si="89"/>
        <v/>
      </c>
      <c r="GK49" s="529" t="str">
        <f t="shared" si="90"/>
        <v/>
      </c>
      <c r="GL49" s="530" t="str">
        <f t="shared" si="91"/>
        <v/>
      </c>
      <c r="GM49" s="530">
        <f t="shared" si="92"/>
        <v>0</v>
      </c>
      <c r="GN49" s="574">
        <f t="shared" si="93"/>
        <v>0</v>
      </c>
      <c r="GQ49" s="528" t="str">
        <f>+IF(ISBLANK($B49),"",IF(ISBLANK(E49),"",IF(OR(E49=Cutoff!$P$34,E49=Cutoff!$P$35,E49=Cutoff!$P$36,E49=Cutoff!$P$37,E49=Cutoff!$P$38,E49=Cutoff!$P$39,E49=Cutoff!$P$40,E49=Cutoff!$P$41,E49=Cutoff!$P$42,E49=Cutoff!$P$43,E49=Cutoff!$P$44,E49=Cutoff!$P$45,$Q49&lt;SCL!Y49),"0","i")))</f>
        <v/>
      </c>
      <c r="GR49" s="529" t="str">
        <f>+IF(ISBLANK($B49),"",IF(ISBLANK(F49),"",IF(OR(F49=Cutoff!$P$34,F49=Cutoff!$P$35,F49=Cutoff!$P$36,F49=Cutoff!$P$37,F49=Cutoff!$P$38,F49=Cutoff!$P$39,F49=Cutoff!$P$40,F49=Cutoff!$P$41,F49=Cutoff!$P$42,F49=Cutoff!$P$43,F49=Cutoff!$P$44,F49=Cutoff!$P$45,$Q49&lt;SCL!Z49),"0","i")))</f>
        <v/>
      </c>
      <c r="GS49" s="529" t="str">
        <f>+IF(ISBLANK($B49),"",IF(ISBLANK(G49),"",IF(OR(G49=Cutoff!$P$34,G49=Cutoff!$P$35,G49=Cutoff!$P$36,G49=Cutoff!$P$37,G49=Cutoff!$P$38,G49=Cutoff!$P$39,G49=Cutoff!$P$40,G49=Cutoff!$P$41,G49=Cutoff!$P$42,G49=Cutoff!$P$43,G49=Cutoff!$P$44,G49=Cutoff!$P$45,$Q49&lt;SCL!AA49),"0","i")))</f>
        <v/>
      </c>
      <c r="GT49" s="529" t="str">
        <f>+IF(ISBLANK($B49),"",IF(ISBLANK(H49),"",IF(OR(H49=Cutoff!$P$34,H49=Cutoff!$P$35,H49=Cutoff!$P$36,H49=Cutoff!$P$37,H49=Cutoff!$P$38,H49=Cutoff!$P$39,H49=Cutoff!$P$40,H49=Cutoff!$P$41,H49=Cutoff!$P$42,H49=Cutoff!$P$43,H49=Cutoff!$P$44,H49=Cutoff!$P$45,$Q49&lt;SCL!AB49),"0","i")))</f>
        <v/>
      </c>
      <c r="GU49" s="529" t="str">
        <f>+IF(ISBLANK($B49),"",IF(ISBLANK(I49),"",IF(OR(I49=Cutoff!$P$34,I49=Cutoff!$P$35,I49=Cutoff!$P$36,I49=Cutoff!$P$37,I49=Cutoff!$P$38,I49=Cutoff!$P$39,I49=Cutoff!$P$40,I49=Cutoff!$P$41,I49=Cutoff!$P$42,I49=Cutoff!$P$43,I49=Cutoff!$P$44,I49=Cutoff!$P$45,$Q49&lt;SCL!AC49),"0","i")))</f>
        <v/>
      </c>
      <c r="GV49" s="529" t="str">
        <f>+IF(ISBLANK($B49),"",IF(ISBLANK(J49),"",IF(OR(J49=Cutoff!$P$34,J49=Cutoff!$P$35,J49=Cutoff!$P$36,J49=Cutoff!$P$37,J49=Cutoff!$P$38,J49=Cutoff!$P$39,J49=Cutoff!$P$40,J49=Cutoff!$P$41,J49=Cutoff!$P$42,J49=Cutoff!$P$43,J49=Cutoff!$P$44,J49=Cutoff!$P$45,$Q49&lt;SCL!AD49),"0","i")))</f>
        <v/>
      </c>
      <c r="GW49" s="529" t="str">
        <f>+IF(ISBLANK($B49),"",IF(ISBLANK(K49),"",IF(OR(K49=Cutoff!$P$34,K49=Cutoff!$P$35,K49=Cutoff!$P$36,K49=Cutoff!$P$37,K49=Cutoff!$P$38,K49=Cutoff!$P$39,K49=Cutoff!$P$40,K49=Cutoff!$P$41,K49=Cutoff!$P$42,K49=Cutoff!$P$43,K49=Cutoff!$P$44,K49=Cutoff!$P$45,$Q49&lt;SCL!AE49),"0","i")))</f>
        <v/>
      </c>
      <c r="GX49" s="529" t="str">
        <f>+IF(ISBLANK($B49),"",IF(ISBLANK(L49),"",IF(OR(L49=Cutoff!$P$34,L49=Cutoff!$P$35,L49=Cutoff!$P$36,L49=Cutoff!$P$37,L49=Cutoff!$P$38,L49=Cutoff!$P$39,L49=Cutoff!$P$40,L49=Cutoff!$P$41,L49=Cutoff!$P$42,L49=Cutoff!$P$43,L49=Cutoff!$P$44,L49=Cutoff!$P$45,$Q49&lt;SCL!AF49),"0","i")))</f>
        <v/>
      </c>
      <c r="GY49" s="529" t="str">
        <f>+IF(ISBLANK($B49),"",IF(ISBLANK(M49),"",IF(OR(M49=Cutoff!$P$34,M49=Cutoff!$P$35,M49=Cutoff!$P$36,M49=Cutoff!$P$37,M49=Cutoff!$P$38,M49=Cutoff!$P$39,M49=Cutoff!$P$40,M49=Cutoff!$P$41,M49=Cutoff!$P$42,M49=Cutoff!$P$43,M49=Cutoff!$P$44,M49=Cutoff!$P$45,$Q49&lt;SCL!AG49),"0","i")))</f>
        <v/>
      </c>
      <c r="GZ49" s="529" t="str">
        <f>+IF(ISBLANK($B49),"",IF(ISBLANK(N49),"",IF(OR(N49=Cutoff!$P$34,N49=Cutoff!$P$35,N49=Cutoff!$P$36,N49=Cutoff!$P$37,N49=Cutoff!$P$38,N49=Cutoff!$P$39,N49=Cutoff!$P$40,N49=Cutoff!$P$41,N49=Cutoff!$P$42,N49=Cutoff!$P$43,N49=Cutoff!$P$44,N49=Cutoff!$P$45,$Q49&lt;SCL!AH49),"0","i")))</f>
        <v/>
      </c>
      <c r="HA49" s="530" t="str">
        <f>+IF(ISBLANK($B49),"",IF(ISBLANK(O49),"",IF(OR(O49=Cutoff!$P$34,O49=Cutoff!$P$35,O49=Cutoff!$P$36,O49=Cutoff!$P$37,O49=Cutoff!$P$38,O49=Cutoff!$P$39,O49=Cutoff!$P$40,O49=Cutoff!$P$41,O49=Cutoff!$P$42,O49=Cutoff!$P$43,O49=Cutoff!$P$44,O49=Cutoff!$P$45,$Q49&lt;SCL!AI49),"0","i")))</f>
        <v/>
      </c>
      <c r="HB49" s="530" t="str">
        <f t="shared" si="94"/>
        <v/>
      </c>
      <c r="HC49" s="541" t="str">
        <f t="shared" si="95"/>
        <v/>
      </c>
      <c r="HD49" s="678" t="str">
        <f t="shared" si="96"/>
        <v/>
      </c>
      <c r="HE49" s="528" t="str">
        <f>+IF(ISBLANK($B49),"",IF(ISBLANK(E49),"",IF(OR(E49=Cutoff!$R$34,E49=Cutoff!$R$35,E49=Cutoff!$R$36,E49=Cutoff!$R$37,E49=Cutoff!$R$38,E49=Cutoff!$R$39,E49=Cutoff!$R$40,E49=Cutoff!$R$41,E49=Cutoff!$R$42,E49=Cutoff!$R$43,E49=Cutoff!$R$44,E49=Cutoff!$R$45,$Q49&lt;SCL!Y49),"0","d")))</f>
        <v/>
      </c>
      <c r="HF49" s="529" t="str">
        <f>+IF(ISBLANK($B49),"",IF(ISBLANK(F49),"",IF(OR(F49=Cutoff!$R$34,F49=Cutoff!$R$35,F49=Cutoff!$R$36,F49=Cutoff!$R$37,F49=Cutoff!$R$38,F49=Cutoff!$R$39,F49=Cutoff!$R$40,F49=Cutoff!$R$41,F49=Cutoff!$R$42,F49=Cutoff!$R$43,F49=Cutoff!$R$44,F49=Cutoff!$R$45,$Q49&lt;SCL!Z49),"0","d")))</f>
        <v/>
      </c>
      <c r="HG49" s="529" t="str">
        <f>+IF(ISBLANK($B49),"",IF(ISBLANK(G49),"",IF(OR(G49=Cutoff!$R$34,G49=Cutoff!$R$35,G49=Cutoff!$R$36,G49=Cutoff!$R$37,G49=Cutoff!$R$38,G49=Cutoff!$R$39,G49=Cutoff!$R$40,G49=Cutoff!$R$41,G49=Cutoff!$R$42,G49=Cutoff!$R$43,G49=Cutoff!$R$44,G49=Cutoff!$R$45,$Q49&lt;SCL!AA49),"0","d")))</f>
        <v/>
      </c>
      <c r="HH49" s="529" t="str">
        <f>+IF(ISBLANK($B49),"",IF(ISBLANK(H49),"",IF(OR(H49=Cutoff!$R$34,H49=Cutoff!$R$35,H49=Cutoff!$R$36,H49=Cutoff!$R$37,H49=Cutoff!$R$38,H49=Cutoff!$R$39,H49=Cutoff!$R$40,H49=Cutoff!$R$41,H49=Cutoff!$R$42,H49=Cutoff!$R$43,H49=Cutoff!$R$44,H49=Cutoff!$R$45,$Q49&lt;SCL!AB49),"0","d")))</f>
        <v/>
      </c>
      <c r="HI49" s="529" t="str">
        <f>+IF(ISBLANK($B49),"",IF(ISBLANK(I49),"",IF(OR(I49=Cutoff!$R$34,I49=Cutoff!$R$35,I49=Cutoff!$R$36,I49=Cutoff!$R$37,I49=Cutoff!$R$38,I49=Cutoff!$R$39,I49=Cutoff!$R$40,I49=Cutoff!$R$41,I49=Cutoff!$R$42,I49=Cutoff!$R$43,I49=Cutoff!$R$44,I49=Cutoff!$R$45,$Q49&lt;SCL!AC49),"0","d")))</f>
        <v/>
      </c>
      <c r="HJ49" s="529" t="str">
        <f>+IF(ISBLANK($B49),"",IF(ISBLANK(J49),"",IF(OR(J49=Cutoff!$R$34,J49=Cutoff!$R$35,J49=Cutoff!$R$36,J49=Cutoff!$R$37,J49=Cutoff!$R$38,J49=Cutoff!$R$39,J49=Cutoff!$R$40,J49=Cutoff!$R$41,J49=Cutoff!$R$42,J49=Cutoff!$R$43,J49=Cutoff!$R$44,J49=Cutoff!$R$45,$Q49&lt;SCL!AD49),"0","d")))</f>
        <v/>
      </c>
      <c r="HK49" s="529" t="str">
        <f>+IF(ISBLANK($B49),"",IF(ISBLANK(K49),"",IF(OR(K49=Cutoff!$R$34,K49=Cutoff!$R$35,K49=Cutoff!$R$36,K49=Cutoff!$R$37,K49=Cutoff!$R$38,K49=Cutoff!$R$39,K49=Cutoff!$R$40,K49=Cutoff!$R$41,K49=Cutoff!$R$42,K49=Cutoff!$R$43,K49=Cutoff!$R$44,K49=Cutoff!$R$45,$Q49&lt;SCL!AE49),"0","d")))</f>
        <v/>
      </c>
      <c r="HL49" s="529" t="str">
        <f>+IF(ISBLANK($B49),"",IF(ISBLANK(L49),"",IF(OR(L49=Cutoff!$R$34,L49=Cutoff!$R$35,L49=Cutoff!$R$36,L49=Cutoff!$R$37,L49=Cutoff!$R$38,L49=Cutoff!$R$39,L49=Cutoff!$R$40,L49=Cutoff!$R$41,L49=Cutoff!$R$42,L49=Cutoff!$R$43,L49=Cutoff!$R$44,L49=Cutoff!$R$45,$Q49&lt;SCL!AF49),"0","d")))</f>
        <v/>
      </c>
      <c r="HM49" s="529" t="str">
        <f>+IF(ISBLANK($B49),"",IF(ISBLANK(M49),"",IF(OR(M49=Cutoff!$R$34,M49=Cutoff!$R$35,M49=Cutoff!$R$36,M49=Cutoff!$R$37,M49=Cutoff!$R$38,M49=Cutoff!$R$39,M49=Cutoff!$R$40,M49=Cutoff!$R$41,M49=Cutoff!$R$42,M49=Cutoff!$R$43,M49=Cutoff!$R$44,M49=Cutoff!$R$45,$Q49&lt;SCL!AG49),"0","d")))</f>
        <v/>
      </c>
      <c r="HN49" s="529" t="str">
        <f>+IF(ISBLANK($B49),"",IF(ISBLANK(N49),"",IF(OR(N49=Cutoff!$R$34,N49=Cutoff!$R$35,N49=Cutoff!$R$36,N49=Cutoff!$R$37,N49=Cutoff!$R$38,N49=Cutoff!$R$39,N49=Cutoff!$R$40,N49=Cutoff!$R$41,N49=Cutoff!$R$42,N49=Cutoff!$R$43,N49=Cutoff!$R$44,N49=Cutoff!$R$45,$Q49&lt;SCL!AH49),"0","d")))</f>
        <v/>
      </c>
      <c r="HO49" s="530" t="str">
        <f>+IF(ISBLANK($B49),"",IF(ISBLANK(O49),"",IF(OR(O49=Cutoff!$R$34,O49=Cutoff!$R$35,O49=Cutoff!$R$36,O49=Cutoff!$R$37,O49=Cutoff!$R$38,O49=Cutoff!$R$39,O49=Cutoff!$R$40,O49=Cutoff!$R$41,O49=Cutoff!$R$42,O49=Cutoff!$R$43,O49=Cutoff!$R$44,O49=Cutoff!$R$45,$Q49&lt;SCL!AI49),"0","d")))</f>
        <v/>
      </c>
      <c r="HP49" s="530" t="str">
        <f t="shared" si="97"/>
        <v/>
      </c>
      <c r="HQ49" s="541" t="str">
        <f t="shared" si="98"/>
        <v/>
      </c>
      <c r="HR49" s="678" t="str">
        <f t="shared" si="99"/>
        <v/>
      </c>
      <c r="HS49" s="528" t="str">
        <f>+IF(ISBLANK($B49),"",IF(ISBLANK(E49),"",IF(OR(E49=Cutoff!$T$34,E49=Cutoff!$T$35,E49=Cutoff!$T$36,E49=Cutoff!$T$37,E49=Cutoff!$T$38,E49=Cutoff!$T$39,E49=Cutoff!$T$40,E49=Cutoff!$T$41,E49=Cutoff!$T$42,E49=Cutoff!$T$43,E49=Cutoff!$T$44,E49=Cutoff!$T$45,$Q49&lt;SCL!Y49),"0","oral")))</f>
        <v/>
      </c>
      <c r="HT49" s="529" t="str">
        <f>+IF(ISBLANK($B49),"",IF(ISBLANK(F49),"",IF(OR(F49=Cutoff!$T$34,F49=Cutoff!$T$35,F49=Cutoff!$T$36,F49=Cutoff!$T$37,F49=Cutoff!$T$38,F49=Cutoff!$T$39,F49=Cutoff!$T$40,F49=Cutoff!$T$41,F49=Cutoff!$T$42,F49=Cutoff!$T$43,F49=Cutoff!$T$44,F49=Cutoff!$T$45,$Q49&lt;SCL!Z49),"0","oral")))</f>
        <v/>
      </c>
      <c r="HU49" s="529" t="str">
        <f>+IF(ISBLANK($B49),"",IF(ISBLANK(G49),"",IF(OR(G49=Cutoff!$T$34,G49=Cutoff!$T$35,G49=Cutoff!$T$36,G49=Cutoff!$T$37,G49=Cutoff!$T$38,G49=Cutoff!$T$39,G49=Cutoff!$T$40,G49=Cutoff!$T$41,G49=Cutoff!$T$42,G49=Cutoff!$T$43,G49=Cutoff!$T$44,G49=Cutoff!$T$45,$Q49&lt;SCL!AA49),"0","oral")))</f>
        <v/>
      </c>
      <c r="HV49" s="529" t="str">
        <f>+IF(ISBLANK($B49),"",IF(ISBLANK(H49),"",IF(OR(H49=Cutoff!$T$34,H49=Cutoff!$T$35,H49=Cutoff!$T$36,H49=Cutoff!$T$37,H49=Cutoff!$T$38,H49=Cutoff!$T$39,H49=Cutoff!$T$40,H49=Cutoff!$T$41,H49=Cutoff!$T$42,H49=Cutoff!$T$43,H49=Cutoff!$T$44,H49=Cutoff!$T$45,$Q49&lt;SCL!AB49),"0","oral")))</f>
        <v/>
      </c>
      <c r="HW49" s="529" t="str">
        <f>+IF(ISBLANK($B49),"",IF(ISBLANK(I49),"",IF(OR(I49=Cutoff!$T$34,I49=Cutoff!$T$35,I49=Cutoff!$T$36,I49=Cutoff!$T$37,I49=Cutoff!$T$38,I49=Cutoff!$T$39,I49=Cutoff!$T$40,I49=Cutoff!$T$41,I49=Cutoff!$T$42,I49=Cutoff!$T$43,I49=Cutoff!$T$44,I49=Cutoff!$T$45,$Q49&lt;SCL!AC49),"0","oral")))</f>
        <v/>
      </c>
      <c r="HX49" s="529" t="str">
        <f>+IF(ISBLANK($B49),"",IF(ISBLANK(J49),"",IF(OR(J49=Cutoff!$T$34,J49=Cutoff!$T$35,J49=Cutoff!$T$36,J49=Cutoff!$T$37,J49=Cutoff!$T$38,J49=Cutoff!$T$39,J49=Cutoff!$T$40,J49=Cutoff!$T$41,J49=Cutoff!$T$42,J49=Cutoff!$T$43,J49=Cutoff!$T$44,J49=Cutoff!$T$45,$Q49&lt;SCL!AD49),"0","oral")))</f>
        <v/>
      </c>
      <c r="HY49" s="529" t="str">
        <f>+IF(ISBLANK($B49),"",IF(ISBLANK(K49),"",IF(OR(K49=Cutoff!$T$34,K49=Cutoff!$T$35,K49=Cutoff!$T$36,K49=Cutoff!$T$37,K49=Cutoff!$T$38,K49=Cutoff!$T$39,K49=Cutoff!$T$40,K49=Cutoff!$T$41,K49=Cutoff!$T$42,K49=Cutoff!$T$43,K49=Cutoff!$T$44,K49=Cutoff!$T$45,$Q49&lt;SCL!AE49),"0","oral")))</f>
        <v/>
      </c>
      <c r="HZ49" s="529" t="str">
        <f>+IF(ISBLANK($B49),"",IF(ISBLANK(L49),"",IF(OR(L49=Cutoff!$T$34,L49=Cutoff!$T$35,L49=Cutoff!$T$36,L49=Cutoff!$T$37,L49=Cutoff!$T$38,L49=Cutoff!$T$39,L49=Cutoff!$T$40,L49=Cutoff!$T$41,L49=Cutoff!$T$42,L49=Cutoff!$T$43,L49=Cutoff!$T$44,L49=Cutoff!$T$45,$Q49&lt;SCL!AF49),"0","oral")))</f>
        <v/>
      </c>
      <c r="IA49" s="529" t="str">
        <f>+IF(ISBLANK($B49),"",IF(ISBLANK(M49),"",IF(OR(M49=Cutoff!$T$34,M49=Cutoff!$T$35,M49=Cutoff!$T$36,M49=Cutoff!$T$37,M49=Cutoff!$T$38,M49=Cutoff!$T$39,M49=Cutoff!$T$40,M49=Cutoff!$T$41,M49=Cutoff!$T$42,M49=Cutoff!$T$43,M49=Cutoff!$T$44,M49=Cutoff!$T$45,$Q49&lt;SCL!AG49),"0","oral")))</f>
        <v/>
      </c>
      <c r="IB49" s="529" t="str">
        <f>+IF(ISBLANK($B49),"",IF(ISBLANK(N49),"",IF(OR(N49=Cutoff!$T$34,N49=Cutoff!$T$35,N49=Cutoff!$T$36,N49=Cutoff!$T$37,N49=Cutoff!$T$38,N49=Cutoff!$T$39,N49=Cutoff!$T$40,N49=Cutoff!$T$41,N49=Cutoff!$T$42,N49=Cutoff!$T$43,N49=Cutoff!$T$44,N49=Cutoff!$T$45,$Q49&lt;SCL!AH49),"0","oral")))</f>
        <v/>
      </c>
      <c r="IC49" s="530" t="str">
        <f>+IF(ISBLANK($B49),"",IF(ISBLANK(O49),"",IF(OR(O49=Cutoff!$T$34,O49=Cutoff!$T$35,O49=Cutoff!$T$36,O49=Cutoff!$T$37,O49=Cutoff!$T$38,O49=Cutoff!$T$39,O49=Cutoff!$T$40,O49=Cutoff!$T$41,O49=Cutoff!$T$42,O49=Cutoff!$T$43,O49=Cutoff!$T$44,O49=Cutoff!$T$45,$Q49&lt;SCL!AI49),"0","oral")))</f>
        <v/>
      </c>
      <c r="ID49" s="530" t="str">
        <f t="shared" si="100"/>
        <v/>
      </c>
      <c r="IE49" s="541" t="str">
        <f t="shared" si="101"/>
        <v/>
      </c>
      <c r="IF49" s="678" t="str">
        <f t="shared" si="102"/>
        <v/>
      </c>
      <c r="IG49" s="528" t="str">
        <f>IF(ISBLANK($B49),"",+IF(OR(E49=Cutoff!$W$2,E49=Cutoff!$W$3,E49=Cutoff!$W$4,E49=Cutoff!$W$5,E49=Cutoff!$W$6,E49=Cutoff!$W$7,E49=Cutoff!$W$8,E49=Cutoff!$W$9,E49=Cutoff!$W$10,E49=Cutoff!$W$11,E49=Cutoff!$W$12),1,0))</f>
        <v/>
      </c>
      <c r="IH49" s="529" t="str">
        <f>IF(ISBLANK($B49),"",+IF(OR(F49=Cutoff!$W$2,F49=Cutoff!$W$3,F49=Cutoff!$W$4,F49=Cutoff!$W$5,F49=Cutoff!$W$6,F49=Cutoff!$W$7,F49=Cutoff!$W$8,F49=Cutoff!$W$9,F49=Cutoff!$W$10,F49=Cutoff!$W$11,F49=Cutoff!$W$12),1,0))</f>
        <v/>
      </c>
      <c r="II49" s="529" t="str">
        <f>IF(ISBLANK($B49),"",+IF(OR(G49=Cutoff!$W$2,G49=Cutoff!$W$3,G49=Cutoff!$W$4,G49=Cutoff!$W$5,G49=Cutoff!$W$6,G49=Cutoff!$W$7,G49=Cutoff!$W$8,G49=Cutoff!$W$9,G49=Cutoff!$W$10,G49=Cutoff!$W$11,G49=Cutoff!$W$12),1,0))</f>
        <v/>
      </c>
      <c r="IJ49" s="529" t="str">
        <f>IF(ISBLANK($B49),"",+IF(OR(H49=Cutoff!$W$2,H49=Cutoff!$W$3,H49=Cutoff!$W$4,H49=Cutoff!$W$5,H49=Cutoff!$W$6,H49=Cutoff!$W$7,H49=Cutoff!$W$8,H49=Cutoff!$W$9,H49=Cutoff!$W$10,H49=Cutoff!$W$11,H49=Cutoff!$W$12),1,0))</f>
        <v/>
      </c>
      <c r="IK49" s="529" t="str">
        <f>IF(ISBLANK($B49),"",+IF(OR(I49=Cutoff!$W$2,I49=Cutoff!$W$3,I49=Cutoff!$W$4,I49=Cutoff!$W$5,I49=Cutoff!$W$6,I49=Cutoff!$W$7,I49=Cutoff!$W$8,I49=Cutoff!$W$9,I49=Cutoff!$W$10,I49=Cutoff!$W$11,I49=Cutoff!$W$12),1,0))</f>
        <v/>
      </c>
      <c r="IL49" s="529" t="str">
        <f>IF(ISBLANK($B49),"",+IF(OR(J49=Cutoff!$W$2,J49=Cutoff!$W$3,J49=Cutoff!$W$4,J49=Cutoff!$W$5,J49=Cutoff!$W$6,J49=Cutoff!$W$7,J49=Cutoff!$W$8,J49=Cutoff!$W$9,J49=Cutoff!$W$10,J49=Cutoff!$W$11,J49=Cutoff!$W$12),1,0))</f>
        <v/>
      </c>
      <c r="IM49" s="529" t="str">
        <f>IF(ISBLANK($B49),"",+IF(OR(K49=Cutoff!$W$2,K49=Cutoff!$W$3,K49=Cutoff!$W$4,K49=Cutoff!$W$5,K49=Cutoff!$W$6,K49=Cutoff!$W$7,K49=Cutoff!$W$8,K49=Cutoff!$W$9,K49=Cutoff!$W$10,K49=Cutoff!$W$11,K49=Cutoff!$W$12),1,0))</f>
        <v/>
      </c>
      <c r="IN49" s="529" t="str">
        <f>IF(ISBLANK($B49),"",+IF(OR(L49=Cutoff!$W$2,L49=Cutoff!$W$3,L49=Cutoff!$W$4,L49=Cutoff!$W$5,L49=Cutoff!$W$6,L49=Cutoff!$W$7,L49=Cutoff!$W$8,L49=Cutoff!$W$9,L49=Cutoff!$W$10,L49=Cutoff!$W$11,L49=Cutoff!$W$12),1,0))</f>
        <v/>
      </c>
      <c r="IO49" s="529" t="str">
        <f>IF(ISBLANK($B49),"",+IF(OR(M49=Cutoff!$W$2,M49=Cutoff!$W$3,M49=Cutoff!$W$4,M49=Cutoff!$W$5,M49=Cutoff!$W$6,M49=Cutoff!$W$7,M49=Cutoff!$W$8,M49=Cutoff!$W$9,M49=Cutoff!$W$10,M49=Cutoff!$W$11,M49=Cutoff!$W$12),1,0))</f>
        <v/>
      </c>
      <c r="IP49" s="529" t="str">
        <f>IF(ISBLANK($B49),"",+IF(OR(N49=Cutoff!$W$2,N49=Cutoff!$W$3,N49=Cutoff!$W$4,N49=Cutoff!$W$5,N49=Cutoff!$W$6,N49=Cutoff!$W$7,N49=Cutoff!$W$8,N49=Cutoff!$W$9,N49=Cutoff!$W$10,N49=Cutoff!$W$11,N49=Cutoff!$W$12),1,0))</f>
        <v/>
      </c>
      <c r="IQ49" s="530" t="str">
        <f>IF(ISBLANK($B49),"",+IF(OR(O49=Cutoff!$W$2,O49=Cutoff!$W$3,O49=Cutoff!$W$4,O49=Cutoff!$W$5,O49=Cutoff!$W$6,O49=Cutoff!$W$7,O49=Cutoff!$W$8,O49=Cutoff!$W$9,O49=Cutoff!$W$10,O49=Cutoff!$W$11,O49=Cutoff!$W$12),1,0))</f>
        <v/>
      </c>
      <c r="IR49" s="541" t="str">
        <f t="shared" si="103"/>
        <v/>
      </c>
      <c r="IS49" s="541" t="str">
        <f t="shared" si="104"/>
        <v/>
      </c>
      <c r="IV49" s="720" t="str">
        <f>IF(ISBLANK($B49),"",+IF(AND(OR(E49=Cutoff!$W$8,E49=Cutoff!$W$9,E49=Cutoff!$W$12),OR(E49=$D$19,E49=$E$19,E49=$F$19,E49=$G$19,E49=$H$19,E49=$I$19,E49=$J$19,E49=$K$19,E49=$L$19,E49=$M$19),GQ49="i"),E49,""))</f>
        <v/>
      </c>
      <c r="IW49" s="720" t="str">
        <f>IF(ISBLANK($B49),"",+IF(AND(OR(F49=Cutoff!$W$8,F49=Cutoff!$W$9,F49=Cutoff!$W$12),OR(F49=$D$19,F49=$E$19,F49=$F$19,F49=$G$19,F49=$H$19,F49=$I$19,F49=$J$19,F49=$K$19,F49=$L$19,F49=$M$19),GR49="i"),F49,""))</f>
        <v/>
      </c>
      <c r="IX49" s="720" t="str">
        <f>IF(ISBLANK($B49),"",+IF(AND(OR(G49=Cutoff!$W$8,G49=Cutoff!$W$9,G49=Cutoff!$W$12),OR(G49=$D$19,G49=$E$19,G49=$F$19,G49=$G$19,G49=$H$19,G49=$I$19,G49=$J$19,G49=$K$19,G49=$L$19,G49=$M$19),GS49="i"),G49,""))</f>
        <v/>
      </c>
      <c r="IY49" s="720" t="str">
        <f>IF(ISBLANK($B49),"",+IF(AND(OR(H49=Cutoff!$W$8,H49=Cutoff!$W$9,H49=Cutoff!$W$12),OR(H49=$D$19,H49=$E$19,H49=$F$19,H49=$G$19,H49=$H$19,H49=$I$19,H49=$J$19,H49=$K$19,H49=$L$19,H49=$M$19),GT49="i"),H49,""))</f>
        <v/>
      </c>
      <c r="IZ49" s="720" t="str">
        <f>IF(ISBLANK($B49),"",+IF(AND(OR(I49=Cutoff!$W$8,I49=Cutoff!$W$9,I49=Cutoff!$W$12),OR(I49=$D$19,I49=$E$19,I49=$F$19,I49=$G$19,I49=$H$19,I49=$I$19,I49=$J$19,I49=$K$19,I49=$L$19,I49=$M$19),GU49="i"),I49,""))</f>
        <v/>
      </c>
      <c r="JA49" s="720" t="str">
        <f>IF(ISBLANK($B49),"",+IF(AND(OR(J49=Cutoff!$W$8,J49=Cutoff!$W$9,J49=Cutoff!$W$12),OR(J49=$D$19,J49=$E$19,J49=$F$19,J49=$G$19,J49=$H$19,J49=$I$19,J49=$J$19,J49=$K$19,J49=$L$19,J49=$M$19),GV49="i"),J49,""))</f>
        <v/>
      </c>
      <c r="JB49" s="720" t="str">
        <f>IF(ISBLANK($B49),"",+IF(AND(OR(K49=Cutoff!$W$8,K49=Cutoff!$W$9,K49=Cutoff!$W$12),OR(K49=$D$19,K49=$E$19,K49=$F$19,K49=$G$19,K49=$H$19,K49=$I$19,K49=$J$19,K49=$K$19,K49=$L$19,K49=$M$19),GW49="i"),K49,""))</f>
        <v/>
      </c>
      <c r="JC49" s="720" t="str">
        <f>IF(ISBLANK($B49),"",+IF(AND(OR(L49=Cutoff!$W$8,L49=Cutoff!$W$9,L49=Cutoff!$W$12),OR(L49=$D$19,L49=$E$19,L49=$F$19,L49=$G$19,L49=$H$19,L49=$I$19,L49=$J$19,L49=$K$19,L49=$L$19,L49=$M$19),GX49="i"),L49,""))</f>
        <v/>
      </c>
      <c r="JD49" s="720" t="str">
        <f>IF(ISBLANK($B49),"",+IF(AND(OR(M49=Cutoff!$W$8,M49=Cutoff!$W$9,M49=Cutoff!$W$12),OR(M49=$D$19,M49=$E$19,M49=$F$19,M49=$G$19,M49=$H$19,M49=$I$19,M49=$J$19,M49=$K$19,M49=$L$19,M49=$M$19),GY49="i"),M49,""))</f>
        <v/>
      </c>
      <c r="JE49" s="720" t="str">
        <f>IF(ISBLANK($B49),"",+IF(AND(OR(N49=Cutoff!$W$8,N49=Cutoff!$W$9,N49=Cutoff!$W$12),OR(N49=$D$19,N49=$E$19,N49=$F$19,N49=$G$19,N49=$H$19,N49=$I$19,N49=$J$19,N49=$K$19,N49=$L$19,N49=$M$19),GZ49="i"),N49,""))</f>
        <v/>
      </c>
      <c r="JF49" s="720" t="str">
        <f>IF(ISBLANK($B49),"",+IF(AND(OR(O49=Cutoff!$W$8,O49=Cutoff!$W$9,O49=Cutoff!$W$12),OR(O49=$D$19,O49=$E$19,O49=$F$19,O49=$G$19,O49=$H$19,O49=$I$19,O49=$J$19,O49=$K$19,O49=$L$19,O49=$M$19),HA49="i"),O49,""))</f>
        <v/>
      </c>
      <c r="JG49" s="720">
        <f t="shared" si="105"/>
        <v>0</v>
      </c>
      <c r="JH49" s="720" t="str">
        <f t="shared" si="106"/>
        <v/>
      </c>
      <c r="JK49" s="720" t="str">
        <f>IF(ISBLANK($B49),"",+IF(AND(OR(E49=Cutoff!$W$2,E49=Cutoff!$W$3,E49=Cutoff!$W$4,E49=Cutoff!$W$11),OR(E49=$D$19,E49=$E$19,E49=$F$19,E49=$G$19,E49=$H$19,E49=$I$19,E49=$J$19,E49=$K$19,E49=$L$19,E49=$M$19),HE49="d"),E49,""))</f>
        <v/>
      </c>
      <c r="JL49" s="720" t="str">
        <f>IF(ISBLANK($B49),"",+IF(AND(OR(F49=Cutoff!$W$2,F49=Cutoff!$W$3,F49=Cutoff!$W$4,F49=Cutoff!$W$11),OR(F49=$D$19,F49=$E$19,F49=$F$19,F49=$G$19,F49=$H$19,F49=$I$19,F49=$J$19,F49=$K$19,F49=$L$19,F49=$M$19),HF49="d"),F49,""))</f>
        <v/>
      </c>
      <c r="JM49" s="720" t="str">
        <f>IF(ISBLANK($B49),"",+IF(AND(OR(G49=Cutoff!$W$2,G49=Cutoff!$W$3,G49=Cutoff!$W$4,G49=Cutoff!$W$11),OR(G49=$D$19,G49=$E$19,G49=$F$19,G49=$G$19,G49=$H$19,G49=$I$19,G49=$J$19,G49=$K$19,G49=$L$19,G49=$M$19),HG49="d"),G49,""))</f>
        <v/>
      </c>
      <c r="JN49" s="720" t="str">
        <f>IF(ISBLANK($B49),"",+IF(AND(OR(H49=Cutoff!$W$2,H49=Cutoff!$W$3,H49=Cutoff!$W$4,H49=Cutoff!$W$11),OR(H49=$D$19,H49=$E$19,H49=$F$19,H49=$G$19,H49=$H$19,H49=$I$19,H49=$J$19,H49=$K$19,H49=$L$19,H49=$M$19),HH49="d"),H49,""))</f>
        <v/>
      </c>
      <c r="JO49" s="720" t="str">
        <f>IF(ISBLANK($B49),"",+IF(AND(OR(I49=Cutoff!$W$2,I49=Cutoff!$W$3,I49=Cutoff!$W$4,I49=Cutoff!$W$11),OR(I49=$D$19,I49=$E$19,I49=$F$19,I49=$G$19,I49=$H$19,I49=$I$19,I49=$J$19,I49=$K$19,I49=$L$19,I49=$M$19),HI49="d"),I49,""))</f>
        <v/>
      </c>
      <c r="JP49" s="720" t="str">
        <f>IF(ISBLANK($B49),"",+IF(AND(OR(J49=Cutoff!$W$2,J49=Cutoff!$W$3,J49=Cutoff!$W$4,J49=Cutoff!$W$11),OR(J49=$D$19,J49=$E$19,J49=$F$19,J49=$G$19,J49=$H$19,J49=$I$19,J49=$J$19,J49=$K$19,J49=$L$19,J49=$M$19),HJ49="d"),J49,""))</f>
        <v/>
      </c>
      <c r="JQ49" s="720" t="str">
        <f>IF(ISBLANK($B49),"",+IF(AND(OR(K49=Cutoff!$W$2,K49=Cutoff!$W$3,K49=Cutoff!$W$4,K49=Cutoff!$W$11),OR(K49=$D$19,K49=$E$19,K49=$F$19,K49=$G$19,K49=$H$19,K49=$I$19,K49=$J$19,K49=$K$19,K49=$L$19,K49=$M$19),HK49="d"),K49,""))</f>
        <v/>
      </c>
      <c r="JR49" s="720" t="str">
        <f>IF(ISBLANK($B49),"",+IF(AND(OR(L49=Cutoff!$W$2,L49=Cutoff!$W$3,L49=Cutoff!$W$4,L49=Cutoff!$W$11),OR(L49=$D$19,L49=$E$19,L49=$F$19,L49=$G$19,L49=$H$19,L49=$I$19,L49=$J$19,L49=$K$19,L49=$L$19,L49=$M$19),HL49="d"),L49,""))</f>
        <v/>
      </c>
      <c r="JS49" s="720" t="str">
        <f>IF(ISBLANK($B49),"",+IF(AND(OR(M49=Cutoff!$W$2,M49=Cutoff!$W$3,M49=Cutoff!$W$4,M49=Cutoff!$W$11),OR(M49=$D$19,M49=$E$19,M49=$F$19,M49=$G$19,M49=$H$19,M49=$I$19,M49=$J$19,M49=$K$19,M49=$L$19,M49=$M$19),HM49="d"),M49,""))</f>
        <v/>
      </c>
      <c r="JT49" s="720" t="str">
        <f>IF(ISBLANK($B49),"",+IF(AND(OR(N49=Cutoff!$W$2,N49=Cutoff!$W$3,N49=Cutoff!$W$4,N49=Cutoff!$W$11),OR(N49=$D$19,N49=$E$19,N49=$F$19,N49=$G$19,N49=$H$19,N49=$I$19,N49=$J$19,N49=$K$19,N49=$L$19,N49=$M$19),HN49="d"),N49,""))</f>
        <v/>
      </c>
      <c r="JU49" s="720" t="str">
        <f>IF(ISBLANK($B49),"",+IF(AND(OR(O49=Cutoff!$W$2,O49=Cutoff!$W$3,O49=Cutoff!$W$4,O49=Cutoff!$W$11),OR(O49=$D$19,O49=$E$19,O49=$F$19,O49=$G$19,O49=$H$19,O49=$I$19,O49=$J$19,O49=$K$19,O49=$L$19,O49=$M$19),HO49="d"),O49,""))</f>
        <v/>
      </c>
      <c r="JV49" s="720">
        <f t="shared" si="125"/>
        <v>0</v>
      </c>
      <c r="JW49" s="720" t="str">
        <f t="shared" si="23"/>
        <v/>
      </c>
      <c r="JZ49" s="11"/>
      <c r="KA49" s="11"/>
      <c r="KB49" s="11"/>
      <c r="KC49" s="11"/>
      <c r="KD49" s="11"/>
      <c r="KE49" s="11"/>
      <c r="KF49" s="11"/>
      <c r="KG49" s="11"/>
      <c r="KH49" s="11"/>
      <c r="KI49" s="11"/>
      <c r="KJ49" s="11"/>
      <c r="KK49" s="11"/>
      <c r="KL49" s="11"/>
    </row>
    <row r="50" spans="1:298" ht="20.25" x14ac:dyDescent="0.3">
      <c r="A50" s="501"/>
      <c r="B50" s="585"/>
      <c r="C50" s="502"/>
      <c r="D50" s="500" t="str">
        <f t="shared" si="1"/>
        <v/>
      </c>
      <c r="E50" s="515"/>
      <c r="F50" s="516"/>
      <c r="G50" s="516"/>
      <c r="H50" s="516"/>
      <c r="I50" s="516"/>
      <c r="J50" s="516"/>
      <c r="K50" s="516"/>
      <c r="L50" s="516"/>
      <c r="M50" s="516"/>
      <c r="N50" s="516"/>
      <c r="O50" s="516"/>
      <c r="P50" s="510"/>
      <c r="Q50" s="505"/>
      <c r="R50" s="780"/>
      <c r="S50" s="507"/>
      <c r="T50" s="513"/>
      <c r="U50" s="716"/>
      <c r="V50" s="511"/>
      <c r="W50" s="506"/>
      <c r="X50" s="512"/>
      <c r="Y50" s="511"/>
      <c r="Z50" s="506"/>
      <c r="AA50" s="512"/>
      <c r="AB50" s="517"/>
      <c r="AC50" s="508"/>
      <c r="AD50" s="507"/>
      <c r="AE50" s="508"/>
      <c r="AF50" s="515"/>
      <c r="AG50" s="516"/>
      <c r="AH50" s="509"/>
      <c r="AI50" s="509"/>
      <c r="AJ50" s="510"/>
      <c r="AK50" s="447" t="str">
        <f t="shared" si="140"/>
        <v/>
      </c>
      <c r="AL50" s="63" t="str">
        <f t="shared" si="127"/>
        <v/>
      </c>
      <c r="AM50" s="64" t="str">
        <f t="shared" si="141"/>
        <v/>
      </c>
      <c r="AN50" s="786" t="str">
        <f t="shared" si="24"/>
        <v/>
      </c>
      <c r="AO50" s="786" t="str">
        <f t="shared" si="25"/>
        <v/>
      </c>
      <c r="AP50" s="786" t="str">
        <f t="shared" si="26"/>
        <v/>
      </c>
      <c r="AQ50" s="786" t="str">
        <f t="shared" si="27"/>
        <v/>
      </c>
      <c r="AR50" s="787" t="str">
        <f t="shared" si="28"/>
        <v/>
      </c>
      <c r="AS50" s="788" t="str">
        <f t="shared" si="29"/>
        <v/>
      </c>
      <c r="AT50" s="788" t="str">
        <f t="shared" si="30"/>
        <v/>
      </c>
      <c r="AU50" s="789" t="str">
        <f t="shared" si="31"/>
        <v/>
      </c>
      <c r="AV50" s="786" t="str">
        <f t="shared" si="32"/>
        <v/>
      </c>
      <c r="AW50" s="66" t="str">
        <f t="shared" si="33"/>
        <v/>
      </c>
      <c r="AX50" s="67" t="str">
        <f t="shared" si="4"/>
        <v/>
      </c>
      <c r="AY50" s="787" t="str">
        <f t="shared" si="34"/>
        <v/>
      </c>
      <c r="AZ50" s="790" t="str">
        <f t="shared" si="35"/>
        <v/>
      </c>
      <c r="BA50" s="378" t="str">
        <f t="shared" si="128"/>
        <v/>
      </c>
      <c r="BB50" s="379" t="str">
        <f t="shared" si="129"/>
        <v/>
      </c>
      <c r="BC50" s="376" t="str">
        <f t="shared" si="126"/>
        <v/>
      </c>
      <c r="BD50" s="263" t="str">
        <f t="shared" si="142"/>
        <v/>
      </c>
      <c r="BE50" s="263" t="str">
        <f t="shared" si="8"/>
        <v/>
      </c>
      <c r="BF50" s="258" t="b">
        <f t="shared" si="9"/>
        <v>0</v>
      </c>
      <c r="BG50" s="266" t="str">
        <f t="shared" si="130"/>
        <v/>
      </c>
      <c r="BH50" s="376" t="str">
        <f t="shared" si="131"/>
        <v xml:space="preserve"> </v>
      </c>
      <c r="BI50" s="376" t="str">
        <f t="shared" si="36"/>
        <v/>
      </c>
      <c r="BJ50" s="256" t="b">
        <f>+IF(E50="H340",IF(SCL!Y50&lt;$Q50,"Yes",""),IF(E50="H341",IF(SCL!Y50&lt;$Q50,"Yes",""),IF(E50="H350",IF(SCL!Y50&lt;$Q50,"Yes",""),IF(E50="H350i",IF(SCL!Y50&lt;$Q50,"(I)",""),IF(E50="H351",IF(SCL!Y50&lt;$Q50,"Yes",""))))))</f>
        <v>0</v>
      </c>
      <c r="BK50" s="256" t="b">
        <f>+IF(F50="H340",IF(SCL!Z50&lt;$Q50,"Yes",""),IF(F50="H341",IF(SCL!Z50&lt;$Q50,"Yes",""),IF(F50="H350",IF(SCL!Z50&lt;$Q50,"Yes",""),IF(F50="H350i",IF(SCL!Z50&lt;$Q50,"(I)",""),IF(F50="H351",IF(SCL!Z50&lt;$Q50,"Yes",""))))))</f>
        <v>0</v>
      </c>
      <c r="BL50" s="256" t="b">
        <f>+IF(G50="H340",IF(SCL!AA50&lt;$Q50,"Yes",""),IF(G50="H341",IF(SCL!AA50&lt;$Q50,"Yes",""),IF(G50="H350",IF(SCL!AA50&lt;$Q50,"Yes",""),IF(G50="H350i",IF(SCL!AA50&lt;$Q50,"(I)",""),IF(G50="H351",IF(SCL!AA50&lt;$Q50,"Yes",""))))))</f>
        <v>0</v>
      </c>
      <c r="BM50" s="256" t="b">
        <f>+IF(H50="H340",IF(SCL!AB50&lt;$Q50,"Yes",""),IF(H50="H341",IF(SCL!AB50&lt;$Q50,"Yes",""),IF(H50="H350",IF(SCL!AB50&lt;$Q50,"Yes",""),IF(H50="H350i",IF(SCL!AB50&lt;$Q50,"(I)",""),IF(H50="H351",IF(SCL!AB50&lt;$Q50,"Yes",""))))))</f>
        <v>0</v>
      </c>
      <c r="BN50" s="256" t="b">
        <f>+IF(I50="H340",IF(SCL!AC50&lt;$Q50,"Yes",""),IF(I50="H341",IF(SCL!AC50&lt;$Q50,"Yes",""),IF(I50="H350",IF(SCL!AC50&lt;$Q50,"Yes",""),IF(I50="H350i",IF(SCL!AC50&lt;$Q50,"(I)",""),IF(I50="H351",IF(SCL!AC50&lt;$Q50,"Yes",""))))))</f>
        <v>0</v>
      </c>
      <c r="BO50" s="256" t="b">
        <f>+IF(J50="H340",IF(SCL!AD50&lt;$Q50,"Yes",""),IF(J50="H341",IF(SCL!AD50&lt;$Q50,"Yes",""),IF(J50="H350",IF(SCL!AD50&lt;$Q50,"Yes",""),IF(J50="H350i",IF(SCL!AD50&lt;$Q50,"(I)",""),IF(J50="H351",IF(SCL!AD50&lt;$Q50,"Yes",""))))))</f>
        <v>0</v>
      </c>
      <c r="BP50" s="256" t="b">
        <f>+IF(K50="H340",IF(SCL!AE50&lt;$Q50,"Yes",""),IF(K50="H341",IF(SCL!AE50&lt;$Q50,"Yes",""),IF(K50="H350",IF(SCL!AE50&lt;$Q50,"Yes",""),IF(K50="H350i",IF(SCL!AE50&lt;$Q50,"(I)",""),IF(K50="H351",IF(SCL!AE50&lt;$Q50,"Yes",""))))))</f>
        <v>0</v>
      </c>
      <c r="BQ50" s="256" t="b">
        <f>+IF(L50="H340",IF(SCL!AF50&lt;$Q50,"Yes",""),IF(L50="H341",IF(SCL!AF50&lt;$Q50,"Yes",""),IF(L50="H350",IF(SCL!AF50&lt;$Q50,"Yes",""),IF(L50="H350i",IF(SCL!AF50&lt;$Q50,"(I)",""),IF(L50="H351",IF(SCL!AF50&lt;$Q50,"Yes",""))))))</f>
        <v>0</v>
      </c>
      <c r="BR50" s="256" t="b">
        <f>+IF(M50="H340",IF(SCL!AG50&lt;$Q50,"Yes",""),IF(M50="H341",IF(SCL!AG50&lt;$Q50,"Yes",""),IF(M50="H350",IF(SCL!AG50&lt;$Q50,"Yes",""),IF(M50="H350i",IF(SCL!AG50&lt;$Q50,"(I)",""),IF(M50="H351",IF(SCL!AG50&lt;$Q50,"Yes",""))))))</f>
        <v>0</v>
      </c>
      <c r="BS50" s="256" t="b">
        <f>+IF(N50="H340",IF(SCL!AH50&lt;$Q50,"Yes",""),IF(N50="H341",IF(SCL!AH50&lt;$Q50,"Yes",""),IF(N50="H350",IF(SCL!AH50&lt;$Q50,"Yes",""),IF(N50="H350i",IF(SCL!AH50&lt;$Q50,"(I)",""),IF(N50="H351",IF(SCL!AH50&lt;$Q50,"Yes",""))))))</f>
        <v>0</v>
      </c>
      <c r="BT50" s="492" t="b">
        <f>+IF(O50="H340",IF(SCL!AI50&lt;$Q50,"Yes",""),IF(O50="H341",IF(SCL!AI50&lt;$Q50,"Yes",""),IF(O50="H350",IF(SCL!AI50&lt;$Q50,"Yes",""),IF(O50="H350i",IF(SCL!AI50&lt;$Q50,"(I)",""),IF(O50="H351",IF(SCL!AI50&lt;$Q50,"Yes",""))))))</f>
        <v>0</v>
      </c>
      <c r="BU50" s="420"/>
      <c r="BV50" s="420"/>
      <c r="BW50" s="421"/>
      <c r="BX50" s="255" t="str">
        <f t="shared" si="107"/>
        <v/>
      </c>
      <c r="BY50" s="256" t="str">
        <f t="shared" si="112"/>
        <v/>
      </c>
      <c r="BZ50" s="256" t="str">
        <f t="shared" si="113"/>
        <v/>
      </c>
      <c r="CA50" s="256" t="str">
        <f t="shared" si="114"/>
        <v/>
      </c>
      <c r="CB50" s="256" t="str">
        <f t="shared" si="115"/>
        <v/>
      </c>
      <c r="CC50" s="256" t="str">
        <f t="shared" si="116"/>
        <v/>
      </c>
      <c r="CD50" s="256" t="str">
        <f t="shared" si="117"/>
        <v/>
      </c>
      <c r="CE50" s="256" t="str">
        <f t="shared" si="118"/>
        <v/>
      </c>
      <c r="CF50" s="256" t="str">
        <f t="shared" si="119"/>
        <v/>
      </c>
      <c r="CG50" s="256" t="str">
        <f t="shared" si="120"/>
        <v/>
      </c>
      <c r="CH50" s="256" t="str">
        <f t="shared" si="121"/>
        <v/>
      </c>
      <c r="CI50" s="420" t="str">
        <f t="shared" si="132"/>
        <v/>
      </c>
      <c r="CJ50" s="420" t="str">
        <f t="shared" si="133"/>
        <v/>
      </c>
      <c r="CK50" s="420" t="str">
        <f t="shared" si="134"/>
        <v/>
      </c>
      <c r="CL50" s="593" t="str">
        <f t="shared" si="47"/>
        <v/>
      </c>
      <c r="CM50" s="376" t="str">
        <f t="shared" si="108"/>
        <v/>
      </c>
      <c r="CN50" s="376" t="str">
        <f t="shared" si="48"/>
        <v/>
      </c>
      <c r="CO50" s="545" t="str">
        <f t="shared" si="49"/>
        <v/>
      </c>
      <c r="CP50" s="258" t="str">
        <f t="shared" si="14"/>
        <v/>
      </c>
      <c r="CQ50" s="541">
        <f t="shared" si="50"/>
        <v>0</v>
      </c>
      <c r="CS50" s="671" t="str">
        <f>IF(ISBLANK(E50),"",IF(SCL!Y50&lt;$Q50,1,0))</f>
        <v/>
      </c>
      <c r="CT50" s="672" t="str">
        <f>IF(ISBLANK(F50),"",IF(SCL!Z50&lt;$Q50,1,0))</f>
        <v/>
      </c>
      <c r="CU50" s="672" t="str">
        <f>IF(ISBLANK(G50),"",IF(SCL!AA50&lt;$Q50,1,0))</f>
        <v/>
      </c>
      <c r="CV50" s="672" t="str">
        <f>IF(ISBLANK(H50),"",IF(SCL!AB50&lt;$Q50,1,0))</f>
        <v/>
      </c>
      <c r="CW50" s="672" t="str">
        <f>IF(ISBLANK(I50),"",IF(SCL!AC50&lt;$Q50,1,0))</f>
        <v/>
      </c>
      <c r="CX50" s="672" t="str">
        <f>IF(ISBLANK(J50),"",IF(SCL!AD50&lt;$Q50,1,0))</f>
        <v/>
      </c>
      <c r="CY50" s="672" t="str">
        <f>IF(ISBLANK(K50),"",IF(SCL!AE50&lt;$Q50,1,0))</f>
        <v/>
      </c>
      <c r="CZ50" s="672" t="str">
        <f>IF(ISBLANK(L50),"",IF(SCL!AF50&lt;$Q50,1,0))</f>
        <v/>
      </c>
      <c r="DA50" s="672" t="str">
        <f>IF(ISBLANK(M50),"",IF(SCL!AG50&lt;$Q50,1,0))</f>
        <v/>
      </c>
      <c r="DB50" s="672" t="str">
        <f>IF(ISBLANK(N50),"",IF(SCL!AH50&lt;$Q50,1,0))</f>
        <v/>
      </c>
      <c r="DC50" s="673" t="str">
        <f>IF(ISBLANK(O50),"",IF(SCL!AI50&lt;$Q50,1,0))</f>
        <v/>
      </c>
      <c r="DD50" s="478">
        <f t="shared" si="51"/>
        <v>0</v>
      </c>
      <c r="DE50" s="541" t="str">
        <f t="shared" si="52"/>
        <v/>
      </c>
      <c r="DF50" s="665">
        <f t="shared" si="109"/>
        <v>32</v>
      </c>
      <c r="DP50" s="637" t="str">
        <f>+IF(ISBLANK($B$22),"",IF(OR(E50=Cutoff!$A$18,E50=Cutoff!$A$18,F50=Cutoff!$A$18,G50=Cutoff!$A$18,H50=Cutoff!$A$18,I50=Cutoff!$A$18,J50=Cutoff!$A$18,K50=Cutoff!$A$18,L50=Cutoff!$A$18,M50=Cutoff!$A$18,N50=Cutoff!$A$18,O50=Cutoff!$A$18),1,0))</f>
        <v/>
      </c>
      <c r="DQ50" s="622" t="str">
        <f t="shared" si="60"/>
        <v/>
      </c>
      <c r="DR50" s="622" t="str">
        <f t="shared" si="61"/>
        <v/>
      </c>
      <c r="DS50" s="622">
        <f t="shared" si="62"/>
        <v>0</v>
      </c>
      <c r="DT50" s="622" t="str">
        <f t="shared" si="63"/>
        <v/>
      </c>
      <c r="DU50" s="636" t="str">
        <f t="shared" si="64"/>
        <v/>
      </c>
      <c r="DV50" s="381" t="str">
        <f>+IF(OR($E50=Cutoff!A$13,$E50=Cutoff!A$14,$E50=Cutoff!A$15,$F50=Cutoff!A$13,$F50=Cutoff!A$14,$F50=Cutoff!A$15,$G50=Cutoff!A$13,$G50=Cutoff!A$14,$G50=Cutoff!A$15,H50=Cutoff!A$13,$H50=Cutoff!A$14,$H50=Cutoff!A$15,I50=Cutoff!A$13,$I50=Cutoff!A$14,$I50=Cutoff!A$15,$J50=Cutoff!A$13,$J50=Cutoff!A$14,$J50=Cutoff!A$15,$K50=Cutoff!A$13,$K50=Cutoff!A$14,$K50=Cutoff!A$15,$L50=Cutoff!A$13,$L50=Cutoff!A$14,$L50=Cutoff!A$15,$M50=Cutoff!A$13,$M50=Cutoff!A$14,$M50=Cutoff!A$15,$N50=Cutoff!A$13,$N50=Cutoff!A$14,$N50=Cutoff!A$15,$O50=Cutoff!A$13,$O50=Cutoff!A$14,$O50=Cutoff!A$15),"x","")</f>
        <v/>
      </c>
      <c r="DW50" s="275" t="str">
        <f t="shared" si="65"/>
        <v/>
      </c>
      <c r="DX50" s="244" t="str">
        <f t="shared" si="16"/>
        <v/>
      </c>
      <c r="DY50" s="381" t="str">
        <f>+IF(OR($E50=Cutoff!$A$5,$E50=Cutoff!$A$6,$E50=Cutoff!$A$7,$F50=Cutoff!$A$5,$F50=Cutoff!$A$6,$F50=Cutoff!$A$7,$G50=Cutoff!$A$5,$G50=Cutoff!$A$6,$G50=Cutoff!$A$7,$H50=Cutoff!$A$5,$H50=Cutoff!$A$6,$H50=Cutoff!$A$7,$I50=Cutoff!$A$5,$I50=Cutoff!$A$6,$I50=Cutoff!$A$7,$J50=Cutoff!$A$5,$J50=Cutoff!$A$6,$J50=Cutoff!$A$7,$K50=Cutoff!$A$5,$K50=Cutoff!$A$6,$K50=Cutoff!$A$7,$L50=Cutoff!$A$5,$L50=Cutoff!$A$6,$L50=Cutoff!$A$7,$M50=Cutoff!$A$5,$M50=Cutoff!$A$6,$M50=Cutoff!$A$7,$N50=Cutoff!$A$5,$N50=Cutoff!$A$6,$N50=Cutoff!$A$7,$O50=Cutoff!$A$5,$O50=Cutoff!$A$6,$O50=Cutoff!$A$7),"x","")</f>
        <v/>
      </c>
      <c r="DZ50" s="275" t="str">
        <f t="shared" si="66"/>
        <v/>
      </c>
      <c r="EA50" s="244" t="str">
        <f t="shared" si="144"/>
        <v/>
      </c>
      <c r="EB50" s="381" t="str">
        <f>+IF(OR($E50=Cutoff!$A$2,$E50=Cutoff!$A$3,$E50=Cutoff!$A$4,$F50=Cutoff!$A$2,$F50=Cutoff!$A$3,$F50=Cutoff!$A$4,$G50=Cutoff!$A$2,$G50=Cutoff!$A$3,$G50=Cutoff!$A$4,$H50=Cutoff!$A$2,$H50=Cutoff!$A$3,$H50=Cutoff!$A$4,$I50=Cutoff!$A$2,$I50=Cutoff!$A$3,$I50=Cutoff!$A$4,$J50=Cutoff!$A$2,$J50=Cutoff!$A$3,$J50=Cutoff!$A$4,$K50=Cutoff!$A$2,$K50=Cutoff!$A$3,$K50=Cutoff!$A$4,$L50=Cutoff!$A$2,$L50=Cutoff!$A$3,$L50=Cutoff!$A$4,$M50=Cutoff!$A$2,$M50=Cutoff!$A$3,$M50=Cutoff!$A$4,$N50=Cutoff!$A$2,$N50=Cutoff!$A$3,$N50=Cutoff!$A$4,$O50=Cutoff!$A$2,$O50=Cutoff!$A$3,$O50=Cutoff!$A$4),"x","")</f>
        <v/>
      </c>
      <c r="EC50" s="275" t="str">
        <f t="shared" si="67"/>
        <v/>
      </c>
      <c r="ED50" s="244" t="str">
        <f t="shared" si="143"/>
        <v/>
      </c>
      <c r="EE50" s="293" t="str">
        <f t="shared" si="122"/>
        <v/>
      </c>
      <c r="EF50" s="382" t="str">
        <f>+IF(OR($E50=Cutoff!$A$8,$E50=Cutoff!$A$11,$E50=Cutoff!$A$12,$F50=Cutoff!$A$8,$F50=Cutoff!$A$11,$F50=Cutoff!$A$12,$G50=Cutoff!$A$8,$G50=Cutoff!$A$11,$G50=Cutoff!$A$12,$H50=Cutoff!$A$8,$H50=Cutoff!$A$11,$H50=Cutoff!$A$12,$I50=Cutoff!$A$8,$I50=Cutoff!$A$11,$I50=Cutoff!$A$12,$J50=Cutoff!$A$8,$J50=Cutoff!$A$11,$J50=Cutoff!$A$12,$K50=Cutoff!$A$8,$K50=Cutoff!$A$11,$K50=Cutoff!$A$12,$L50=Cutoff!$A$8,$L50=Cutoff!$A$11,$L50=Cutoff!$A$12,$M50=Cutoff!$A$8,$M50=Cutoff!$A$11,$M50=Cutoff!$A$12,$N50=Cutoff!$A$8,$N50=Cutoff!$A$11,$N50=Cutoff!$A$12,$O50=Cutoff!$A$8,$O50=Cutoff!$A$11,$O50=Cutoff!$A$12),"x","")</f>
        <v/>
      </c>
      <c r="EG50" s="293" t="str">
        <f t="shared" si="123"/>
        <v/>
      </c>
      <c r="EH50" s="482" t="str">
        <f t="shared" si="68"/>
        <v/>
      </c>
      <c r="EI50" s="482" t="str">
        <f t="shared" si="69"/>
        <v/>
      </c>
      <c r="EJ50" s="478" t="str">
        <f t="shared" si="70"/>
        <v/>
      </c>
      <c r="EK50" s="244">
        <f t="shared" si="110"/>
        <v>10</v>
      </c>
      <c r="EL50" s="482" t="str">
        <f t="shared" si="71"/>
        <v/>
      </c>
      <c r="EM50" s="482" t="str">
        <f t="shared" si="72"/>
        <v/>
      </c>
      <c r="EN50" s="482" t="str">
        <f t="shared" si="73"/>
        <v/>
      </c>
      <c r="EO50" s="293" t="str">
        <f t="shared" si="19"/>
        <v/>
      </c>
      <c r="EP50" s="539" t="str">
        <f>+IF(ISBLANK(B50),"",IF(OR($E50=Cutoff!$P$2,$E50=Cutoff!$P$3,$E50=Cutoff!$P$4,$E50=Cutoff!$P$5,$E50=Cutoff!$P$6,$E50=Cutoff!$P$7,$E50=Cutoff!$P$8,$F50=Cutoff!$P$2,$F50=Cutoff!$P$3,$F50=Cutoff!$P$4,$F50=Cutoff!$P$5,$F50=Cutoff!$P$6,$F50=Cutoff!$P$7,$F50=Cutoff!$P$8,$G50=Cutoff!$P$2,$G50=Cutoff!$P$3,$G50=Cutoff!$P$4,$G50=Cutoff!$P$5,$G50=Cutoff!$P$6,$G50=Cutoff!$P$7,$G50=Cutoff!$P$8,$H50=Cutoff!$P$2,$H50=Cutoff!$P$3,$H50=Cutoff!$P$4,$H50=Cutoff!$P$5,$H50=Cutoff!$P$6,$H50=Cutoff!$P$7,$H50=Cutoff!$P$8,$I50=Cutoff!$P$2,$I50=Cutoff!$P$3,$I50=Cutoff!$P$4,$I50=Cutoff!$P$5,$I50=Cutoff!$P$6,$I50=Cutoff!$P$7,$I50=Cutoff!$P$8,$J50=Cutoff!$P$2,$J50=Cutoff!$P$3,$J50=Cutoff!$P$4,$J50=Cutoff!$P$5,$J50=Cutoff!$P$6,$J50=Cutoff!$P$7,$J50=Cutoff!$P$8,$K50=Cutoff!$P$2,$K50=Cutoff!$P$3,$K50=Cutoff!$P$4,$K50=Cutoff!$P$5,$K50=Cutoff!$P$6,$K50=Cutoff!$P$7,$K50=Cutoff!$P$8,$L50=Cutoff!$P$2,$L50=Cutoff!$P$3,$L50=Cutoff!$P$4,$L50=Cutoff!$P$5,$L50=Cutoff!$P$6,$L50=Cutoff!$P$7,$L50=Cutoff!$P$8,$M50=Cutoff!$P$2,$M50=Cutoff!$P$3,$M50=Cutoff!$P$4,$M50=Cutoff!$P$5,$M50=Cutoff!$P$6,$M50=Cutoff!$P$7,$M50=Cutoff!$P$8,$N50=Cutoff!$P$2,$N50=Cutoff!$P$3,$N50=Cutoff!$P$4,$N50=Cutoff!$P$5,$N50=Cutoff!$P$6,$N50=Cutoff!$P$7,$N50=Cutoff!$P$8,$O50=Cutoff!$P$2,$O50=Cutoff!$P$3,$O50=Cutoff!$P$4,$O50=Cutoff!$P$5,$O50=Cutoff!$P$6,$O50=Cutoff!$P$7,$O50=Cutoff!$P$8),1,""))</f>
        <v/>
      </c>
      <c r="EQ50" s="490" t="str">
        <f>+IF(ISBLANK(B50),"",IF(OR($E50=Cutoff!$R$2,$E50=Cutoff!$R$3,$E50=Cutoff!$R$4,$E50=Cutoff!$R$6,$E50=Cutoff!$R$7,$E50=Cutoff!$R$8,$E50=Cutoff!$R$10,$F50=Cutoff!$R$2,$F50=Cutoff!$R$3,$F50=Cutoff!$R$4,$F50=Cutoff!$R$6,$F50=Cutoff!$R$7,$F50=Cutoff!$R$8,$F50=Cutoff!$R$10,$G50=Cutoff!$R$2,$G50=Cutoff!$R$3,$G50=Cutoff!$R$4,$G50=Cutoff!$R$6,$G50=Cutoff!$R$7,$G50=Cutoff!$R$8,$G50=Cutoff!$R$10,$H50=Cutoff!$R$2,$H50=Cutoff!$R$3,$H50=Cutoff!$R$4,$H50=Cutoff!$R$6,$H50=Cutoff!$R$7,$H50=Cutoff!$R$8,$H50=Cutoff!$R$10,$I50=Cutoff!$R$2,$I50=Cutoff!$R$3,$I50=Cutoff!$R$4,$I50=Cutoff!$R$6,$I50=Cutoff!$R$7,$I50=Cutoff!$R$8,$I50=Cutoff!$R$10,$J50=Cutoff!$R$2,$J50=Cutoff!$R$3,$J50=Cutoff!$R$4,$J50=Cutoff!$R$6,$J50=Cutoff!$R$7,$J50=Cutoff!$R$8,$J50=Cutoff!$R$10,$K50=Cutoff!$R$2,$K50=Cutoff!$R$3,$K50=Cutoff!$R$4,$K50=Cutoff!$R$6,$K50=Cutoff!$R$7,$K50=Cutoff!$R$8,$K50=Cutoff!$R$10,$L50=Cutoff!$R$2,$L50=Cutoff!$R$3,$L50=Cutoff!$R$4,$L50=Cutoff!$R$6,$L50=Cutoff!$R$7,$L50=Cutoff!$R$8,$L50=Cutoff!$R$10,$M50=Cutoff!$R$2,$M50=Cutoff!$R$3,$M50=Cutoff!$R$4,$M50=Cutoff!$R$6,$M50=Cutoff!$R$7,$M50=Cutoff!$R$8,$M50=Cutoff!$R$10,$N50=Cutoff!$R$2,$N50=Cutoff!$R$3,$N50=Cutoff!$R$4,$N50=Cutoff!$R$6,$N50=Cutoff!$R$7,$N50=Cutoff!$R$8,$N50=Cutoff!$R$10,$O50=Cutoff!$R$2,$O50=Cutoff!$R$3,$O50=Cutoff!$R$4,$O50=Cutoff!$R$6,$O50=Cutoff!$R$7,$O50=Cutoff!$R$8,$O50=Cutoff!$R$10),1,""))</f>
        <v/>
      </c>
      <c r="ER50" s="490" t="str">
        <f>+IF(ISBLANK(B50),"",IF(OR($E50=Cutoff!$T$2,$E50=Cutoff!$T$3,$E50=Cutoff!$T$4,$E50=Cutoff!$T$5,$E50=Cutoff!$T$6,$E50=Cutoff!$T$7,$E50=Cutoff!$T$8,$F50=Cutoff!$T$2,$F50=Cutoff!$T$3,$F50=Cutoff!$T$4,$F50=Cutoff!$T$5,$F50=Cutoff!$T$6,$F50=Cutoff!$T$7,$F50=Cutoff!$T$8,$G50=Cutoff!$T$2,$G50=Cutoff!$T$3,$G50=Cutoff!$T$4,$G50=Cutoff!$T$5,$G50=Cutoff!$T$6,$G50=Cutoff!$T$7,$G50=Cutoff!$T$8,$H50=Cutoff!$T$2,$H50=Cutoff!$T$3,$H50=Cutoff!$T$4,$H50=Cutoff!$T$5,$H50=Cutoff!$T$6,$H50=Cutoff!$T$7,$H50=Cutoff!$T$8,$I50=Cutoff!$T$2,$I50=Cutoff!$T$3,$I50=Cutoff!$T$4,$I50=Cutoff!$T$5,$I50=Cutoff!$T$6,$I50=Cutoff!$T$7,$I50=Cutoff!$T$8,$J50=Cutoff!$T$2,$J50=Cutoff!$T$3,$J50=Cutoff!$T$4,$J50=Cutoff!$T$5,$J50=Cutoff!$T$6,$J50=Cutoff!$T$7,$J50=Cutoff!$T$8,$K50=Cutoff!$T$2,$K50=Cutoff!$T$3,$K50=Cutoff!$T$4,$K50=Cutoff!$T$5,$K50=Cutoff!$T$6,$K50=Cutoff!$T$7,$K50=Cutoff!$T$8,$L50=Cutoff!$T$2,$L50=Cutoff!$T$3,$L50=Cutoff!$T$4,$L50=Cutoff!$T$5,$L50=Cutoff!$T$6,$L50=Cutoff!$T$7,$L50=Cutoff!$T$8,$M50=Cutoff!$T$2,$M50=Cutoff!$T$3,$M50=Cutoff!$T$4,$M50=Cutoff!$T$5,$M50=Cutoff!$T$6,$M50=Cutoff!$T$7,$M50=Cutoff!$T$8,$N50=Cutoff!$T$2,$N50=Cutoff!$T$3,$N50=Cutoff!$T$4,$N50=Cutoff!$T$5,$N50=Cutoff!$T$6,$N50=Cutoff!$T$7,$N50=Cutoff!$T$8,$O50=Cutoff!$T$2,$O50=Cutoff!$T$3,$O50=Cutoff!$T$4,$O50=Cutoff!$T$5,$O50=Cutoff!$T$6,$O50=Cutoff!$T$7,$O50=Cutoff!$T$8),1,""))</f>
        <v/>
      </c>
      <c r="ET50" s="480">
        <f t="shared" si="135"/>
        <v>0</v>
      </c>
      <c r="EU50" s="545">
        <f t="shared" si="75"/>
        <v>0</v>
      </c>
      <c r="EV50" s="545">
        <f t="shared" si="76"/>
        <v>0</v>
      </c>
      <c r="EW50" s="545">
        <f t="shared" si="77"/>
        <v>0</v>
      </c>
      <c r="EY50" s="689" t="str">
        <f>IF(ISBLANK(E50),"0",+IF(OR(AND(E50=Cutoff!$AC$2,$Q50&gt;VLOOKUP(E50,Cutoff!$A$2:$D$56,4,FALSE)&gt;LCID!$Q50),AND(E50=Cutoff!$AC$3,$Q50&gt;VLOOKUP(E50,Cutoff!$A$2:$D$56,4,FALSE)&gt;LCID!$Q50),AND(E50=Cutoff!$AC$4,$RC50&gt;VLOOKUP(E50,Cutoff!$A$2:$D$56,4,FALSE)&gt;LCID!$Q50),AND(E50=Cutoff!$AC$5,$Q50&gt;VLOOKUP(E50,Cutoff!$A$2:$D$56,4,FALSE)&gt;LCID!$Q50),AND(E50=Cutoff!$AC$6,$Q50&gt;VLOOKUP(E50,Cutoff!$A$2:$D$56,4,FALSE)&gt;LCID!$Q50),AND(E50=Cutoff!$AC$7,$Q50&gt;VLOOKUP(E50,Cutoff!$A$2:$D$56,4,FALSE)&gt;LCID!$Q50),AND(E50=Cutoff!$AC$8,$Q50&gt;VLOOKUP(E50,Cutoff!$A$2:$D$56,4,FALSE)&gt;LCID!$Q50),AND(E50=Cutoff!$AC$9,$Q50&gt;VLOOKUP(E50,Cutoff!$A$2:$D$56,4,FALSE)&gt;LCID!$Q50)),"1","0"))</f>
        <v>0</v>
      </c>
      <c r="EZ50" s="690" t="str">
        <f>IF(ISBLANK(F50),"0",+IF(OR(AND(F50=Cutoff!$AC$2,$Q50&gt;VLOOKUP(F50,Cutoff!$A$2:$D$56,4,FALSE)&gt;LCID!$Q50),AND(F50=Cutoff!$AC$3,$Q50&gt;VLOOKUP(F50,Cutoff!$A$2:$D$56,4,FALSE)&gt;LCID!$Q50),AND(F50=Cutoff!$AC$4,$RC50&gt;VLOOKUP(F50,Cutoff!$A$2:$D$56,4,FALSE)&gt;LCID!$Q50),AND(F50=Cutoff!$AC$5,$Q50&gt;VLOOKUP(F50,Cutoff!$A$2:$D$56,4,FALSE)&gt;LCID!$Q50),AND(F50=Cutoff!$AC$6,$Q50&gt;VLOOKUP(F50,Cutoff!$A$2:$D$56,4,FALSE)&gt;LCID!$Q50),AND(F50=Cutoff!$AC$7,$Q50&gt;VLOOKUP(F50,Cutoff!$A$2:$D$56,4,FALSE)&gt;LCID!$Q50),AND(F50=Cutoff!$AC$8,$Q50&gt;VLOOKUP(F50,Cutoff!$A$2:$D$56,4,FALSE)&gt;LCID!$Q50),AND(F50=Cutoff!$AC$9,$Q50&gt;VLOOKUP(F50,Cutoff!$A$2:$D$56,4,FALSE)&gt;LCID!$Q50)),"1","0"))</f>
        <v>0</v>
      </c>
      <c r="FA50" s="690" t="str">
        <f>IF(ISBLANK(G50),"0",+IF(OR(AND(G50=Cutoff!$AC$2,$Q50&gt;VLOOKUP(G50,Cutoff!$A$2:$D$56,4,FALSE)&gt;LCID!$Q50),AND(G50=Cutoff!$AC$3,$Q50&gt;VLOOKUP(G50,Cutoff!$A$2:$D$56,4,FALSE)&gt;LCID!$Q50),AND(G50=Cutoff!$AC$4,$RC50&gt;VLOOKUP(G50,Cutoff!$A$2:$D$56,4,FALSE)&gt;LCID!$Q50),AND(G50=Cutoff!$AC$5,$Q50&gt;VLOOKUP(G50,Cutoff!$A$2:$D$56,4,FALSE)&gt;LCID!$Q50),AND(G50=Cutoff!$AC$6,$Q50&gt;VLOOKUP(G50,Cutoff!$A$2:$D$56,4,FALSE)&gt;LCID!$Q50),AND(G50=Cutoff!$AC$7,$Q50&gt;VLOOKUP(G50,Cutoff!$A$2:$D$56,4,FALSE)&gt;LCID!$Q50),AND(G50=Cutoff!$AC$8,$Q50&gt;VLOOKUP(G50,Cutoff!$A$2:$D$56,4,FALSE)&gt;LCID!$Q50),AND(G50=Cutoff!$AC$9,$Q50&gt;VLOOKUP(G50,Cutoff!$A$2:$D$56,4,FALSE)&gt;LCID!$Q50)),"1","0"))</f>
        <v>0</v>
      </c>
      <c r="FB50" s="690" t="str">
        <f>IF(ISBLANK(H50),"0",+IF(OR(AND(H50=Cutoff!$AC$2,$Q50&gt;VLOOKUP(H50,Cutoff!$A$2:$D$56,4,FALSE)&gt;LCID!$Q50),AND(H50=Cutoff!$AC$3,$Q50&gt;VLOOKUP(H50,Cutoff!$A$2:$D$56,4,FALSE)&gt;LCID!$Q50),AND(H50=Cutoff!$AC$4,$RC50&gt;VLOOKUP(H50,Cutoff!$A$2:$D$56,4,FALSE)&gt;LCID!$Q50),AND(H50=Cutoff!$AC$5,$Q50&gt;VLOOKUP(H50,Cutoff!$A$2:$D$56,4,FALSE)&gt;LCID!$Q50),AND(H50=Cutoff!$AC$6,$Q50&gt;VLOOKUP(H50,Cutoff!$A$2:$D$56,4,FALSE)&gt;LCID!$Q50),AND(H50=Cutoff!$AC$7,$Q50&gt;VLOOKUP(H50,Cutoff!$A$2:$D$56,4,FALSE)&gt;LCID!$Q50),AND(H50=Cutoff!$AC$8,$Q50&gt;VLOOKUP(H50,Cutoff!$A$2:$D$56,4,FALSE)&gt;LCID!$Q50),AND(H50=Cutoff!$AC$9,$Q50&gt;VLOOKUP(H50,Cutoff!$A$2:$D$56,4,FALSE)&gt;LCID!$Q50)),"1","0"))</f>
        <v>0</v>
      </c>
      <c r="FC50" s="690" t="str">
        <f>IF(ISBLANK(I50),"0",+IF(OR(AND(I50=Cutoff!$AC$2,$Q50&gt;VLOOKUP(I50,Cutoff!$A$2:$D$56,4,FALSE)&gt;LCID!$Q50),AND(I50=Cutoff!$AC$3,$Q50&gt;VLOOKUP(I50,Cutoff!$A$2:$D$56,4,FALSE)&gt;LCID!$Q50),AND(I50=Cutoff!$AC$4,$RC50&gt;VLOOKUP(I50,Cutoff!$A$2:$D$56,4,FALSE)&gt;LCID!$Q50),AND(I50=Cutoff!$AC$5,$Q50&gt;VLOOKUP(I50,Cutoff!$A$2:$D$56,4,FALSE)&gt;LCID!$Q50),AND(I50=Cutoff!$AC$6,$Q50&gt;VLOOKUP(I50,Cutoff!$A$2:$D$56,4,FALSE)&gt;LCID!$Q50),AND(I50=Cutoff!$AC$7,$Q50&gt;VLOOKUP(I50,Cutoff!$A$2:$D$56,4,FALSE)&gt;LCID!$Q50),AND(I50=Cutoff!$AC$8,$Q50&gt;VLOOKUP(I50,Cutoff!$A$2:$D$56,4,FALSE)&gt;LCID!$Q50),AND(I50=Cutoff!$AC$9,$Q50&gt;VLOOKUP(I50,Cutoff!$A$2:$D$56,4,FALSE)&gt;LCID!$Q50)),"1","0"))</f>
        <v>0</v>
      </c>
      <c r="FD50" s="690" t="str">
        <f>IF(ISBLANK(J50),"0",+IF(OR(AND(J50=Cutoff!$AC$2,$Q50&gt;VLOOKUP(J50,Cutoff!$A$2:$D$56,4,FALSE)&gt;LCID!$Q50),AND(J50=Cutoff!$AC$3,$Q50&gt;VLOOKUP(J50,Cutoff!$A$2:$D$56,4,FALSE)&gt;LCID!$Q50),AND(J50=Cutoff!$AC$4,$RC50&gt;VLOOKUP(J50,Cutoff!$A$2:$D$56,4,FALSE)&gt;LCID!$Q50),AND(J50=Cutoff!$AC$5,$Q50&gt;VLOOKUP(J50,Cutoff!$A$2:$D$56,4,FALSE)&gt;LCID!$Q50),AND(J50=Cutoff!$AC$6,$Q50&gt;VLOOKUP(J50,Cutoff!$A$2:$D$56,4,FALSE)&gt;LCID!$Q50),AND(J50=Cutoff!$AC$7,$Q50&gt;VLOOKUP(J50,Cutoff!$A$2:$D$56,4,FALSE)&gt;LCID!$Q50),AND(J50=Cutoff!$AC$8,$Q50&gt;VLOOKUP(J50,Cutoff!$A$2:$D$56,4,FALSE)&gt;LCID!$Q50),AND(J50=Cutoff!$AC$9,$Q50&gt;VLOOKUP(J50,Cutoff!$A$2:$D$56,4,FALSE)&gt;LCID!$Q50)),"1","0"))</f>
        <v>0</v>
      </c>
      <c r="FE50" s="690" t="str">
        <f>IF(ISBLANK(K50),"0",+IF(OR(AND(K50=Cutoff!$AC$2,$Q50&gt;VLOOKUP(K50,Cutoff!$A$2:$D$56,4,FALSE)&gt;LCID!$Q50),AND(K50=Cutoff!$AC$3,$Q50&gt;VLOOKUP(K50,Cutoff!$A$2:$D$56,4,FALSE)&gt;LCID!$Q50),AND(K50=Cutoff!$AC$4,$RC50&gt;VLOOKUP(K50,Cutoff!$A$2:$D$56,4,FALSE)&gt;LCID!$Q50),AND(K50=Cutoff!$AC$5,$Q50&gt;VLOOKUP(K50,Cutoff!$A$2:$D$56,4,FALSE)&gt;LCID!$Q50),AND(K50=Cutoff!$AC$6,$Q50&gt;VLOOKUP(K50,Cutoff!$A$2:$D$56,4,FALSE)&gt;LCID!$Q50),AND(K50=Cutoff!$AC$7,$Q50&gt;VLOOKUP(K50,Cutoff!$A$2:$D$56,4,FALSE)&gt;LCID!$Q50),AND(K50=Cutoff!$AC$8,$Q50&gt;VLOOKUP(K50,Cutoff!$A$2:$D$56,4,FALSE)&gt;LCID!$Q50),AND(K50=Cutoff!$AC$9,$Q50&gt;VLOOKUP(K50,Cutoff!$A$2:$D$56,4,FALSE)&gt;LCID!$Q50)),"1","0"))</f>
        <v>0</v>
      </c>
      <c r="FF50" s="690" t="str">
        <f>IF(ISBLANK(L50),"0",+IF(OR(AND(L50=Cutoff!$AC$2,$Q50&gt;VLOOKUP(L50,Cutoff!$A$2:$D$56,4,FALSE)&gt;LCID!$Q50),AND(L50=Cutoff!$AC$3,$Q50&gt;VLOOKUP(L50,Cutoff!$A$2:$D$56,4,FALSE)&gt;LCID!$Q50),AND(L50=Cutoff!$AC$4,$RC50&gt;VLOOKUP(L50,Cutoff!$A$2:$D$56,4,FALSE)&gt;LCID!$Q50),AND(L50=Cutoff!$AC$5,$Q50&gt;VLOOKUP(L50,Cutoff!$A$2:$D$56,4,FALSE)&gt;LCID!$Q50),AND(L50=Cutoff!$AC$6,$Q50&gt;VLOOKUP(L50,Cutoff!$A$2:$D$56,4,FALSE)&gt;LCID!$Q50),AND(L50=Cutoff!$AC$7,$Q50&gt;VLOOKUP(L50,Cutoff!$A$2:$D$56,4,FALSE)&gt;LCID!$Q50),AND(L50=Cutoff!$AC$8,$Q50&gt;VLOOKUP(L50,Cutoff!$A$2:$D$56,4,FALSE)&gt;LCID!$Q50),AND(L50=Cutoff!$AC$9,$Q50&gt;VLOOKUP(L50,Cutoff!$A$2:$D$56,4,FALSE)&gt;LCID!$Q50)),"1","0"))</f>
        <v>0</v>
      </c>
      <c r="FG50" s="690" t="str">
        <f>IF(ISBLANK(M50),"0",+IF(OR(AND(M50=Cutoff!$AC$2,$Q50&gt;VLOOKUP(M50,Cutoff!$A$2:$D$56,4,FALSE)&gt;LCID!$Q50),AND(M50=Cutoff!$AC$3,$Q50&gt;VLOOKUP(M50,Cutoff!$A$2:$D$56,4,FALSE)&gt;LCID!$Q50),AND(M50=Cutoff!$AC$4,$RC50&gt;VLOOKUP(M50,Cutoff!$A$2:$D$56,4,FALSE)&gt;LCID!$Q50),AND(M50=Cutoff!$AC$5,$Q50&gt;VLOOKUP(M50,Cutoff!$A$2:$D$56,4,FALSE)&gt;LCID!$Q50),AND(M50=Cutoff!$AC$6,$Q50&gt;VLOOKUP(M50,Cutoff!$A$2:$D$56,4,FALSE)&gt;LCID!$Q50),AND(M50=Cutoff!$AC$7,$Q50&gt;VLOOKUP(M50,Cutoff!$A$2:$D$56,4,FALSE)&gt;LCID!$Q50),AND(M50=Cutoff!$AC$8,$Q50&gt;VLOOKUP(M50,Cutoff!$A$2:$D$56,4,FALSE)&gt;LCID!$Q50),AND(M50=Cutoff!$AC$9,$Q50&gt;VLOOKUP(M50,Cutoff!$A$2:$D$56,4,FALSE)&gt;LCID!$Q50)),"1","0"))</f>
        <v>0</v>
      </c>
      <c r="FH50" s="690" t="str">
        <f>IF(ISBLANK(N50),"0",+IF(OR(AND(N50=Cutoff!$AC$2,$Q50&gt;VLOOKUP(N50,Cutoff!$A$2:$D$56,4,FALSE)&gt;LCID!$Q50),AND(N50=Cutoff!$AC$3,$Q50&gt;VLOOKUP(N50,Cutoff!$A$2:$D$56,4,FALSE)&gt;LCID!$Q50),AND(N50=Cutoff!$AC$4,$RC50&gt;VLOOKUP(N50,Cutoff!$A$2:$D$56,4,FALSE)&gt;LCID!$Q50),AND(N50=Cutoff!$AC$5,$Q50&gt;VLOOKUP(N50,Cutoff!$A$2:$D$56,4,FALSE)&gt;LCID!$Q50),AND(N50=Cutoff!$AC$6,$Q50&gt;VLOOKUP(N50,Cutoff!$A$2:$D$56,4,FALSE)&gt;LCID!$Q50),AND(N50=Cutoff!$AC$7,$Q50&gt;VLOOKUP(N50,Cutoff!$A$2:$D$56,4,FALSE)&gt;LCID!$Q50),AND(N50=Cutoff!$AC$8,$Q50&gt;VLOOKUP(N50,Cutoff!$A$2:$D$56,4,FALSE)&gt;LCID!$Q50),AND(N50=Cutoff!$AC$9,$Q50&gt;VLOOKUP(N50,Cutoff!$A$2:$D$56,4,FALSE)&gt;LCID!$Q50)),"1","0"))</f>
        <v>0</v>
      </c>
      <c r="FI50" s="691" t="str">
        <f>IF(ISBLANK(O50),"0",+IF(OR(AND(O50=Cutoff!$AC$2,$Q50&gt;VLOOKUP(O50,Cutoff!$A$2:$D$56,4,FALSE)&gt;LCID!$Q50),AND(O50=Cutoff!$AC$3,$Q50&gt;VLOOKUP(O50,Cutoff!$A$2:$D$56,4,FALSE)&gt;LCID!$Q50),AND(O50=Cutoff!$AC$4,$RC50&gt;VLOOKUP(O50,Cutoff!$A$2:$D$56,4,FALSE)&gt;LCID!$Q50),AND(O50=Cutoff!$AC$5,$Q50&gt;VLOOKUP(O50,Cutoff!$A$2:$D$56,4,FALSE)&gt;LCID!$Q50),AND(O50=Cutoff!$AC$6,$Q50&gt;VLOOKUP(O50,Cutoff!$A$2:$D$56,4,FALSE)&gt;LCID!$Q50),AND(O50=Cutoff!$AC$7,$Q50&gt;VLOOKUP(O50,Cutoff!$A$2:$D$56,4,FALSE)&gt;LCID!$Q50),AND(O50=Cutoff!$AC$8,$Q50&gt;VLOOKUP(O50,Cutoff!$A$2:$D$56,4,FALSE)&gt;LCID!$Q50),AND(O50=Cutoff!$AC$9,$Q50&gt;VLOOKUP(O50,Cutoff!$A$2:$D$56,4,FALSE)&gt;LCID!$Q50)),"1","0"))</f>
        <v>0</v>
      </c>
      <c r="FJ50" s="688">
        <f t="shared" si="136"/>
        <v>0</v>
      </c>
      <c r="FK50" s="11"/>
      <c r="FM50" s="480">
        <f t="shared" si="137"/>
        <v>0</v>
      </c>
      <c r="FN50" s="480">
        <f t="shared" si="138"/>
        <v>0</v>
      </c>
      <c r="FO50" s="480">
        <f t="shared" si="139"/>
        <v>0</v>
      </c>
      <c r="FQ50" s="239" t="str">
        <f>IF(ISBLANK(B50),"",+IF(OR($E50=Cutoff!$W$2,$E50=Cutoff!$W$3,$E50=Cutoff!$W$4,$E50=Cutoff!$W$5,$E50=Cutoff!$W$6,$E50=Cutoff!$W$7,$E50=Cutoff!$W$8,$E50=Cutoff!$W$9,$E50=Cutoff!$W$10,$E50=Cutoff!$W$11,$E50=Cutoff!$W$12,$F50=Cutoff!$W$2,$F50=Cutoff!$W$3,$F50=Cutoff!$W$4,$F50=Cutoff!$W$5,$F50=Cutoff!$W$6,$F50=Cutoff!$W$7,$F50=Cutoff!$W$8,$F50=Cutoff!$W$9,$F50=Cutoff!$W$10,$F50=Cutoff!$W$11,$F50=Cutoff!$W$12,$G50=Cutoff!$W$2,$G50=Cutoff!$W$3,$G50=Cutoff!$W$4,$G50=Cutoff!$W$5,$G50=Cutoff!$W$6,$G50=Cutoff!$W$7,$G50=Cutoff!$W$8,$G50=Cutoff!$W$9,$G50=Cutoff!$W$10,$G50=Cutoff!$W$11,$G50=Cutoff!$W$12,$H50=Cutoff!$W$2,$H50=Cutoff!$W$3,$H50=Cutoff!$W$4,$H50=Cutoff!$W$5,$H50=Cutoff!$W$6,$H50=Cutoff!$W$7,$H50=Cutoff!$W$8,$H50=Cutoff!$W$9,$H50=Cutoff!$W$10,$H50=Cutoff!$W$11,$H50=Cutoff!$W$12,$I50=Cutoff!$W$2,$I50=Cutoff!$W$3,$I50=Cutoff!$W$4,$I50=Cutoff!$W$5,$I50=Cutoff!$W$6,$I50=Cutoff!$W$7,$I50=Cutoff!$W$8,$I50=Cutoff!$W$9,$I50=Cutoff!$W$10,$I50=Cutoff!$W$11,$I50=Cutoff!$W$12,$J50=Cutoff!$W$2,$J50=Cutoff!$W$3,$J50=Cutoff!$W$4,$J50=Cutoff!$W$5,$J50=Cutoff!$W$6,$J50=Cutoff!$W$7,$J50=Cutoff!$W$8,$J50=Cutoff!$W$9,$J50=Cutoff!$W$10,$J50=Cutoff!$W$11,$J50=Cutoff!$W$12,$K50=Cutoff!$W$2,$K50=Cutoff!$W$3,$K50=Cutoff!$W$4,$K50=Cutoff!$W$5,$K50=Cutoff!$W$6,$K50=Cutoff!$W$7,$K50=Cutoff!$W$8,$K50=Cutoff!$W$9,$K50=Cutoff!$W$10,$K50=Cutoff!$W$11,$K50=Cutoff!$W$12,$L50=Cutoff!$W$2,$L50=Cutoff!$W$3,$L50=Cutoff!$W$4,$L50=Cutoff!$W$5,$L50=Cutoff!$W$6,$L50=Cutoff!$W$7,$L50=Cutoff!$W$8,$L50=Cutoff!$W$9,$L50=Cutoff!$W$10,$L50=Cutoff!$W$11,$L50=Cutoff!$W$12,$M50=Cutoff!$W$2,$M50=Cutoff!$W$3,$M50=Cutoff!$W$4,$M50=Cutoff!$W$5,$M50=Cutoff!$W$6,$M50=Cutoff!$W$7,$M50=Cutoff!$W$8,$M50=Cutoff!$W$9,$M50=Cutoff!$W$10,$N50=Cutoff!$W$2,$N50=Cutoff!$W$3,$N50=Cutoff!$W$4,$M50=Cutoff!$W$11,$M50=Cutoff!$W$12,$N50=Cutoff!$W$5,$N50=Cutoff!$W$6,$N50=Cutoff!$W$7,$N50=Cutoff!$W$8,$N50=Cutoff!$W$9,$N50=Cutoff!$W$10,$N50=Cutoff!$W$11,$N50=Cutoff!$W$12,$O50=Cutoff!$W$2,$O50=Cutoff!$W$3,$O50=Cutoff!$W$4,$O50=Cutoff!$W$5,$O50=Cutoff!$W$6,$O50=Cutoff!$W$7,$O50=Cutoff!$W$8,$O50=Cutoff!$W$9,$O50=Cutoff!$W$10,$O50=Cutoff!$W$11,$O50=Cutoff!$W$12),1,""))</f>
        <v/>
      </c>
      <c r="FR50" s="239">
        <f t="shared" si="80"/>
        <v>0</v>
      </c>
      <c r="FU50" s="480" t="str">
        <f t="shared" si="124"/>
        <v/>
      </c>
      <c r="GB50" s="528" t="str">
        <f t="shared" si="81"/>
        <v/>
      </c>
      <c r="GC50" s="529" t="str">
        <f t="shared" si="82"/>
        <v/>
      </c>
      <c r="GD50" s="529" t="str">
        <f t="shared" si="83"/>
        <v/>
      </c>
      <c r="GE50" s="529" t="str">
        <f t="shared" si="84"/>
        <v/>
      </c>
      <c r="GF50" s="529" t="str">
        <f t="shared" si="85"/>
        <v/>
      </c>
      <c r="GG50" s="529" t="str">
        <f t="shared" si="86"/>
        <v/>
      </c>
      <c r="GH50" s="529" t="str">
        <f t="shared" si="87"/>
        <v/>
      </c>
      <c r="GI50" s="529" t="str">
        <f t="shared" si="88"/>
        <v/>
      </c>
      <c r="GJ50" s="529" t="str">
        <f t="shared" si="89"/>
        <v/>
      </c>
      <c r="GK50" s="529" t="str">
        <f t="shared" si="90"/>
        <v/>
      </c>
      <c r="GL50" s="530" t="str">
        <f t="shared" si="91"/>
        <v/>
      </c>
      <c r="GM50" s="530">
        <f t="shared" si="92"/>
        <v>0</v>
      </c>
      <c r="GN50" s="574">
        <f t="shared" si="93"/>
        <v>0</v>
      </c>
      <c r="GQ50" s="528" t="str">
        <f>+IF(ISBLANK($B50),"",IF(ISBLANK(E50),"",IF(OR(E50=Cutoff!$P$34,E50=Cutoff!$P$35,E50=Cutoff!$P$36,E50=Cutoff!$P$37,E50=Cutoff!$P$38,E50=Cutoff!$P$39,E50=Cutoff!$P$40,E50=Cutoff!$P$41,E50=Cutoff!$P$42,E50=Cutoff!$P$43,E50=Cutoff!$P$44,E50=Cutoff!$P$45,$Q50&lt;SCL!Y50),"0","i")))</f>
        <v/>
      </c>
      <c r="GR50" s="529" t="str">
        <f>+IF(ISBLANK($B50),"",IF(ISBLANK(F50),"",IF(OR(F50=Cutoff!$P$34,F50=Cutoff!$P$35,F50=Cutoff!$P$36,F50=Cutoff!$P$37,F50=Cutoff!$P$38,F50=Cutoff!$P$39,F50=Cutoff!$P$40,F50=Cutoff!$P$41,F50=Cutoff!$P$42,F50=Cutoff!$P$43,F50=Cutoff!$P$44,F50=Cutoff!$P$45,$Q50&lt;SCL!Z50),"0","i")))</f>
        <v/>
      </c>
      <c r="GS50" s="529" t="str">
        <f>+IF(ISBLANK($B50),"",IF(ISBLANK(G50),"",IF(OR(G50=Cutoff!$P$34,G50=Cutoff!$P$35,G50=Cutoff!$P$36,G50=Cutoff!$P$37,G50=Cutoff!$P$38,G50=Cutoff!$P$39,G50=Cutoff!$P$40,G50=Cutoff!$P$41,G50=Cutoff!$P$42,G50=Cutoff!$P$43,G50=Cutoff!$P$44,G50=Cutoff!$P$45,$Q50&lt;SCL!AA50),"0","i")))</f>
        <v/>
      </c>
      <c r="GT50" s="529" t="str">
        <f>+IF(ISBLANK($B50),"",IF(ISBLANK(H50),"",IF(OR(H50=Cutoff!$P$34,H50=Cutoff!$P$35,H50=Cutoff!$P$36,H50=Cutoff!$P$37,H50=Cutoff!$P$38,H50=Cutoff!$P$39,H50=Cutoff!$P$40,H50=Cutoff!$P$41,H50=Cutoff!$P$42,H50=Cutoff!$P$43,H50=Cutoff!$P$44,H50=Cutoff!$P$45,$Q50&lt;SCL!AB50),"0","i")))</f>
        <v/>
      </c>
      <c r="GU50" s="529" t="str">
        <f>+IF(ISBLANK($B50),"",IF(ISBLANK(I50),"",IF(OR(I50=Cutoff!$P$34,I50=Cutoff!$P$35,I50=Cutoff!$P$36,I50=Cutoff!$P$37,I50=Cutoff!$P$38,I50=Cutoff!$P$39,I50=Cutoff!$P$40,I50=Cutoff!$P$41,I50=Cutoff!$P$42,I50=Cutoff!$P$43,I50=Cutoff!$P$44,I50=Cutoff!$P$45,$Q50&lt;SCL!AC50),"0","i")))</f>
        <v/>
      </c>
      <c r="GV50" s="529" t="str">
        <f>+IF(ISBLANK($B50),"",IF(ISBLANK(J50),"",IF(OR(J50=Cutoff!$P$34,J50=Cutoff!$P$35,J50=Cutoff!$P$36,J50=Cutoff!$P$37,J50=Cutoff!$P$38,J50=Cutoff!$P$39,J50=Cutoff!$P$40,J50=Cutoff!$P$41,J50=Cutoff!$P$42,J50=Cutoff!$P$43,J50=Cutoff!$P$44,J50=Cutoff!$P$45,$Q50&lt;SCL!AD50),"0","i")))</f>
        <v/>
      </c>
      <c r="GW50" s="529" t="str">
        <f>+IF(ISBLANK($B50),"",IF(ISBLANK(K50),"",IF(OR(K50=Cutoff!$P$34,K50=Cutoff!$P$35,K50=Cutoff!$P$36,K50=Cutoff!$P$37,K50=Cutoff!$P$38,K50=Cutoff!$P$39,K50=Cutoff!$P$40,K50=Cutoff!$P$41,K50=Cutoff!$P$42,K50=Cutoff!$P$43,K50=Cutoff!$P$44,K50=Cutoff!$P$45,$Q50&lt;SCL!AE50),"0","i")))</f>
        <v/>
      </c>
      <c r="GX50" s="529" t="str">
        <f>+IF(ISBLANK($B50),"",IF(ISBLANK(L50),"",IF(OR(L50=Cutoff!$P$34,L50=Cutoff!$P$35,L50=Cutoff!$P$36,L50=Cutoff!$P$37,L50=Cutoff!$P$38,L50=Cutoff!$P$39,L50=Cutoff!$P$40,L50=Cutoff!$P$41,L50=Cutoff!$P$42,L50=Cutoff!$P$43,L50=Cutoff!$P$44,L50=Cutoff!$P$45,$Q50&lt;SCL!AF50),"0","i")))</f>
        <v/>
      </c>
      <c r="GY50" s="529" t="str">
        <f>+IF(ISBLANK($B50),"",IF(ISBLANK(M50),"",IF(OR(M50=Cutoff!$P$34,M50=Cutoff!$P$35,M50=Cutoff!$P$36,M50=Cutoff!$P$37,M50=Cutoff!$P$38,M50=Cutoff!$P$39,M50=Cutoff!$P$40,M50=Cutoff!$P$41,M50=Cutoff!$P$42,M50=Cutoff!$P$43,M50=Cutoff!$P$44,M50=Cutoff!$P$45,$Q50&lt;SCL!AG50),"0","i")))</f>
        <v/>
      </c>
      <c r="GZ50" s="529" t="str">
        <f>+IF(ISBLANK($B50),"",IF(ISBLANK(N50),"",IF(OR(N50=Cutoff!$P$34,N50=Cutoff!$P$35,N50=Cutoff!$P$36,N50=Cutoff!$P$37,N50=Cutoff!$P$38,N50=Cutoff!$P$39,N50=Cutoff!$P$40,N50=Cutoff!$P$41,N50=Cutoff!$P$42,N50=Cutoff!$P$43,N50=Cutoff!$P$44,N50=Cutoff!$P$45,$Q50&lt;SCL!AH50),"0","i")))</f>
        <v/>
      </c>
      <c r="HA50" s="530" t="str">
        <f>+IF(ISBLANK($B50),"",IF(ISBLANK(O50),"",IF(OR(O50=Cutoff!$P$34,O50=Cutoff!$P$35,O50=Cutoff!$P$36,O50=Cutoff!$P$37,O50=Cutoff!$P$38,O50=Cutoff!$P$39,O50=Cutoff!$P$40,O50=Cutoff!$P$41,O50=Cutoff!$P$42,O50=Cutoff!$P$43,O50=Cutoff!$P$44,O50=Cutoff!$P$45,$Q50&lt;SCL!AI50),"0","i")))</f>
        <v/>
      </c>
      <c r="HB50" s="530" t="str">
        <f t="shared" si="94"/>
        <v/>
      </c>
      <c r="HC50" s="541" t="str">
        <f t="shared" si="95"/>
        <v/>
      </c>
      <c r="HD50" s="678" t="str">
        <f t="shared" si="96"/>
        <v/>
      </c>
      <c r="HE50" s="528" t="str">
        <f>+IF(ISBLANK($B50),"",IF(ISBLANK(E50),"",IF(OR(E50=Cutoff!$R$34,E50=Cutoff!$R$35,E50=Cutoff!$R$36,E50=Cutoff!$R$37,E50=Cutoff!$R$38,E50=Cutoff!$R$39,E50=Cutoff!$R$40,E50=Cutoff!$R$41,E50=Cutoff!$R$42,E50=Cutoff!$R$43,E50=Cutoff!$R$44,E50=Cutoff!$R$45,$Q50&lt;SCL!Y50),"0","d")))</f>
        <v/>
      </c>
      <c r="HF50" s="529" t="str">
        <f>+IF(ISBLANK($B50),"",IF(ISBLANK(F50),"",IF(OR(F50=Cutoff!$R$34,F50=Cutoff!$R$35,F50=Cutoff!$R$36,F50=Cutoff!$R$37,F50=Cutoff!$R$38,F50=Cutoff!$R$39,F50=Cutoff!$R$40,F50=Cutoff!$R$41,F50=Cutoff!$R$42,F50=Cutoff!$R$43,F50=Cutoff!$R$44,F50=Cutoff!$R$45,$Q50&lt;SCL!Z50),"0","d")))</f>
        <v/>
      </c>
      <c r="HG50" s="529" t="str">
        <f>+IF(ISBLANK($B50),"",IF(ISBLANK(G50),"",IF(OR(G50=Cutoff!$R$34,G50=Cutoff!$R$35,G50=Cutoff!$R$36,G50=Cutoff!$R$37,G50=Cutoff!$R$38,G50=Cutoff!$R$39,G50=Cutoff!$R$40,G50=Cutoff!$R$41,G50=Cutoff!$R$42,G50=Cutoff!$R$43,G50=Cutoff!$R$44,G50=Cutoff!$R$45,$Q50&lt;SCL!AA50),"0","d")))</f>
        <v/>
      </c>
      <c r="HH50" s="529" t="str">
        <f>+IF(ISBLANK($B50),"",IF(ISBLANK(H50),"",IF(OR(H50=Cutoff!$R$34,H50=Cutoff!$R$35,H50=Cutoff!$R$36,H50=Cutoff!$R$37,H50=Cutoff!$R$38,H50=Cutoff!$R$39,H50=Cutoff!$R$40,H50=Cutoff!$R$41,H50=Cutoff!$R$42,H50=Cutoff!$R$43,H50=Cutoff!$R$44,H50=Cutoff!$R$45,$Q50&lt;SCL!AB50),"0","d")))</f>
        <v/>
      </c>
      <c r="HI50" s="529" t="str">
        <f>+IF(ISBLANK($B50),"",IF(ISBLANK(I50),"",IF(OR(I50=Cutoff!$R$34,I50=Cutoff!$R$35,I50=Cutoff!$R$36,I50=Cutoff!$R$37,I50=Cutoff!$R$38,I50=Cutoff!$R$39,I50=Cutoff!$R$40,I50=Cutoff!$R$41,I50=Cutoff!$R$42,I50=Cutoff!$R$43,I50=Cutoff!$R$44,I50=Cutoff!$R$45,$Q50&lt;SCL!AC50),"0","d")))</f>
        <v/>
      </c>
      <c r="HJ50" s="529" t="str">
        <f>+IF(ISBLANK($B50),"",IF(ISBLANK(J50),"",IF(OR(J50=Cutoff!$R$34,J50=Cutoff!$R$35,J50=Cutoff!$R$36,J50=Cutoff!$R$37,J50=Cutoff!$R$38,J50=Cutoff!$R$39,J50=Cutoff!$R$40,J50=Cutoff!$R$41,J50=Cutoff!$R$42,J50=Cutoff!$R$43,J50=Cutoff!$R$44,J50=Cutoff!$R$45,$Q50&lt;SCL!AD50),"0","d")))</f>
        <v/>
      </c>
      <c r="HK50" s="529" t="str">
        <f>+IF(ISBLANK($B50),"",IF(ISBLANK(K50),"",IF(OR(K50=Cutoff!$R$34,K50=Cutoff!$R$35,K50=Cutoff!$R$36,K50=Cutoff!$R$37,K50=Cutoff!$R$38,K50=Cutoff!$R$39,K50=Cutoff!$R$40,K50=Cutoff!$R$41,K50=Cutoff!$R$42,K50=Cutoff!$R$43,K50=Cutoff!$R$44,K50=Cutoff!$R$45,$Q50&lt;SCL!AE50),"0","d")))</f>
        <v/>
      </c>
      <c r="HL50" s="529" t="str">
        <f>+IF(ISBLANK($B50),"",IF(ISBLANK(L50),"",IF(OR(L50=Cutoff!$R$34,L50=Cutoff!$R$35,L50=Cutoff!$R$36,L50=Cutoff!$R$37,L50=Cutoff!$R$38,L50=Cutoff!$R$39,L50=Cutoff!$R$40,L50=Cutoff!$R$41,L50=Cutoff!$R$42,L50=Cutoff!$R$43,L50=Cutoff!$R$44,L50=Cutoff!$R$45,$Q50&lt;SCL!AF50),"0","d")))</f>
        <v/>
      </c>
      <c r="HM50" s="529" t="str">
        <f>+IF(ISBLANK($B50),"",IF(ISBLANK(M50),"",IF(OR(M50=Cutoff!$R$34,M50=Cutoff!$R$35,M50=Cutoff!$R$36,M50=Cutoff!$R$37,M50=Cutoff!$R$38,M50=Cutoff!$R$39,M50=Cutoff!$R$40,M50=Cutoff!$R$41,M50=Cutoff!$R$42,M50=Cutoff!$R$43,M50=Cutoff!$R$44,M50=Cutoff!$R$45,$Q50&lt;SCL!AG50),"0","d")))</f>
        <v/>
      </c>
      <c r="HN50" s="529" t="str">
        <f>+IF(ISBLANK($B50),"",IF(ISBLANK(N50),"",IF(OR(N50=Cutoff!$R$34,N50=Cutoff!$R$35,N50=Cutoff!$R$36,N50=Cutoff!$R$37,N50=Cutoff!$R$38,N50=Cutoff!$R$39,N50=Cutoff!$R$40,N50=Cutoff!$R$41,N50=Cutoff!$R$42,N50=Cutoff!$R$43,N50=Cutoff!$R$44,N50=Cutoff!$R$45,$Q50&lt;SCL!AH50),"0","d")))</f>
        <v/>
      </c>
      <c r="HO50" s="530" t="str">
        <f>+IF(ISBLANK($B50),"",IF(ISBLANK(O50),"",IF(OR(O50=Cutoff!$R$34,O50=Cutoff!$R$35,O50=Cutoff!$R$36,O50=Cutoff!$R$37,O50=Cutoff!$R$38,O50=Cutoff!$R$39,O50=Cutoff!$R$40,O50=Cutoff!$R$41,O50=Cutoff!$R$42,O50=Cutoff!$R$43,O50=Cutoff!$R$44,O50=Cutoff!$R$45,$Q50&lt;SCL!AI50),"0","d")))</f>
        <v/>
      </c>
      <c r="HP50" s="530" t="str">
        <f t="shared" si="97"/>
        <v/>
      </c>
      <c r="HQ50" s="541" t="str">
        <f t="shared" si="98"/>
        <v/>
      </c>
      <c r="HR50" s="678" t="str">
        <f t="shared" si="99"/>
        <v/>
      </c>
      <c r="HS50" s="528" t="str">
        <f>+IF(ISBLANK($B50),"",IF(ISBLANK(E50),"",IF(OR(E50=Cutoff!$T$34,E50=Cutoff!$T$35,E50=Cutoff!$T$36,E50=Cutoff!$T$37,E50=Cutoff!$T$38,E50=Cutoff!$T$39,E50=Cutoff!$T$40,E50=Cutoff!$T$41,E50=Cutoff!$T$42,E50=Cutoff!$T$43,E50=Cutoff!$T$44,E50=Cutoff!$T$45,$Q50&lt;SCL!Y50),"0","oral")))</f>
        <v/>
      </c>
      <c r="HT50" s="529" t="str">
        <f>+IF(ISBLANK($B50),"",IF(ISBLANK(F50),"",IF(OR(F50=Cutoff!$T$34,F50=Cutoff!$T$35,F50=Cutoff!$T$36,F50=Cutoff!$T$37,F50=Cutoff!$T$38,F50=Cutoff!$T$39,F50=Cutoff!$T$40,F50=Cutoff!$T$41,F50=Cutoff!$T$42,F50=Cutoff!$T$43,F50=Cutoff!$T$44,F50=Cutoff!$T$45,$Q50&lt;SCL!Z50),"0","oral")))</f>
        <v/>
      </c>
      <c r="HU50" s="529" t="str">
        <f>+IF(ISBLANK($B50),"",IF(ISBLANK(G50),"",IF(OR(G50=Cutoff!$T$34,G50=Cutoff!$T$35,G50=Cutoff!$T$36,G50=Cutoff!$T$37,G50=Cutoff!$T$38,G50=Cutoff!$T$39,G50=Cutoff!$T$40,G50=Cutoff!$T$41,G50=Cutoff!$T$42,G50=Cutoff!$T$43,G50=Cutoff!$T$44,G50=Cutoff!$T$45,$Q50&lt;SCL!AA50),"0","oral")))</f>
        <v/>
      </c>
      <c r="HV50" s="529" t="str">
        <f>+IF(ISBLANK($B50),"",IF(ISBLANK(H50),"",IF(OR(H50=Cutoff!$T$34,H50=Cutoff!$T$35,H50=Cutoff!$T$36,H50=Cutoff!$T$37,H50=Cutoff!$T$38,H50=Cutoff!$T$39,H50=Cutoff!$T$40,H50=Cutoff!$T$41,H50=Cutoff!$T$42,H50=Cutoff!$T$43,H50=Cutoff!$T$44,H50=Cutoff!$T$45,$Q50&lt;SCL!AB50),"0","oral")))</f>
        <v/>
      </c>
      <c r="HW50" s="529" t="str">
        <f>+IF(ISBLANK($B50),"",IF(ISBLANK(I50),"",IF(OR(I50=Cutoff!$T$34,I50=Cutoff!$T$35,I50=Cutoff!$T$36,I50=Cutoff!$T$37,I50=Cutoff!$T$38,I50=Cutoff!$T$39,I50=Cutoff!$T$40,I50=Cutoff!$T$41,I50=Cutoff!$T$42,I50=Cutoff!$T$43,I50=Cutoff!$T$44,I50=Cutoff!$T$45,$Q50&lt;SCL!AC50),"0","oral")))</f>
        <v/>
      </c>
      <c r="HX50" s="529" t="str">
        <f>+IF(ISBLANK($B50),"",IF(ISBLANK(J50),"",IF(OR(J50=Cutoff!$T$34,J50=Cutoff!$T$35,J50=Cutoff!$T$36,J50=Cutoff!$T$37,J50=Cutoff!$T$38,J50=Cutoff!$T$39,J50=Cutoff!$T$40,J50=Cutoff!$T$41,J50=Cutoff!$T$42,J50=Cutoff!$T$43,J50=Cutoff!$T$44,J50=Cutoff!$T$45,$Q50&lt;SCL!AD50),"0","oral")))</f>
        <v/>
      </c>
      <c r="HY50" s="529" t="str">
        <f>+IF(ISBLANK($B50),"",IF(ISBLANK(K50),"",IF(OR(K50=Cutoff!$T$34,K50=Cutoff!$T$35,K50=Cutoff!$T$36,K50=Cutoff!$T$37,K50=Cutoff!$T$38,K50=Cutoff!$T$39,K50=Cutoff!$T$40,K50=Cutoff!$T$41,K50=Cutoff!$T$42,K50=Cutoff!$T$43,K50=Cutoff!$T$44,K50=Cutoff!$T$45,$Q50&lt;SCL!AE50),"0","oral")))</f>
        <v/>
      </c>
      <c r="HZ50" s="529" t="str">
        <f>+IF(ISBLANK($B50),"",IF(ISBLANK(L50),"",IF(OR(L50=Cutoff!$T$34,L50=Cutoff!$T$35,L50=Cutoff!$T$36,L50=Cutoff!$T$37,L50=Cutoff!$T$38,L50=Cutoff!$T$39,L50=Cutoff!$T$40,L50=Cutoff!$T$41,L50=Cutoff!$T$42,L50=Cutoff!$T$43,L50=Cutoff!$T$44,L50=Cutoff!$T$45,$Q50&lt;SCL!AF50),"0","oral")))</f>
        <v/>
      </c>
      <c r="IA50" s="529" t="str">
        <f>+IF(ISBLANK($B50),"",IF(ISBLANK(M50),"",IF(OR(M50=Cutoff!$T$34,M50=Cutoff!$T$35,M50=Cutoff!$T$36,M50=Cutoff!$T$37,M50=Cutoff!$T$38,M50=Cutoff!$T$39,M50=Cutoff!$T$40,M50=Cutoff!$T$41,M50=Cutoff!$T$42,M50=Cutoff!$T$43,M50=Cutoff!$T$44,M50=Cutoff!$T$45,$Q50&lt;SCL!AG50),"0","oral")))</f>
        <v/>
      </c>
      <c r="IB50" s="529" t="str">
        <f>+IF(ISBLANK($B50),"",IF(ISBLANK(N50),"",IF(OR(N50=Cutoff!$T$34,N50=Cutoff!$T$35,N50=Cutoff!$T$36,N50=Cutoff!$T$37,N50=Cutoff!$T$38,N50=Cutoff!$T$39,N50=Cutoff!$T$40,N50=Cutoff!$T$41,N50=Cutoff!$T$42,N50=Cutoff!$T$43,N50=Cutoff!$T$44,N50=Cutoff!$T$45,$Q50&lt;SCL!AH50),"0","oral")))</f>
        <v/>
      </c>
      <c r="IC50" s="530" t="str">
        <f>+IF(ISBLANK($B50),"",IF(ISBLANK(O50),"",IF(OR(O50=Cutoff!$T$34,O50=Cutoff!$T$35,O50=Cutoff!$T$36,O50=Cutoff!$T$37,O50=Cutoff!$T$38,O50=Cutoff!$T$39,O50=Cutoff!$T$40,O50=Cutoff!$T$41,O50=Cutoff!$T$42,O50=Cutoff!$T$43,O50=Cutoff!$T$44,O50=Cutoff!$T$45,$Q50&lt;SCL!AI50),"0","oral")))</f>
        <v/>
      </c>
      <c r="ID50" s="530" t="str">
        <f t="shared" si="100"/>
        <v/>
      </c>
      <c r="IE50" s="541" t="str">
        <f t="shared" si="101"/>
        <v/>
      </c>
      <c r="IF50" s="678" t="str">
        <f t="shared" si="102"/>
        <v/>
      </c>
      <c r="IG50" s="528" t="str">
        <f>IF(ISBLANK($B50),"",+IF(OR(E50=Cutoff!$W$2,E50=Cutoff!$W$3,E50=Cutoff!$W$4,E50=Cutoff!$W$5,E50=Cutoff!$W$6,E50=Cutoff!$W$7,E50=Cutoff!$W$8,E50=Cutoff!$W$9,E50=Cutoff!$W$10,E50=Cutoff!$W$11,E50=Cutoff!$W$12),1,0))</f>
        <v/>
      </c>
      <c r="IH50" s="529" t="str">
        <f>IF(ISBLANK($B50),"",+IF(OR(F50=Cutoff!$W$2,F50=Cutoff!$W$3,F50=Cutoff!$W$4,F50=Cutoff!$W$5,F50=Cutoff!$W$6,F50=Cutoff!$W$7,F50=Cutoff!$W$8,F50=Cutoff!$W$9,F50=Cutoff!$W$10,F50=Cutoff!$W$11,F50=Cutoff!$W$12),1,0))</f>
        <v/>
      </c>
      <c r="II50" s="529" t="str">
        <f>IF(ISBLANK($B50),"",+IF(OR(G50=Cutoff!$W$2,G50=Cutoff!$W$3,G50=Cutoff!$W$4,G50=Cutoff!$W$5,G50=Cutoff!$W$6,G50=Cutoff!$W$7,G50=Cutoff!$W$8,G50=Cutoff!$W$9,G50=Cutoff!$W$10,G50=Cutoff!$W$11,G50=Cutoff!$W$12),1,0))</f>
        <v/>
      </c>
      <c r="IJ50" s="529" t="str">
        <f>IF(ISBLANK($B50),"",+IF(OR(H50=Cutoff!$W$2,H50=Cutoff!$W$3,H50=Cutoff!$W$4,H50=Cutoff!$W$5,H50=Cutoff!$W$6,H50=Cutoff!$W$7,H50=Cutoff!$W$8,H50=Cutoff!$W$9,H50=Cutoff!$W$10,H50=Cutoff!$W$11,H50=Cutoff!$W$12),1,0))</f>
        <v/>
      </c>
      <c r="IK50" s="529" t="str">
        <f>IF(ISBLANK($B50),"",+IF(OR(I50=Cutoff!$W$2,I50=Cutoff!$W$3,I50=Cutoff!$W$4,I50=Cutoff!$W$5,I50=Cutoff!$W$6,I50=Cutoff!$W$7,I50=Cutoff!$W$8,I50=Cutoff!$W$9,I50=Cutoff!$W$10,I50=Cutoff!$W$11,I50=Cutoff!$W$12),1,0))</f>
        <v/>
      </c>
      <c r="IL50" s="529" t="str">
        <f>IF(ISBLANK($B50),"",+IF(OR(J50=Cutoff!$W$2,J50=Cutoff!$W$3,J50=Cutoff!$W$4,J50=Cutoff!$W$5,J50=Cutoff!$W$6,J50=Cutoff!$W$7,J50=Cutoff!$W$8,J50=Cutoff!$W$9,J50=Cutoff!$W$10,J50=Cutoff!$W$11,J50=Cutoff!$W$12),1,0))</f>
        <v/>
      </c>
      <c r="IM50" s="529" t="str">
        <f>IF(ISBLANK($B50),"",+IF(OR(K50=Cutoff!$W$2,K50=Cutoff!$W$3,K50=Cutoff!$W$4,K50=Cutoff!$W$5,K50=Cutoff!$W$6,K50=Cutoff!$W$7,K50=Cutoff!$W$8,K50=Cutoff!$W$9,K50=Cutoff!$W$10,K50=Cutoff!$W$11,K50=Cutoff!$W$12),1,0))</f>
        <v/>
      </c>
      <c r="IN50" s="529" t="str">
        <f>IF(ISBLANK($B50),"",+IF(OR(L50=Cutoff!$W$2,L50=Cutoff!$W$3,L50=Cutoff!$W$4,L50=Cutoff!$W$5,L50=Cutoff!$W$6,L50=Cutoff!$W$7,L50=Cutoff!$W$8,L50=Cutoff!$W$9,L50=Cutoff!$W$10,L50=Cutoff!$W$11,L50=Cutoff!$W$12),1,0))</f>
        <v/>
      </c>
      <c r="IO50" s="529" t="str">
        <f>IF(ISBLANK($B50),"",+IF(OR(M50=Cutoff!$W$2,M50=Cutoff!$W$3,M50=Cutoff!$W$4,M50=Cutoff!$W$5,M50=Cutoff!$W$6,M50=Cutoff!$W$7,M50=Cutoff!$W$8,M50=Cutoff!$W$9,M50=Cutoff!$W$10,M50=Cutoff!$W$11,M50=Cutoff!$W$12),1,0))</f>
        <v/>
      </c>
      <c r="IP50" s="529" t="str">
        <f>IF(ISBLANK($B50),"",+IF(OR(N50=Cutoff!$W$2,N50=Cutoff!$W$3,N50=Cutoff!$W$4,N50=Cutoff!$W$5,N50=Cutoff!$W$6,N50=Cutoff!$W$7,N50=Cutoff!$W$8,N50=Cutoff!$W$9,N50=Cutoff!$W$10,N50=Cutoff!$W$11,N50=Cutoff!$W$12),1,0))</f>
        <v/>
      </c>
      <c r="IQ50" s="530" t="str">
        <f>IF(ISBLANK($B50),"",+IF(OR(O50=Cutoff!$W$2,O50=Cutoff!$W$3,O50=Cutoff!$W$4,O50=Cutoff!$W$5,O50=Cutoff!$W$6,O50=Cutoff!$W$7,O50=Cutoff!$W$8,O50=Cutoff!$W$9,O50=Cutoff!$W$10,O50=Cutoff!$W$11,O50=Cutoff!$W$12),1,0))</f>
        <v/>
      </c>
      <c r="IR50" s="541" t="str">
        <f t="shared" si="103"/>
        <v/>
      </c>
      <c r="IS50" s="541" t="str">
        <f t="shared" si="104"/>
        <v/>
      </c>
      <c r="IV50" s="720" t="str">
        <f>IF(ISBLANK($B50),"",+IF(AND(OR(E50=Cutoff!$W$8,E50=Cutoff!$W$9,E50=Cutoff!$W$12),OR(E50=$D$19,E50=$E$19,E50=$F$19,E50=$G$19,E50=$H$19,E50=$I$19,E50=$J$19,E50=$K$19,E50=$L$19,E50=$M$19),GQ50="i"),E50,""))</f>
        <v/>
      </c>
      <c r="IW50" s="720" t="str">
        <f>IF(ISBLANK($B50),"",+IF(AND(OR(F50=Cutoff!$W$8,F50=Cutoff!$W$9,F50=Cutoff!$W$12),OR(F50=$D$19,F50=$E$19,F50=$F$19,F50=$G$19,F50=$H$19,F50=$I$19,F50=$J$19,F50=$K$19,F50=$L$19,F50=$M$19),GR50="i"),F50,""))</f>
        <v/>
      </c>
      <c r="IX50" s="720" t="str">
        <f>IF(ISBLANK($B50),"",+IF(AND(OR(G50=Cutoff!$W$8,G50=Cutoff!$W$9,G50=Cutoff!$W$12),OR(G50=$D$19,G50=$E$19,G50=$F$19,G50=$G$19,G50=$H$19,G50=$I$19,G50=$J$19,G50=$K$19,G50=$L$19,G50=$M$19),GS50="i"),G50,""))</f>
        <v/>
      </c>
      <c r="IY50" s="720" t="str">
        <f>IF(ISBLANK($B50),"",+IF(AND(OR(H50=Cutoff!$W$8,H50=Cutoff!$W$9,H50=Cutoff!$W$12),OR(H50=$D$19,H50=$E$19,H50=$F$19,H50=$G$19,H50=$H$19,H50=$I$19,H50=$J$19,H50=$K$19,H50=$L$19,H50=$M$19),GT50="i"),H50,""))</f>
        <v/>
      </c>
      <c r="IZ50" s="720" t="str">
        <f>IF(ISBLANK($B50),"",+IF(AND(OR(I50=Cutoff!$W$8,I50=Cutoff!$W$9,I50=Cutoff!$W$12),OR(I50=$D$19,I50=$E$19,I50=$F$19,I50=$G$19,I50=$H$19,I50=$I$19,I50=$J$19,I50=$K$19,I50=$L$19,I50=$M$19),GU50="i"),I50,""))</f>
        <v/>
      </c>
      <c r="JA50" s="720" t="str">
        <f>IF(ISBLANK($B50),"",+IF(AND(OR(J50=Cutoff!$W$8,J50=Cutoff!$W$9,J50=Cutoff!$W$12),OR(J50=$D$19,J50=$E$19,J50=$F$19,J50=$G$19,J50=$H$19,J50=$I$19,J50=$J$19,J50=$K$19,J50=$L$19,J50=$M$19),GV50="i"),J50,""))</f>
        <v/>
      </c>
      <c r="JB50" s="720" t="str">
        <f>IF(ISBLANK($B50),"",+IF(AND(OR(K50=Cutoff!$W$8,K50=Cutoff!$W$9,K50=Cutoff!$W$12),OR(K50=$D$19,K50=$E$19,K50=$F$19,K50=$G$19,K50=$H$19,K50=$I$19,K50=$J$19,K50=$K$19,K50=$L$19,K50=$M$19),GW50="i"),K50,""))</f>
        <v/>
      </c>
      <c r="JC50" s="720" t="str">
        <f>IF(ISBLANK($B50),"",+IF(AND(OR(L50=Cutoff!$W$8,L50=Cutoff!$W$9,L50=Cutoff!$W$12),OR(L50=$D$19,L50=$E$19,L50=$F$19,L50=$G$19,L50=$H$19,L50=$I$19,L50=$J$19,L50=$K$19,L50=$L$19,L50=$M$19),GX50="i"),L50,""))</f>
        <v/>
      </c>
      <c r="JD50" s="720" t="str">
        <f>IF(ISBLANK($B50),"",+IF(AND(OR(M50=Cutoff!$W$8,M50=Cutoff!$W$9,M50=Cutoff!$W$12),OR(M50=$D$19,M50=$E$19,M50=$F$19,M50=$G$19,M50=$H$19,M50=$I$19,M50=$J$19,M50=$K$19,M50=$L$19,M50=$M$19),GY50="i"),M50,""))</f>
        <v/>
      </c>
      <c r="JE50" s="720" t="str">
        <f>IF(ISBLANK($B50),"",+IF(AND(OR(N50=Cutoff!$W$8,N50=Cutoff!$W$9,N50=Cutoff!$W$12),OR(N50=$D$19,N50=$E$19,N50=$F$19,N50=$G$19,N50=$H$19,N50=$I$19,N50=$J$19,N50=$K$19,N50=$L$19,N50=$M$19),GZ50="i"),N50,""))</f>
        <v/>
      </c>
      <c r="JF50" s="720" t="str">
        <f>IF(ISBLANK($B50),"",+IF(AND(OR(O50=Cutoff!$W$8,O50=Cutoff!$W$9,O50=Cutoff!$W$12),OR(O50=$D$19,O50=$E$19,O50=$F$19,O50=$G$19,O50=$H$19,O50=$I$19,O50=$J$19,O50=$K$19,O50=$L$19,O50=$M$19),HA50="i"),O50,""))</f>
        <v/>
      </c>
      <c r="JG50" s="720">
        <f t="shared" si="105"/>
        <v>0</v>
      </c>
      <c r="JH50" s="720" t="str">
        <f t="shared" si="106"/>
        <v/>
      </c>
      <c r="JK50" s="720" t="str">
        <f>IF(ISBLANK($B50),"",+IF(AND(OR(E50=Cutoff!$W$2,E50=Cutoff!$W$3,E50=Cutoff!$W$4,E50=Cutoff!$W$11),OR(E50=$D$19,E50=$E$19,E50=$F$19,E50=$G$19,E50=$H$19,E50=$I$19,E50=$J$19,E50=$K$19,E50=$L$19,E50=$M$19),HE50="d"),E50,""))</f>
        <v/>
      </c>
      <c r="JL50" s="720" t="str">
        <f>IF(ISBLANK($B50),"",+IF(AND(OR(F50=Cutoff!$W$2,F50=Cutoff!$W$3,F50=Cutoff!$W$4,F50=Cutoff!$W$11),OR(F50=$D$19,F50=$E$19,F50=$F$19,F50=$G$19,F50=$H$19,F50=$I$19,F50=$J$19,F50=$K$19,F50=$L$19,F50=$M$19),HF50="d"),F50,""))</f>
        <v/>
      </c>
      <c r="JM50" s="720" t="str">
        <f>IF(ISBLANK($B50),"",+IF(AND(OR(G50=Cutoff!$W$2,G50=Cutoff!$W$3,G50=Cutoff!$W$4,G50=Cutoff!$W$11),OR(G50=$D$19,G50=$E$19,G50=$F$19,G50=$G$19,G50=$H$19,G50=$I$19,G50=$J$19,G50=$K$19,G50=$L$19,G50=$M$19),HG50="d"),G50,""))</f>
        <v/>
      </c>
      <c r="JN50" s="720" t="str">
        <f>IF(ISBLANK($B50),"",+IF(AND(OR(H50=Cutoff!$W$2,H50=Cutoff!$W$3,H50=Cutoff!$W$4,H50=Cutoff!$W$11),OR(H50=$D$19,H50=$E$19,H50=$F$19,H50=$G$19,H50=$H$19,H50=$I$19,H50=$J$19,H50=$K$19,H50=$L$19,H50=$M$19),HH50="d"),H50,""))</f>
        <v/>
      </c>
      <c r="JO50" s="720" t="str">
        <f>IF(ISBLANK($B50),"",+IF(AND(OR(I50=Cutoff!$W$2,I50=Cutoff!$W$3,I50=Cutoff!$W$4,I50=Cutoff!$W$11),OR(I50=$D$19,I50=$E$19,I50=$F$19,I50=$G$19,I50=$H$19,I50=$I$19,I50=$J$19,I50=$K$19,I50=$L$19,I50=$M$19),HI50="d"),I50,""))</f>
        <v/>
      </c>
      <c r="JP50" s="720" t="str">
        <f>IF(ISBLANK($B50),"",+IF(AND(OR(J50=Cutoff!$W$2,J50=Cutoff!$W$3,J50=Cutoff!$W$4,J50=Cutoff!$W$11),OR(J50=$D$19,J50=$E$19,J50=$F$19,J50=$G$19,J50=$H$19,J50=$I$19,J50=$J$19,J50=$K$19,J50=$L$19,J50=$M$19),HJ50="d"),J50,""))</f>
        <v/>
      </c>
      <c r="JQ50" s="720" t="str">
        <f>IF(ISBLANK($B50),"",+IF(AND(OR(K50=Cutoff!$W$2,K50=Cutoff!$W$3,K50=Cutoff!$W$4,K50=Cutoff!$W$11),OR(K50=$D$19,K50=$E$19,K50=$F$19,K50=$G$19,K50=$H$19,K50=$I$19,K50=$J$19,K50=$K$19,K50=$L$19,K50=$M$19),HK50="d"),K50,""))</f>
        <v/>
      </c>
      <c r="JR50" s="720" t="str">
        <f>IF(ISBLANK($B50),"",+IF(AND(OR(L50=Cutoff!$W$2,L50=Cutoff!$W$3,L50=Cutoff!$W$4,L50=Cutoff!$W$11),OR(L50=$D$19,L50=$E$19,L50=$F$19,L50=$G$19,L50=$H$19,L50=$I$19,L50=$J$19,L50=$K$19,L50=$L$19,L50=$M$19),HL50="d"),L50,""))</f>
        <v/>
      </c>
      <c r="JS50" s="720" t="str">
        <f>IF(ISBLANK($B50),"",+IF(AND(OR(M50=Cutoff!$W$2,M50=Cutoff!$W$3,M50=Cutoff!$W$4,M50=Cutoff!$W$11),OR(M50=$D$19,M50=$E$19,M50=$F$19,M50=$G$19,M50=$H$19,M50=$I$19,M50=$J$19,M50=$K$19,M50=$L$19,M50=$M$19),HM50="d"),M50,""))</f>
        <v/>
      </c>
      <c r="JT50" s="720" t="str">
        <f>IF(ISBLANK($B50),"",+IF(AND(OR(N50=Cutoff!$W$2,N50=Cutoff!$W$3,N50=Cutoff!$W$4,N50=Cutoff!$W$11),OR(N50=$D$19,N50=$E$19,N50=$F$19,N50=$G$19,N50=$H$19,N50=$I$19,N50=$J$19,N50=$K$19,N50=$L$19,N50=$M$19),HN50="d"),N50,""))</f>
        <v/>
      </c>
      <c r="JU50" s="720" t="str">
        <f>IF(ISBLANK($B50),"",+IF(AND(OR(O50=Cutoff!$W$2,O50=Cutoff!$W$3,O50=Cutoff!$W$4,O50=Cutoff!$W$11),OR(O50=$D$19,O50=$E$19,O50=$F$19,O50=$G$19,O50=$H$19,O50=$I$19,O50=$J$19,O50=$K$19,O50=$L$19,O50=$M$19),HO50="d"),O50,""))</f>
        <v/>
      </c>
      <c r="JV50" s="720">
        <f t="shared" si="125"/>
        <v>0</v>
      </c>
      <c r="JW50" s="720" t="str">
        <f t="shared" si="23"/>
        <v/>
      </c>
      <c r="JZ50" s="11"/>
      <c r="KA50" s="11"/>
      <c r="KB50" s="11"/>
      <c r="KC50" s="11"/>
      <c r="KD50" s="11"/>
      <c r="KE50" s="11"/>
      <c r="KF50" s="11"/>
      <c r="KG50" s="11"/>
      <c r="KH50" s="11"/>
      <c r="KI50" s="11"/>
      <c r="KJ50" s="11"/>
      <c r="KK50" s="11"/>
      <c r="KL50" s="11"/>
    </row>
    <row r="51" spans="1:298" ht="20.25" x14ac:dyDescent="0.3">
      <c r="A51" s="501"/>
      <c r="B51" s="585"/>
      <c r="C51" s="502"/>
      <c r="D51" s="500" t="str">
        <f t="shared" si="1"/>
        <v/>
      </c>
      <c r="E51" s="515"/>
      <c r="F51" s="516"/>
      <c r="G51" s="516"/>
      <c r="H51" s="516"/>
      <c r="I51" s="516"/>
      <c r="J51" s="516"/>
      <c r="K51" s="516"/>
      <c r="L51" s="516"/>
      <c r="M51" s="516"/>
      <c r="N51" s="516"/>
      <c r="O51" s="516"/>
      <c r="P51" s="510"/>
      <c r="Q51" s="505"/>
      <c r="R51" s="780"/>
      <c r="S51" s="507"/>
      <c r="T51" s="513"/>
      <c r="U51" s="716"/>
      <c r="V51" s="511"/>
      <c r="W51" s="506"/>
      <c r="X51" s="512"/>
      <c r="Y51" s="511"/>
      <c r="Z51" s="506"/>
      <c r="AA51" s="512"/>
      <c r="AB51" s="517"/>
      <c r="AC51" s="508"/>
      <c r="AD51" s="507"/>
      <c r="AE51" s="508"/>
      <c r="AF51" s="515"/>
      <c r="AG51" s="516"/>
      <c r="AH51" s="509"/>
      <c r="AI51" s="509"/>
      <c r="AJ51" s="510"/>
      <c r="AK51" s="447" t="str">
        <f t="shared" si="140"/>
        <v/>
      </c>
      <c r="AL51" s="63" t="str">
        <f t="shared" si="127"/>
        <v/>
      </c>
      <c r="AM51" s="64" t="str">
        <f t="shared" si="141"/>
        <v/>
      </c>
      <c r="AN51" s="786" t="str">
        <f t="shared" si="24"/>
        <v/>
      </c>
      <c r="AO51" s="786" t="str">
        <f t="shared" si="25"/>
        <v/>
      </c>
      <c r="AP51" s="786" t="str">
        <f t="shared" si="26"/>
        <v/>
      </c>
      <c r="AQ51" s="786" t="str">
        <f t="shared" si="27"/>
        <v/>
      </c>
      <c r="AR51" s="787" t="str">
        <f t="shared" si="28"/>
        <v/>
      </c>
      <c r="AS51" s="788" t="str">
        <f t="shared" si="29"/>
        <v/>
      </c>
      <c r="AT51" s="788" t="str">
        <f t="shared" si="30"/>
        <v/>
      </c>
      <c r="AU51" s="789" t="str">
        <f t="shared" si="31"/>
        <v/>
      </c>
      <c r="AV51" s="786" t="str">
        <f t="shared" si="32"/>
        <v/>
      </c>
      <c r="AW51" s="66" t="str">
        <f t="shared" si="33"/>
        <v/>
      </c>
      <c r="AX51" s="67" t="str">
        <f t="shared" si="4"/>
        <v/>
      </c>
      <c r="AY51" s="787" t="str">
        <f t="shared" si="34"/>
        <v/>
      </c>
      <c r="AZ51" s="790" t="str">
        <f t="shared" si="35"/>
        <v/>
      </c>
      <c r="BA51" s="378" t="str">
        <f t="shared" si="128"/>
        <v/>
      </c>
      <c r="BB51" s="379" t="str">
        <f t="shared" si="129"/>
        <v/>
      </c>
      <c r="BC51" s="376" t="str">
        <f t="shared" si="126"/>
        <v/>
      </c>
      <c r="BD51" s="263" t="str">
        <f t="shared" si="142"/>
        <v/>
      </c>
      <c r="BE51" s="263" t="str">
        <f t="shared" si="8"/>
        <v/>
      </c>
      <c r="BF51" s="258" t="b">
        <f t="shared" si="9"/>
        <v>0</v>
      </c>
      <c r="BG51" s="266" t="str">
        <f t="shared" si="130"/>
        <v/>
      </c>
      <c r="BH51" s="376" t="str">
        <f t="shared" si="131"/>
        <v xml:space="preserve"> </v>
      </c>
      <c r="BI51" s="376" t="str">
        <f t="shared" si="36"/>
        <v/>
      </c>
      <c r="BJ51" s="256" t="b">
        <f>+IF(E51="H340",IF(SCL!Y51&lt;$Q51,"Yes",""),IF(E51="H341",IF(SCL!Y51&lt;$Q51,"Yes",""),IF(E51="H350",IF(SCL!Y51&lt;$Q51,"Yes",""),IF(E51="H350i",IF(SCL!Y51&lt;$Q51,"(I)",""),IF(E51="H351",IF(SCL!Y51&lt;$Q51,"Yes",""))))))</f>
        <v>0</v>
      </c>
      <c r="BK51" s="256" t="b">
        <f>+IF(F51="H340",IF(SCL!Z51&lt;$Q51,"Yes",""),IF(F51="H341",IF(SCL!Z51&lt;$Q51,"Yes",""),IF(F51="H350",IF(SCL!Z51&lt;$Q51,"Yes",""),IF(F51="H350i",IF(SCL!Z51&lt;$Q51,"(I)",""),IF(F51="H351",IF(SCL!Z51&lt;$Q51,"Yes",""))))))</f>
        <v>0</v>
      </c>
      <c r="BL51" s="256" t="b">
        <f>+IF(G51="H340",IF(SCL!AA51&lt;$Q51,"Yes",""),IF(G51="H341",IF(SCL!AA51&lt;$Q51,"Yes",""),IF(G51="H350",IF(SCL!AA51&lt;$Q51,"Yes",""),IF(G51="H350i",IF(SCL!AA51&lt;$Q51,"(I)",""),IF(G51="H351",IF(SCL!AA51&lt;$Q51,"Yes",""))))))</f>
        <v>0</v>
      </c>
      <c r="BM51" s="256" t="b">
        <f>+IF(H51="H340",IF(SCL!AB51&lt;$Q51,"Yes",""),IF(H51="H341",IF(SCL!AB51&lt;$Q51,"Yes",""),IF(H51="H350",IF(SCL!AB51&lt;$Q51,"Yes",""),IF(H51="H350i",IF(SCL!AB51&lt;$Q51,"(I)",""),IF(H51="H351",IF(SCL!AB51&lt;$Q51,"Yes",""))))))</f>
        <v>0</v>
      </c>
      <c r="BN51" s="256" t="b">
        <f>+IF(I51="H340",IF(SCL!AC51&lt;$Q51,"Yes",""),IF(I51="H341",IF(SCL!AC51&lt;$Q51,"Yes",""),IF(I51="H350",IF(SCL!AC51&lt;$Q51,"Yes",""),IF(I51="H350i",IF(SCL!AC51&lt;$Q51,"(I)",""),IF(I51="H351",IF(SCL!AC51&lt;$Q51,"Yes",""))))))</f>
        <v>0</v>
      </c>
      <c r="BO51" s="256" t="b">
        <f>+IF(J51="H340",IF(SCL!AD51&lt;$Q51,"Yes",""),IF(J51="H341",IF(SCL!AD51&lt;$Q51,"Yes",""),IF(J51="H350",IF(SCL!AD51&lt;$Q51,"Yes",""),IF(J51="H350i",IF(SCL!AD51&lt;$Q51,"(I)",""),IF(J51="H351",IF(SCL!AD51&lt;$Q51,"Yes",""))))))</f>
        <v>0</v>
      </c>
      <c r="BP51" s="256" t="b">
        <f>+IF(K51="H340",IF(SCL!AE51&lt;$Q51,"Yes",""),IF(K51="H341",IF(SCL!AE51&lt;$Q51,"Yes",""),IF(K51="H350",IF(SCL!AE51&lt;$Q51,"Yes",""),IF(K51="H350i",IF(SCL!AE51&lt;$Q51,"(I)",""),IF(K51="H351",IF(SCL!AE51&lt;$Q51,"Yes",""))))))</f>
        <v>0</v>
      </c>
      <c r="BQ51" s="256" t="b">
        <f>+IF(L51="H340",IF(SCL!AF51&lt;$Q51,"Yes",""),IF(L51="H341",IF(SCL!AF51&lt;$Q51,"Yes",""),IF(L51="H350",IF(SCL!AF51&lt;$Q51,"Yes",""),IF(L51="H350i",IF(SCL!AF51&lt;$Q51,"(I)",""),IF(L51="H351",IF(SCL!AF51&lt;$Q51,"Yes",""))))))</f>
        <v>0</v>
      </c>
      <c r="BR51" s="256" t="b">
        <f>+IF(M51="H340",IF(SCL!AG51&lt;$Q51,"Yes",""),IF(M51="H341",IF(SCL!AG51&lt;$Q51,"Yes",""),IF(M51="H350",IF(SCL!AG51&lt;$Q51,"Yes",""),IF(M51="H350i",IF(SCL!AG51&lt;$Q51,"(I)",""),IF(M51="H351",IF(SCL!AG51&lt;$Q51,"Yes",""))))))</f>
        <v>0</v>
      </c>
      <c r="BS51" s="256" t="b">
        <f>+IF(N51="H340",IF(SCL!AH51&lt;$Q51,"Yes",""),IF(N51="H341",IF(SCL!AH51&lt;$Q51,"Yes",""),IF(N51="H350",IF(SCL!AH51&lt;$Q51,"Yes",""),IF(N51="H350i",IF(SCL!AH51&lt;$Q51,"(I)",""),IF(N51="H351",IF(SCL!AH51&lt;$Q51,"Yes",""))))))</f>
        <v>0</v>
      </c>
      <c r="BT51" s="492" t="b">
        <f>+IF(O51="H340",IF(SCL!AI51&lt;$Q51,"Yes",""),IF(O51="H341",IF(SCL!AI51&lt;$Q51,"Yes",""),IF(O51="H350",IF(SCL!AI51&lt;$Q51,"Yes",""),IF(O51="H350i",IF(SCL!AI51&lt;$Q51,"(I)",""),IF(O51="H351",IF(SCL!AI51&lt;$Q51,"Yes",""))))))</f>
        <v>0</v>
      </c>
      <c r="BU51" s="420"/>
      <c r="BV51" s="420"/>
      <c r="BW51" s="421"/>
      <c r="BX51" s="255" t="str">
        <f t="shared" si="107"/>
        <v/>
      </c>
      <c r="BY51" s="256" t="str">
        <f t="shared" si="112"/>
        <v/>
      </c>
      <c r="BZ51" s="256" t="str">
        <f t="shared" si="113"/>
        <v/>
      </c>
      <c r="CA51" s="256" t="str">
        <f t="shared" si="114"/>
        <v/>
      </c>
      <c r="CB51" s="256" t="str">
        <f t="shared" si="115"/>
        <v/>
      </c>
      <c r="CC51" s="256" t="str">
        <f t="shared" si="116"/>
        <v/>
      </c>
      <c r="CD51" s="256" t="str">
        <f t="shared" si="117"/>
        <v/>
      </c>
      <c r="CE51" s="256" t="str">
        <f t="shared" si="118"/>
        <v/>
      </c>
      <c r="CF51" s="256" t="str">
        <f t="shared" si="119"/>
        <v/>
      </c>
      <c r="CG51" s="256" t="str">
        <f t="shared" si="120"/>
        <v/>
      </c>
      <c r="CH51" s="256" t="str">
        <f t="shared" si="121"/>
        <v/>
      </c>
      <c r="CI51" s="420" t="str">
        <f t="shared" si="132"/>
        <v/>
      </c>
      <c r="CJ51" s="420" t="str">
        <f t="shared" si="133"/>
        <v/>
      </c>
      <c r="CK51" s="420" t="str">
        <f t="shared" si="134"/>
        <v/>
      </c>
      <c r="CL51" s="593" t="str">
        <f t="shared" si="47"/>
        <v/>
      </c>
      <c r="CM51" s="376" t="str">
        <f t="shared" si="108"/>
        <v/>
      </c>
      <c r="CN51" s="376" t="str">
        <f t="shared" si="48"/>
        <v/>
      </c>
      <c r="CO51" s="545" t="str">
        <f t="shared" si="49"/>
        <v/>
      </c>
      <c r="CP51" s="258" t="str">
        <f t="shared" si="14"/>
        <v/>
      </c>
      <c r="CQ51" s="541">
        <f t="shared" si="50"/>
        <v>0</v>
      </c>
      <c r="CS51" s="671" t="str">
        <f>IF(ISBLANK(E51),"",IF(SCL!Y51&lt;$Q51,1,0))</f>
        <v/>
      </c>
      <c r="CT51" s="672" t="str">
        <f>IF(ISBLANK(F51),"",IF(SCL!Z51&lt;$Q51,1,0))</f>
        <v/>
      </c>
      <c r="CU51" s="672" t="str">
        <f>IF(ISBLANK(G51),"",IF(SCL!AA51&lt;$Q51,1,0))</f>
        <v/>
      </c>
      <c r="CV51" s="672" t="str">
        <f>IF(ISBLANK(H51),"",IF(SCL!AB51&lt;$Q51,1,0))</f>
        <v/>
      </c>
      <c r="CW51" s="672" t="str">
        <f>IF(ISBLANK(I51),"",IF(SCL!AC51&lt;$Q51,1,0))</f>
        <v/>
      </c>
      <c r="CX51" s="672" t="str">
        <f>IF(ISBLANK(J51),"",IF(SCL!AD51&lt;$Q51,1,0))</f>
        <v/>
      </c>
      <c r="CY51" s="672" t="str">
        <f>IF(ISBLANK(K51),"",IF(SCL!AE51&lt;$Q51,1,0))</f>
        <v/>
      </c>
      <c r="CZ51" s="672" t="str">
        <f>IF(ISBLANK(L51),"",IF(SCL!AF51&lt;$Q51,1,0))</f>
        <v/>
      </c>
      <c r="DA51" s="672" t="str">
        <f>IF(ISBLANK(M51),"",IF(SCL!AG51&lt;$Q51,1,0))</f>
        <v/>
      </c>
      <c r="DB51" s="672" t="str">
        <f>IF(ISBLANK(N51),"",IF(SCL!AH51&lt;$Q51,1,0))</f>
        <v/>
      </c>
      <c r="DC51" s="673" t="str">
        <f>IF(ISBLANK(O51),"",IF(SCL!AI51&lt;$Q51,1,0))</f>
        <v/>
      </c>
      <c r="DD51" s="478">
        <f t="shared" si="51"/>
        <v>0</v>
      </c>
      <c r="DE51" s="541" t="str">
        <f t="shared" si="52"/>
        <v/>
      </c>
      <c r="DF51" s="665">
        <f t="shared" si="109"/>
        <v>33</v>
      </c>
      <c r="DP51" s="637" t="str">
        <f>+IF(ISBLANK($B$22),"",IF(OR(E51=Cutoff!$A$18,E51=Cutoff!$A$18,F51=Cutoff!$A$18,G51=Cutoff!$A$18,H51=Cutoff!$A$18,I51=Cutoff!$A$18,J51=Cutoff!$A$18,K51=Cutoff!$A$18,L51=Cutoff!$A$18,M51=Cutoff!$A$18,N51=Cutoff!$A$18,O51=Cutoff!$A$18),1,0))</f>
        <v/>
      </c>
      <c r="DQ51" s="622" t="str">
        <f t="shared" si="60"/>
        <v/>
      </c>
      <c r="DR51" s="622" t="str">
        <f t="shared" si="61"/>
        <v/>
      </c>
      <c r="DS51" s="622">
        <f t="shared" si="62"/>
        <v>0</v>
      </c>
      <c r="DT51" s="622" t="str">
        <f t="shared" si="63"/>
        <v/>
      </c>
      <c r="DU51" s="636" t="str">
        <f t="shared" si="64"/>
        <v/>
      </c>
      <c r="DV51" s="381" t="str">
        <f>+IF(OR($E51=Cutoff!A$13,$E51=Cutoff!A$14,$E51=Cutoff!A$15,$F51=Cutoff!A$13,$F51=Cutoff!A$14,$F51=Cutoff!A$15,$G51=Cutoff!A$13,$G51=Cutoff!A$14,$G51=Cutoff!A$15,H51=Cutoff!A$13,$H51=Cutoff!A$14,$H51=Cutoff!A$15,I51=Cutoff!A$13,$I51=Cutoff!A$14,$I51=Cutoff!A$15,$J51=Cutoff!A$13,$J51=Cutoff!A$14,$J51=Cutoff!A$15,$K51=Cutoff!A$13,$K51=Cutoff!A$14,$K51=Cutoff!A$15,$L51=Cutoff!A$13,$L51=Cutoff!A$14,$L51=Cutoff!A$15,$M51=Cutoff!A$13,$M51=Cutoff!A$14,$M51=Cutoff!A$15,$N51=Cutoff!A$13,$N51=Cutoff!A$14,$N51=Cutoff!A$15,$O51=Cutoff!A$13,$O51=Cutoff!A$14,$O51=Cutoff!A$15),"x","")</f>
        <v/>
      </c>
      <c r="DW51" s="275" t="str">
        <f t="shared" si="65"/>
        <v/>
      </c>
      <c r="DX51" s="244" t="str">
        <f t="shared" si="16"/>
        <v/>
      </c>
      <c r="DY51" s="381" t="str">
        <f>+IF(OR($E51=Cutoff!$A$5,$E51=Cutoff!$A$6,$E51=Cutoff!$A$7,$F51=Cutoff!$A$5,$F51=Cutoff!$A$6,$F51=Cutoff!$A$7,$G51=Cutoff!$A$5,$G51=Cutoff!$A$6,$G51=Cutoff!$A$7,$H51=Cutoff!$A$5,$H51=Cutoff!$A$6,$H51=Cutoff!$A$7,$I51=Cutoff!$A$5,$I51=Cutoff!$A$6,$I51=Cutoff!$A$7,$J51=Cutoff!$A$5,$J51=Cutoff!$A$6,$J51=Cutoff!$A$7,$K51=Cutoff!$A$5,$K51=Cutoff!$A$6,$K51=Cutoff!$A$7,$L51=Cutoff!$A$5,$L51=Cutoff!$A$6,$L51=Cutoff!$A$7,$M51=Cutoff!$A$5,$M51=Cutoff!$A$6,$M51=Cutoff!$A$7,$N51=Cutoff!$A$5,$N51=Cutoff!$A$6,$N51=Cutoff!$A$7,$O51=Cutoff!$A$5,$O51=Cutoff!$A$6,$O51=Cutoff!$A$7),"x","")</f>
        <v/>
      </c>
      <c r="DZ51" s="275" t="str">
        <f t="shared" si="66"/>
        <v/>
      </c>
      <c r="EA51" s="244" t="str">
        <f t="shared" si="144"/>
        <v/>
      </c>
      <c r="EB51" s="381" t="str">
        <f>+IF(OR($E51=Cutoff!$A$2,$E51=Cutoff!$A$3,$E51=Cutoff!$A$4,$F51=Cutoff!$A$2,$F51=Cutoff!$A$3,$F51=Cutoff!$A$4,$G51=Cutoff!$A$2,$G51=Cutoff!$A$3,$G51=Cutoff!$A$4,$H51=Cutoff!$A$2,$H51=Cutoff!$A$3,$H51=Cutoff!$A$4,$I51=Cutoff!$A$2,$I51=Cutoff!$A$3,$I51=Cutoff!$A$4,$J51=Cutoff!$A$2,$J51=Cutoff!$A$3,$J51=Cutoff!$A$4,$K51=Cutoff!$A$2,$K51=Cutoff!$A$3,$K51=Cutoff!$A$4,$L51=Cutoff!$A$2,$L51=Cutoff!$A$3,$L51=Cutoff!$A$4,$M51=Cutoff!$A$2,$M51=Cutoff!$A$3,$M51=Cutoff!$A$4,$N51=Cutoff!$A$2,$N51=Cutoff!$A$3,$N51=Cutoff!$A$4,$O51=Cutoff!$A$2,$O51=Cutoff!$A$3,$O51=Cutoff!$A$4),"x","")</f>
        <v/>
      </c>
      <c r="EC51" s="275" t="str">
        <f t="shared" si="67"/>
        <v/>
      </c>
      <c r="ED51" s="244" t="str">
        <f t="shared" si="143"/>
        <v/>
      </c>
      <c r="EE51" s="293" t="str">
        <f t="shared" si="122"/>
        <v/>
      </c>
      <c r="EF51" s="382" t="str">
        <f>+IF(OR($E51=Cutoff!$A$8,$E51=Cutoff!$A$11,$E51=Cutoff!$A$12,$F51=Cutoff!$A$8,$F51=Cutoff!$A$11,$F51=Cutoff!$A$12,$G51=Cutoff!$A$8,$G51=Cutoff!$A$11,$G51=Cutoff!$A$12,$H51=Cutoff!$A$8,$H51=Cutoff!$A$11,$H51=Cutoff!$A$12,$I51=Cutoff!$A$8,$I51=Cutoff!$A$11,$I51=Cutoff!$A$12,$J51=Cutoff!$A$8,$J51=Cutoff!$A$11,$J51=Cutoff!$A$12,$K51=Cutoff!$A$8,$K51=Cutoff!$A$11,$K51=Cutoff!$A$12,$L51=Cutoff!$A$8,$L51=Cutoff!$A$11,$L51=Cutoff!$A$12,$M51=Cutoff!$A$8,$M51=Cutoff!$A$11,$M51=Cutoff!$A$12,$N51=Cutoff!$A$8,$N51=Cutoff!$A$11,$N51=Cutoff!$A$12,$O51=Cutoff!$A$8,$O51=Cutoff!$A$11,$O51=Cutoff!$A$12),"x","")</f>
        <v/>
      </c>
      <c r="EG51" s="293" t="str">
        <f t="shared" si="123"/>
        <v/>
      </c>
      <c r="EH51" s="482" t="str">
        <f t="shared" si="68"/>
        <v/>
      </c>
      <c r="EI51" s="482" t="str">
        <f t="shared" si="69"/>
        <v/>
      </c>
      <c r="EJ51" s="478" t="str">
        <f t="shared" si="70"/>
        <v/>
      </c>
      <c r="EK51" s="244">
        <f t="shared" si="110"/>
        <v>9</v>
      </c>
      <c r="EL51" s="482" t="str">
        <f t="shared" si="71"/>
        <v/>
      </c>
      <c r="EM51" s="482" t="str">
        <f t="shared" si="72"/>
        <v/>
      </c>
      <c r="EN51" s="482" t="str">
        <f t="shared" si="73"/>
        <v/>
      </c>
      <c r="EO51" s="293" t="str">
        <f t="shared" si="19"/>
        <v/>
      </c>
      <c r="EP51" s="539" t="str">
        <f>+IF(ISBLANK(B51),"",IF(OR($E51=Cutoff!$P$2,$E51=Cutoff!$P$3,$E51=Cutoff!$P$4,$E51=Cutoff!$P$5,$E51=Cutoff!$P$6,$E51=Cutoff!$P$7,$E51=Cutoff!$P$8,$F51=Cutoff!$P$2,$F51=Cutoff!$P$3,$F51=Cutoff!$P$4,$F51=Cutoff!$P$5,$F51=Cutoff!$P$6,$F51=Cutoff!$P$7,$F51=Cutoff!$P$8,$G51=Cutoff!$P$2,$G51=Cutoff!$P$3,$G51=Cutoff!$P$4,$G51=Cutoff!$P$5,$G51=Cutoff!$P$6,$G51=Cutoff!$P$7,$G51=Cutoff!$P$8,$H51=Cutoff!$P$2,$H51=Cutoff!$P$3,$H51=Cutoff!$P$4,$H51=Cutoff!$P$5,$H51=Cutoff!$P$6,$H51=Cutoff!$P$7,$H51=Cutoff!$P$8,$I51=Cutoff!$P$2,$I51=Cutoff!$P$3,$I51=Cutoff!$P$4,$I51=Cutoff!$P$5,$I51=Cutoff!$P$6,$I51=Cutoff!$P$7,$I51=Cutoff!$P$8,$J51=Cutoff!$P$2,$J51=Cutoff!$P$3,$J51=Cutoff!$P$4,$J51=Cutoff!$P$5,$J51=Cutoff!$P$6,$J51=Cutoff!$P$7,$J51=Cutoff!$P$8,$K51=Cutoff!$P$2,$K51=Cutoff!$P$3,$K51=Cutoff!$P$4,$K51=Cutoff!$P$5,$K51=Cutoff!$P$6,$K51=Cutoff!$P$7,$K51=Cutoff!$P$8,$L51=Cutoff!$P$2,$L51=Cutoff!$P$3,$L51=Cutoff!$P$4,$L51=Cutoff!$P$5,$L51=Cutoff!$P$6,$L51=Cutoff!$P$7,$L51=Cutoff!$P$8,$M51=Cutoff!$P$2,$M51=Cutoff!$P$3,$M51=Cutoff!$P$4,$M51=Cutoff!$P$5,$M51=Cutoff!$P$6,$M51=Cutoff!$P$7,$M51=Cutoff!$P$8,$N51=Cutoff!$P$2,$N51=Cutoff!$P$3,$N51=Cutoff!$P$4,$N51=Cutoff!$P$5,$N51=Cutoff!$P$6,$N51=Cutoff!$P$7,$N51=Cutoff!$P$8,$O51=Cutoff!$P$2,$O51=Cutoff!$P$3,$O51=Cutoff!$P$4,$O51=Cutoff!$P$5,$O51=Cutoff!$P$6,$O51=Cutoff!$P$7,$O51=Cutoff!$P$8),1,""))</f>
        <v/>
      </c>
      <c r="EQ51" s="490" t="str">
        <f>+IF(ISBLANK(B51),"",IF(OR($E51=Cutoff!$R$2,$E51=Cutoff!$R$3,$E51=Cutoff!$R$4,$E51=Cutoff!$R$6,$E51=Cutoff!$R$7,$E51=Cutoff!$R$8,$E51=Cutoff!$R$10,$F51=Cutoff!$R$2,$F51=Cutoff!$R$3,$F51=Cutoff!$R$4,$F51=Cutoff!$R$6,$F51=Cutoff!$R$7,$F51=Cutoff!$R$8,$F51=Cutoff!$R$10,$G51=Cutoff!$R$2,$G51=Cutoff!$R$3,$G51=Cutoff!$R$4,$G51=Cutoff!$R$6,$G51=Cutoff!$R$7,$G51=Cutoff!$R$8,$G51=Cutoff!$R$10,$H51=Cutoff!$R$2,$H51=Cutoff!$R$3,$H51=Cutoff!$R$4,$H51=Cutoff!$R$6,$H51=Cutoff!$R$7,$H51=Cutoff!$R$8,$H51=Cutoff!$R$10,$I51=Cutoff!$R$2,$I51=Cutoff!$R$3,$I51=Cutoff!$R$4,$I51=Cutoff!$R$6,$I51=Cutoff!$R$7,$I51=Cutoff!$R$8,$I51=Cutoff!$R$10,$J51=Cutoff!$R$2,$J51=Cutoff!$R$3,$J51=Cutoff!$R$4,$J51=Cutoff!$R$6,$J51=Cutoff!$R$7,$J51=Cutoff!$R$8,$J51=Cutoff!$R$10,$K51=Cutoff!$R$2,$K51=Cutoff!$R$3,$K51=Cutoff!$R$4,$K51=Cutoff!$R$6,$K51=Cutoff!$R$7,$K51=Cutoff!$R$8,$K51=Cutoff!$R$10,$L51=Cutoff!$R$2,$L51=Cutoff!$R$3,$L51=Cutoff!$R$4,$L51=Cutoff!$R$6,$L51=Cutoff!$R$7,$L51=Cutoff!$R$8,$L51=Cutoff!$R$10,$M51=Cutoff!$R$2,$M51=Cutoff!$R$3,$M51=Cutoff!$R$4,$M51=Cutoff!$R$6,$M51=Cutoff!$R$7,$M51=Cutoff!$R$8,$M51=Cutoff!$R$10,$N51=Cutoff!$R$2,$N51=Cutoff!$R$3,$N51=Cutoff!$R$4,$N51=Cutoff!$R$6,$N51=Cutoff!$R$7,$N51=Cutoff!$R$8,$N51=Cutoff!$R$10,$O51=Cutoff!$R$2,$O51=Cutoff!$R$3,$O51=Cutoff!$R$4,$O51=Cutoff!$R$6,$O51=Cutoff!$R$7,$O51=Cutoff!$R$8,$O51=Cutoff!$R$10),1,""))</f>
        <v/>
      </c>
      <c r="ER51" s="490" t="str">
        <f>+IF(ISBLANK(B51),"",IF(OR($E51=Cutoff!$T$2,$E51=Cutoff!$T$3,$E51=Cutoff!$T$4,$E51=Cutoff!$T$5,$E51=Cutoff!$T$6,$E51=Cutoff!$T$7,$E51=Cutoff!$T$8,$F51=Cutoff!$T$2,$F51=Cutoff!$T$3,$F51=Cutoff!$T$4,$F51=Cutoff!$T$5,$F51=Cutoff!$T$6,$F51=Cutoff!$T$7,$F51=Cutoff!$T$8,$G51=Cutoff!$T$2,$G51=Cutoff!$T$3,$G51=Cutoff!$T$4,$G51=Cutoff!$T$5,$G51=Cutoff!$T$6,$G51=Cutoff!$T$7,$G51=Cutoff!$T$8,$H51=Cutoff!$T$2,$H51=Cutoff!$T$3,$H51=Cutoff!$T$4,$H51=Cutoff!$T$5,$H51=Cutoff!$T$6,$H51=Cutoff!$T$7,$H51=Cutoff!$T$8,$I51=Cutoff!$T$2,$I51=Cutoff!$T$3,$I51=Cutoff!$T$4,$I51=Cutoff!$T$5,$I51=Cutoff!$T$6,$I51=Cutoff!$T$7,$I51=Cutoff!$T$8,$J51=Cutoff!$T$2,$J51=Cutoff!$T$3,$J51=Cutoff!$T$4,$J51=Cutoff!$T$5,$J51=Cutoff!$T$6,$J51=Cutoff!$T$7,$J51=Cutoff!$T$8,$K51=Cutoff!$T$2,$K51=Cutoff!$T$3,$K51=Cutoff!$T$4,$K51=Cutoff!$T$5,$K51=Cutoff!$T$6,$K51=Cutoff!$T$7,$K51=Cutoff!$T$8,$L51=Cutoff!$T$2,$L51=Cutoff!$T$3,$L51=Cutoff!$T$4,$L51=Cutoff!$T$5,$L51=Cutoff!$T$6,$L51=Cutoff!$T$7,$L51=Cutoff!$T$8,$M51=Cutoff!$T$2,$M51=Cutoff!$T$3,$M51=Cutoff!$T$4,$M51=Cutoff!$T$5,$M51=Cutoff!$T$6,$M51=Cutoff!$T$7,$M51=Cutoff!$T$8,$N51=Cutoff!$T$2,$N51=Cutoff!$T$3,$N51=Cutoff!$T$4,$N51=Cutoff!$T$5,$N51=Cutoff!$T$6,$N51=Cutoff!$T$7,$N51=Cutoff!$T$8,$O51=Cutoff!$T$2,$O51=Cutoff!$T$3,$O51=Cutoff!$T$4,$O51=Cutoff!$T$5,$O51=Cutoff!$T$6,$O51=Cutoff!$T$7,$O51=Cutoff!$T$8),1,""))</f>
        <v/>
      </c>
      <c r="ET51" s="480">
        <f t="shared" si="135"/>
        <v>0</v>
      </c>
      <c r="EU51" s="545">
        <f t="shared" si="75"/>
        <v>0</v>
      </c>
      <c r="EV51" s="545">
        <f t="shared" si="76"/>
        <v>0</v>
      </c>
      <c r="EW51" s="545">
        <f t="shared" si="77"/>
        <v>0</v>
      </c>
      <c r="EY51" s="689" t="str">
        <f>IF(ISBLANK(E51),"0",+IF(OR(AND(E51=Cutoff!$AC$2,$Q51&gt;VLOOKUP(E51,Cutoff!$A$2:$D$56,4,FALSE)&gt;LCID!$Q51),AND(E51=Cutoff!$AC$3,$Q51&gt;VLOOKUP(E51,Cutoff!$A$2:$D$56,4,FALSE)&gt;LCID!$Q51),AND(E51=Cutoff!$AC$4,$RC51&gt;VLOOKUP(E51,Cutoff!$A$2:$D$56,4,FALSE)&gt;LCID!$Q51),AND(E51=Cutoff!$AC$5,$Q51&gt;VLOOKUP(E51,Cutoff!$A$2:$D$56,4,FALSE)&gt;LCID!$Q51),AND(E51=Cutoff!$AC$6,$Q51&gt;VLOOKUP(E51,Cutoff!$A$2:$D$56,4,FALSE)&gt;LCID!$Q51),AND(E51=Cutoff!$AC$7,$Q51&gt;VLOOKUP(E51,Cutoff!$A$2:$D$56,4,FALSE)&gt;LCID!$Q51),AND(E51=Cutoff!$AC$8,$Q51&gt;VLOOKUP(E51,Cutoff!$A$2:$D$56,4,FALSE)&gt;LCID!$Q51),AND(E51=Cutoff!$AC$9,$Q51&gt;VLOOKUP(E51,Cutoff!$A$2:$D$56,4,FALSE)&gt;LCID!$Q51)),"1","0"))</f>
        <v>0</v>
      </c>
      <c r="EZ51" s="690" t="str">
        <f>IF(ISBLANK(F51),"0",+IF(OR(AND(F51=Cutoff!$AC$2,$Q51&gt;VLOOKUP(F51,Cutoff!$A$2:$D$56,4,FALSE)&gt;LCID!$Q51),AND(F51=Cutoff!$AC$3,$Q51&gt;VLOOKUP(F51,Cutoff!$A$2:$D$56,4,FALSE)&gt;LCID!$Q51),AND(F51=Cutoff!$AC$4,$RC51&gt;VLOOKUP(F51,Cutoff!$A$2:$D$56,4,FALSE)&gt;LCID!$Q51),AND(F51=Cutoff!$AC$5,$Q51&gt;VLOOKUP(F51,Cutoff!$A$2:$D$56,4,FALSE)&gt;LCID!$Q51),AND(F51=Cutoff!$AC$6,$Q51&gt;VLOOKUP(F51,Cutoff!$A$2:$D$56,4,FALSE)&gt;LCID!$Q51),AND(F51=Cutoff!$AC$7,$Q51&gt;VLOOKUP(F51,Cutoff!$A$2:$D$56,4,FALSE)&gt;LCID!$Q51),AND(F51=Cutoff!$AC$8,$Q51&gt;VLOOKUP(F51,Cutoff!$A$2:$D$56,4,FALSE)&gt;LCID!$Q51),AND(F51=Cutoff!$AC$9,$Q51&gt;VLOOKUP(F51,Cutoff!$A$2:$D$56,4,FALSE)&gt;LCID!$Q51)),"1","0"))</f>
        <v>0</v>
      </c>
      <c r="FA51" s="690" t="str">
        <f>IF(ISBLANK(G51),"0",+IF(OR(AND(G51=Cutoff!$AC$2,$Q51&gt;VLOOKUP(G51,Cutoff!$A$2:$D$56,4,FALSE)&gt;LCID!$Q51),AND(G51=Cutoff!$AC$3,$Q51&gt;VLOOKUP(G51,Cutoff!$A$2:$D$56,4,FALSE)&gt;LCID!$Q51),AND(G51=Cutoff!$AC$4,$RC51&gt;VLOOKUP(G51,Cutoff!$A$2:$D$56,4,FALSE)&gt;LCID!$Q51),AND(G51=Cutoff!$AC$5,$Q51&gt;VLOOKUP(G51,Cutoff!$A$2:$D$56,4,FALSE)&gt;LCID!$Q51),AND(G51=Cutoff!$AC$6,$Q51&gt;VLOOKUP(G51,Cutoff!$A$2:$D$56,4,FALSE)&gt;LCID!$Q51),AND(G51=Cutoff!$AC$7,$Q51&gt;VLOOKUP(G51,Cutoff!$A$2:$D$56,4,FALSE)&gt;LCID!$Q51),AND(G51=Cutoff!$AC$8,$Q51&gt;VLOOKUP(G51,Cutoff!$A$2:$D$56,4,FALSE)&gt;LCID!$Q51),AND(G51=Cutoff!$AC$9,$Q51&gt;VLOOKUP(G51,Cutoff!$A$2:$D$56,4,FALSE)&gt;LCID!$Q51)),"1","0"))</f>
        <v>0</v>
      </c>
      <c r="FB51" s="690" t="str">
        <f>IF(ISBLANK(H51),"0",+IF(OR(AND(H51=Cutoff!$AC$2,$Q51&gt;VLOOKUP(H51,Cutoff!$A$2:$D$56,4,FALSE)&gt;LCID!$Q51),AND(H51=Cutoff!$AC$3,$Q51&gt;VLOOKUP(H51,Cutoff!$A$2:$D$56,4,FALSE)&gt;LCID!$Q51),AND(H51=Cutoff!$AC$4,$RC51&gt;VLOOKUP(H51,Cutoff!$A$2:$D$56,4,FALSE)&gt;LCID!$Q51),AND(H51=Cutoff!$AC$5,$Q51&gt;VLOOKUP(H51,Cutoff!$A$2:$D$56,4,FALSE)&gt;LCID!$Q51),AND(H51=Cutoff!$AC$6,$Q51&gt;VLOOKUP(H51,Cutoff!$A$2:$D$56,4,FALSE)&gt;LCID!$Q51),AND(H51=Cutoff!$AC$7,$Q51&gt;VLOOKUP(H51,Cutoff!$A$2:$D$56,4,FALSE)&gt;LCID!$Q51),AND(H51=Cutoff!$AC$8,$Q51&gt;VLOOKUP(H51,Cutoff!$A$2:$D$56,4,FALSE)&gt;LCID!$Q51),AND(H51=Cutoff!$AC$9,$Q51&gt;VLOOKUP(H51,Cutoff!$A$2:$D$56,4,FALSE)&gt;LCID!$Q51)),"1","0"))</f>
        <v>0</v>
      </c>
      <c r="FC51" s="690" t="str">
        <f>IF(ISBLANK(I51),"0",+IF(OR(AND(I51=Cutoff!$AC$2,$Q51&gt;VLOOKUP(I51,Cutoff!$A$2:$D$56,4,FALSE)&gt;LCID!$Q51),AND(I51=Cutoff!$AC$3,$Q51&gt;VLOOKUP(I51,Cutoff!$A$2:$D$56,4,FALSE)&gt;LCID!$Q51),AND(I51=Cutoff!$AC$4,$RC51&gt;VLOOKUP(I51,Cutoff!$A$2:$D$56,4,FALSE)&gt;LCID!$Q51),AND(I51=Cutoff!$AC$5,$Q51&gt;VLOOKUP(I51,Cutoff!$A$2:$D$56,4,FALSE)&gt;LCID!$Q51),AND(I51=Cutoff!$AC$6,$Q51&gt;VLOOKUP(I51,Cutoff!$A$2:$D$56,4,FALSE)&gt;LCID!$Q51),AND(I51=Cutoff!$AC$7,$Q51&gt;VLOOKUP(I51,Cutoff!$A$2:$D$56,4,FALSE)&gt;LCID!$Q51),AND(I51=Cutoff!$AC$8,$Q51&gt;VLOOKUP(I51,Cutoff!$A$2:$D$56,4,FALSE)&gt;LCID!$Q51),AND(I51=Cutoff!$AC$9,$Q51&gt;VLOOKUP(I51,Cutoff!$A$2:$D$56,4,FALSE)&gt;LCID!$Q51)),"1","0"))</f>
        <v>0</v>
      </c>
      <c r="FD51" s="690" t="str">
        <f>IF(ISBLANK(J51),"0",+IF(OR(AND(J51=Cutoff!$AC$2,$Q51&gt;VLOOKUP(J51,Cutoff!$A$2:$D$56,4,FALSE)&gt;LCID!$Q51),AND(J51=Cutoff!$AC$3,$Q51&gt;VLOOKUP(J51,Cutoff!$A$2:$D$56,4,FALSE)&gt;LCID!$Q51),AND(J51=Cutoff!$AC$4,$RC51&gt;VLOOKUP(J51,Cutoff!$A$2:$D$56,4,FALSE)&gt;LCID!$Q51),AND(J51=Cutoff!$AC$5,$Q51&gt;VLOOKUP(J51,Cutoff!$A$2:$D$56,4,FALSE)&gt;LCID!$Q51),AND(J51=Cutoff!$AC$6,$Q51&gt;VLOOKUP(J51,Cutoff!$A$2:$D$56,4,FALSE)&gt;LCID!$Q51),AND(J51=Cutoff!$AC$7,$Q51&gt;VLOOKUP(J51,Cutoff!$A$2:$D$56,4,FALSE)&gt;LCID!$Q51),AND(J51=Cutoff!$AC$8,$Q51&gt;VLOOKUP(J51,Cutoff!$A$2:$D$56,4,FALSE)&gt;LCID!$Q51),AND(J51=Cutoff!$AC$9,$Q51&gt;VLOOKUP(J51,Cutoff!$A$2:$D$56,4,FALSE)&gt;LCID!$Q51)),"1","0"))</f>
        <v>0</v>
      </c>
      <c r="FE51" s="690" t="str">
        <f>IF(ISBLANK(K51),"0",+IF(OR(AND(K51=Cutoff!$AC$2,$Q51&gt;VLOOKUP(K51,Cutoff!$A$2:$D$56,4,FALSE)&gt;LCID!$Q51),AND(K51=Cutoff!$AC$3,$Q51&gt;VLOOKUP(K51,Cutoff!$A$2:$D$56,4,FALSE)&gt;LCID!$Q51),AND(K51=Cutoff!$AC$4,$RC51&gt;VLOOKUP(K51,Cutoff!$A$2:$D$56,4,FALSE)&gt;LCID!$Q51),AND(K51=Cutoff!$AC$5,$Q51&gt;VLOOKUP(K51,Cutoff!$A$2:$D$56,4,FALSE)&gt;LCID!$Q51),AND(K51=Cutoff!$AC$6,$Q51&gt;VLOOKUP(K51,Cutoff!$A$2:$D$56,4,FALSE)&gt;LCID!$Q51),AND(K51=Cutoff!$AC$7,$Q51&gt;VLOOKUP(K51,Cutoff!$A$2:$D$56,4,FALSE)&gt;LCID!$Q51),AND(K51=Cutoff!$AC$8,$Q51&gt;VLOOKUP(K51,Cutoff!$A$2:$D$56,4,FALSE)&gt;LCID!$Q51),AND(K51=Cutoff!$AC$9,$Q51&gt;VLOOKUP(K51,Cutoff!$A$2:$D$56,4,FALSE)&gt;LCID!$Q51)),"1","0"))</f>
        <v>0</v>
      </c>
      <c r="FF51" s="690" t="str">
        <f>IF(ISBLANK(L51),"0",+IF(OR(AND(L51=Cutoff!$AC$2,$Q51&gt;VLOOKUP(L51,Cutoff!$A$2:$D$56,4,FALSE)&gt;LCID!$Q51),AND(L51=Cutoff!$AC$3,$Q51&gt;VLOOKUP(L51,Cutoff!$A$2:$D$56,4,FALSE)&gt;LCID!$Q51),AND(L51=Cutoff!$AC$4,$RC51&gt;VLOOKUP(L51,Cutoff!$A$2:$D$56,4,FALSE)&gt;LCID!$Q51),AND(L51=Cutoff!$AC$5,$Q51&gt;VLOOKUP(L51,Cutoff!$A$2:$D$56,4,FALSE)&gt;LCID!$Q51),AND(L51=Cutoff!$AC$6,$Q51&gt;VLOOKUP(L51,Cutoff!$A$2:$D$56,4,FALSE)&gt;LCID!$Q51),AND(L51=Cutoff!$AC$7,$Q51&gt;VLOOKUP(L51,Cutoff!$A$2:$D$56,4,FALSE)&gt;LCID!$Q51),AND(L51=Cutoff!$AC$8,$Q51&gt;VLOOKUP(L51,Cutoff!$A$2:$D$56,4,FALSE)&gt;LCID!$Q51),AND(L51=Cutoff!$AC$9,$Q51&gt;VLOOKUP(L51,Cutoff!$A$2:$D$56,4,FALSE)&gt;LCID!$Q51)),"1","0"))</f>
        <v>0</v>
      </c>
      <c r="FG51" s="690" t="str">
        <f>IF(ISBLANK(M51),"0",+IF(OR(AND(M51=Cutoff!$AC$2,$Q51&gt;VLOOKUP(M51,Cutoff!$A$2:$D$56,4,FALSE)&gt;LCID!$Q51),AND(M51=Cutoff!$AC$3,$Q51&gt;VLOOKUP(M51,Cutoff!$A$2:$D$56,4,FALSE)&gt;LCID!$Q51),AND(M51=Cutoff!$AC$4,$RC51&gt;VLOOKUP(M51,Cutoff!$A$2:$D$56,4,FALSE)&gt;LCID!$Q51),AND(M51=Cutoff!$AC$5,$Q51&gt;VLOOKUP(M51,Cutoff!$A$2:$D$56,4,FALSE)&gt;LCID!$Q51),AND(M51=Cutoff!$AC$6,$Q51&gt;VLOOKUP(M51,Cutoff!$A$2:$D$56,4,FALSE)&gt;LCID!$Q51),AND(M51=Cutoff!$AC$7,$Q51&gt;VLOOKUP(M51,Cutoff!$A$2:$D$56,4,FALSE)&gt;LCID!$Q51),AND(M51=Cutoff!$AC$8,$Q51&gt;VLOOKUP(M51,Cutoff!$A$2:$D$56,4,FALSE)&gt;LCID!$Q51),AND(M51=Cutoff!$AC$9,$Q51&gt;VLOOKUP(M51,Cutoff!$A$2:$D$56,4,FALSE)&gt;LCID!$Q51)),"1","0"))</f>
        <v>0</v>
      </c>
      <c r="FH51" s="690" t="str">
        <f>IF(ISBLANK(N51),"0",+IF(OR(AND(N51=Cutoff!$AC$2,$Q51&gt;VLOOKUP(N51,Cutoff!$A$2:$D$56,4,FALSE)&gt;LCID!$Q51),AND(N51=Cutoff!$AC$3,$Q51&gt;VLOOKUP(N51,Cutoff!$A$2:$D$56,4,FALSE)&gt;LCID!$Q51),AND(N51=Cutoff!$AC$4,$RC51&gt;VLOOKUP(N51,Cutoff!$A$2:$D$56,4,FALSE)&gt;LCID!$Q51),AND(N51=Cutoff!$AC$5,$Q51&gt;VLOOKUP(N51,Cutoff!$A$2:$D$56,4,FALSE)&gt;LCID!$Q51),AND(N51=Cutoff!$AC$6,$Q51&gt;VLOOKUP(N51,Cutoff!$A$2:$D$56,4,FALSE)&gt;LCID!$Q51),AND(N51=Cutoff!$AC$7,$Q51&gt;VLOOKUP(N51,Cutoff!$A$2:$D$56,4,FALSE)&gt;LCID!$Q51),AND(N51=Cutoff!$AC$8,$Q51&gt;VLOOKUP(N51,Cutoff!$A$2:$D$56,4,FALSE)&gt;LCID!$Q51),AND(N51=Cutoff!$AC$9,$Q51&gt;VLOOKUP(N51,Cutoff!$A$2:$D$56,4,FALSE)&gt;LCID!$Q51)),"1","0"))</f>
        <v>0</v>
      </c>
      <c r="FI51" s="691" t="str">
        <f>IF(ISBLANK(O51),"0",+IF(OR(AND(O51=Cutoff!$AC$2,$Q51&gt;VLOOKUP(O51,Cutoff!$A$2:$D$56,4,FALSE)&gt;LCID!$Q51),AND(O51=Cutoff!$AC$3,$Q51&gt;VLOOKUP(O51,Cutoff!$A$2:$D$56,4,FALSE)&gt;LCID!$Q51),AND(O51=Cutoff!$AC$4,$RC51&gt;VLOOKUP(O51,Cutoff!$A$2:$D$56,4,FALSE)&gt;LCID!$Q51),AND(O51=Cutoff!$AC$5,$Q51&gt;VLOOKUP(O51,Cutoff!$A$2:$D$56,4,FALSE)&gt;LCID!$Q51),AND(O51=Cutoff!$AC$6,$Q51&gt;VLOOKUP(O51,Cutoff!$A$2:$D$56,4,FALSE)&gt;LCID!$Q51),AND(O51=Cutoff!$AC$7,$Q51&gt;VLOOKUP(O51,Cutoff!$A$2:$D$56,4,FALSE)&gt;LCID!$Q51),AND(O51=Cutoff!$AC$8,$Q51&gt;VLOOKUP(O51,Cutoff!$A$2:$D$56,4,FALSE)&gt;LCID!$Q51),AND(O51=Cutoff!$AC$9,$Q51&gt;VLOOKUP(O51,Cutoff!$A$2:$D$56,4,FALSE)&gt;LCID!$Q51)),"1","0"))</f>
        <v>0</v>
      </c>
      <c r="FJ51" s="688">
        <f t="shared" si="136"/>
        <v>0</v>
      </c>
      <c r="FK51" s="11"/>
      <c r="FM51" s="480">
        <f t="shared" si="137"/>
        <v>0</v>
      </c>
      <c r="FN51" s="480">
        <f t="shared" si="138"/>
        <v>0</v>
      </c>
      <c r="FO51" s="480">
        <f t="shared" si="139"/>
        <v>0</v>
      </c>
      <c r="FQ51" s="239" t="str">
        <f>IF(ISBLANK(B51),"",+IF(OR($E51=Cutoff!$W$2,$E51=Cutoff!$W$3,$E51=Cutoff!$W$4,$E51=Cutoff!$W$5,$E51=Cutoff!$W$6,$E51=Cutoff!$W$7,$E51=Cutoff!$W$8,$E51=Cutoff!$W$9,$E51=Cutoff!$W$10,$E51=Cutoff!$W$11,$E51=Cutoff!$W$12,$F51=Cutoff!$W$2,$F51=Cutoff!$W$3,$F51=Cutoff!$W$4,$F51=Cutoff!$W$5,$F51=Cutoff!$W$6,$F51=Cutoff!$W$7,$F51=Cutoff!$W$8,$F51=Cutoff!$W$9,$F51=Cutoff!$W$10,$F51=Cutoff!$W$11,$F51=Cutoff!$W$12,$G51=Cutoff!$W$2,$G51=Cutoff!$W$3,$G51=Cutoff!$W$4,$G51=Cutoff!$W$5,$G51=Cutoff!$W$6,$G51=Cutoff!$W$7,$G51=Cutoff!$W$8,$G51=Cutoff!$W$9,$G51=Cutoff!$W$10,$G51=Cutoff!$W$11,$G51=Cutoff!$W$12,$H51=Cutoff!$W$2,$H51=Cutoff!$W$3,$H51=Cutoff!$W$4,$H51=Cutoff!$W$5,$H51=Cutoff!$W$6,$H51=Cutoff!$W$7,$H51=Cutoff!$W$8,$H51=Cutoff!$W$9,$H51=Cutoff!$W$10,$H51=Cutoff!$W$11,$H51=Cutoff!$W$12,$I51=Cutoff!$W$2,$I51=Cutoff!$W$3,$I51=Cutoff!$W$4,$I51=Cutoff!$W$5,$I51=Cutoff!$W$6,$I51=Cutoff!$W$7,$I51=Cutoff!$W$8,$I51=Cutoff!$W$9,$I51=Cutoff!$W$10,$I51=Cutoff!$W$11,$I51=Cutoff!$W$12,$J51=Cutoff!$W$2,$J51=Cutoff!$W$3,$J51=Cutoff!$W$4,$J51=Cutoff!$W$5,$J51=Cutoff!$W$6,$J51=Cutoff!$W$7,$J51=Cutoff!$W$8,$J51=Cutoff!$W$9,$J51=Cutoff!$W$10,$J51=Cutoff!$W$11,$J51=Cutoff!$W$12,$K51=Cutoff!$W$2,$K51=Cutoff!$W$3,$K51=Cutoff!$W$4,$K51=Cutoff!$W$5,$K51=Cutoff!$W$6,$K51=Cutoff!$W$7,$K51=Cutoff!$W$8,$K51=Cutoff!$W$9,$K51=Cutoff!$W$10,$K51=Cutoff!$W$11,$K51=Cutoff!$W$12,$L51=Cutoff!$W$2,$L51=Cutoff!$W$3,$L51=Cutoff!$W$4,$L51=Cutoff!$W$5,$L51=Cutoff!$W$6,$L51=Cutoff!$W$7,$L51=Cutoff!$W$8,$L51=Cutoff!$W$9,$L51=Cutoff!$W$10,$L51=Cutoff!$W$11,$L51=Cutoff!$W$12,$M51=Cutoff!$W$2,$M51=Cutoff!$W$3,$M51=Cutoff!$W$4,$M51=Cutoff!$W$5,$M51=Cutoff!$W$6,$M51=Cutoff!$W$7,$M51=Cutoff!$W$8,$M51=Cutoff!$W$9,$M51=Cutoff!$W$10,$N51=Cutoff!$W$2,$N51=Cutoff!$W$3,$N51=Cutoff!$W$4,$M51=Cutoff!$W$11,$M51=Cutoff!$W$12,$N51=Cutoff!$W$5,$N51=Cutoff!$W$6,$N51=Cutoff!$W$7,$N51=Cutoff!$W$8,$N51=Cutoff!$W$9,$N51=Cutoff!$W$10,$N51=Cutoff!$W$11,$N51=Cutoff!$W$12,$O51=Cutoff!$W$2,$O51=Cutoff!$W$3,$O51=Cutoff!$W$4,$O51=Cutoff!$W$5,$O51=Cutoff!$W$6,$O51=Cutoff!$W$7,$O51=Cutoff!$W$8,$O51=Cutoff!$W$9,$O51=Cutoff!$W$10,$O51=Cutoff!$W$11,$O51=Cutoff!$W$12),1,""))</f>
        <v/>
      </c>
      <c r="FR51" s="239">
        <f t="shared" si="80"/>
        <v>0</v>
      </c>
      <c r="FU51" s="480" t="str">
        <f t="shared" si="124"/>
        <v/>
      </c>
      <c r="GB51" s="528" t="str">
        <f t="shared" si="81"/>
        <v/>
      </c>
      <c r="GC51" s="529" t="str">
        <f t="shared" si="82"/>
        <v/>
      </c>
      <c r="GD51" s="529" t="str">
        <f t="shared" si="83"/>
        <v/>
      </c>
      <c r="GE51" s="529" t="str">
        <f t="shared" si="84"/>
        <v/>
      </c>
      <c r="GF51" s="529" t="str">
        <f t="shared" si="85"/>
        <v/>
      </c>
      <c r="GG51" s="529" t="str">
        <f t="shared" si="86"/>
        <v/>
      </c>
      <c r="GH51" s="529" t="str">
        <f t="shared" si="87"/>
        <v/>
      </c>
      <c r="GI51" s="529" t="str">
        <f t="shared" si="88"/>
        <v/>
      </c>
      <c r="GJ51" s="529" t="str">
        <f t="shared" si="89"/>
        <v/>
      </c>
      <c r="GK51" s="529" t="str">
        <f t="shared" si="90"/>
        <v/>
      </c>
      <c r="GL51" s="530" t="str">
        <f t="shared" si="91"/>
        <v/>
      </c>
      <c r="GM51" s="530">
        <f t="shared" si="92"/>
        <v>0</v>
      </c>
      <c r="GN51" s="574">
        <f t="shared" si="93"/>
        <v>0</v>
      </c>
      <c r="GQ51" s="528" t="str">
        <f>+IF(ISBLANK($B51),"",IF(ISBLANK(E51),"",IF(OR(E51=Cutoff!$P$34,E51=Cutoff!$P$35,E51=Cutoff!$P$36,E51=Cutoff!$P$37,E51=Cutoff!$P$38,E51=Cutoff!$P$39,E51=Cutoff!$P$40,E51=Cutoff!$P$41,E51=Cutoff!$P$42,E51=Cutoff!$P$43,E51=Cutoff!$P$44,E51=Cutoff!$P$45,$Q51&lt;SCL!Y51),"0","i")))</f>
        <v/>
      </c>
      <c r="GR51" s="529" t="str">
        <f>+IF(ISBLANK($B51),"",IF(ISBLANK(F51),"",IF(OR(F51=Cutoff!$P$34,F51=Cutoff!$P$35,F51=Cutoff!$P$36,F51=Cutoff!$P$37,F51=Cutoff!$P$38,F51=Cutoff!$P$39,F51=Cutoff!$P$40,F51=Cutoff!$P$41,F51=Cutoff!$P$42,F51=Cutoff!$P$43,F51=Cutoff!$P$44,F51=Cutoff!$P$45,$Q51&lt;SCL!Z51),"0","i")))</f>
        <v/>
      </c>
      <c r="GS51" s="529" t="str">
        <f>+IF(ISBLANK($B51),"",IF(ISBLANK(G51),"",IF(OR(G51=Cutoff!$P$34,G51=Cutoff!$P$35,G51=Cutoff!$P$36,G51=Cutoff!$P$37,G51=Cutoff!$P$38,G51=Cutoff!$P$39,G51=Cutoff!$P$40,G51=Cutoff!$P$41,G51=Cutoff!$P$42,G51=Cutoff!$P$43,G51=Cutoff!$P$44,G51=Cutoff!$P$45,$Q51&lt;SCL!AA51),"0","i")))</f>
        <v/>
      </c>
      <c r="GT51" s="529" t="str">
        <f>+IF(ISBLANK($B51),"",IF(ISBLANK(H51),"",IF(OR(H51=Cutoff!$P$34,H51=Cutoff!$P$35,H51=Cutoff!$P$36,H51=Cutoff!$P$37,H51=Cutoff!$P$38,H51=Cutoff!$P$39,H51=Cutoff!$P$40,H51=Cutoff!$P$41,H51=Cutoff!$P$42,H51=Cutoff!$P$43,H51=Cutoff!$P$44,H51=Cutoff!$P$45,$Q51&lt;SCL!AB51),"0","i")))</f>
        <v/>
      </c>
      <c r="GU51" s="529" t="str">
        <f>+IF(ISBLANK($B51),"",IF(ISBLANK(I51),"",IF(OR(I51=Cutoff!$P$34,I51=Cutoff!$P$35,I51=Cutoff!$P$36,I51=Cutoff!$P$37,I51=Cutoff!$P$38,I51=Cutoff!$P$39,I51=Cutoff!$P$40,I51=Cutoff!$P$41,I51=Cutoff!$P$42,I51=Cutoff!$P$43,I51=Cutoff!$P$44,I51=Cutoff!$P$45,$Q51&lt;SCL!AC51),"0","i")))</f>
        <v/>
      </c>
      <c r="GV51" s="529" t="str">
        <f>+IF(ISBLANK($B51),"",IF(ISBLANK(J51),"",IF(OR(J51=Cutoff!$P$34,J51=Cutoff!$P$35,J51=Cutoff!$P$36,J51=Cutoff!$P$37,J51=Cutoff!$P$38,J51=Cutoff!$P$39,J51=Cutoff!$P$40,J51=Cutoff!$P$41,J51=Cutoff!$P$42,J51=Cutoff!$P$43,J51=Cutoff!$P$44,J51=Cutoff!$P$45,$Q51&lt;SCL!AD51),"0","i")))</f>
        <v/>
      </c>
      <c r="GW51" s="529" t="str">
        <f>+IF(ISBLANK($B51),"",IF(ISBLANK(K51),"",IF(OR(K51=Cutoff!$P$34,K51=Cutoff!$P$35,K51=Cutoff!$P$36,K51=Cutoff!$P$37,K51=Cutoff!$P$38,K51=Cutoff!$P$39,K51=Cutoff!$P$40,K51=Cutoff!$P$41,K51=Cutoff!$P$42,K51=Cutoff!$P$43,K51=Cutoff!$P$44,K51=Cutoff!$P$45,$Q51&lt;SCL!AE51),"0","i")))</f>
        <v/>
      </c>
      <c r="GX51" s="529" t="str">
        <f>+IF(ISBLANK($B51),"",IF(ISBLANK(L51),"",IF(OR(L51=Cutoff!$P$34,L51=Cutoff!$P$35,L51=Cutoff!$P$36,L51=Cutoff!$P$37,L51=Cutoff!$P$38,L51=Cutoff!$P$39,L51=Cutoff!$P$40,L51=Cutoff!$P$41,L51=Cutoff!$P$42,L51=Cutoff!$P$43,L51=Cutoff!$P$44,L51=Cutoff!$P$45,$Q51&lt;SCL!AF51),"0","i")))</f>
        <v/>
      </c>
      <c r="GY51" s="529" t="str">
        <f>+IF(ISBLANK($B51),"",IF(ISBLANK(M51),"",IF(OR(M51=Cutoff!$P$34,M51=Cutoff!$P$35,M51=Cutoff!$P$36,M51=Cutoff!$P$37,M51=Cutoff!$P$38,M51=Cutoff!$P$39,M51=Cutoff!$P$40,M51=Cutoff!$P$41,M51=Cutoff!$P$42,M51=Cutoff!$P$43,M51=Cutoff!$P$44,M51=Cutoff!$P$45,$Q51&lt;SCL!AG51),"0","i")))</f>
        <v/>
      </c>
      <c r="GZ51" s="529" t="str">
        <f>+IF(ISBLANK($B51),"",IF(ISBLANK(N51),"",IF(OR(N51=Cutoff!$P$34,N51=Cutoff!$P$35,N51=Cutoff!$P$36,N51=Cutoff!$P$37,N51=Cutoff!$P$38,N51=Cutoff!$P$39,N51=Cutoff!$P$40,N51=Cutoff!$P$41,N51=Cutoff!$P$42,N51=Cutoff!$P$43,N51=Cutoff!$P$44,N51=Cutoff!$P$45,$Q51&lt;SCL!AH51),"0","i")))</f>
        <v/>
      </c>
      <c r="HA51" s="530" t="str">
        <f>+IF(ISBLANK($B51),"",IF(ISBLANK(O51),"",IF(OR(O51=Cutoff!$P$34,O51=Cutoff!$P$35,O51=Cutoff!$P$36,O51=Cutoff!$P$37,O51=Cutoff!$P$38,O51=Cutoff!$P$39,O51=Cutoff!$P$40,O51=Cutoff!$P$41,O51=Cutoff!$P$42,O51=Cutoff!$P$43,O51=Cutoff!$P$44,O51=Cutoff!$P$45,$Q51&lt;SCL!AI51),"0","i")))</f>
        <v/>
      </c>
      <c r="HB51" s="530" t="str">
        <f t="shared" si="94"/>
        <v/>
      </c>
      <c r="HC51" s="541" t="str">
        <f t="shared" si="95"/>
        <v/>
      </c>
      <c r="HD51" s="678" t="str">
        <f t="shared" si="96"/>
        <v/>
      </c>
      <c r="HE51" s="528" t="str">
        <f>+IF(ISBLANK($B51),"",IF(ISBLANK(E51),"",IF(OR(E51=Cutoff!$R$34,E51=Cutoff!$R$35,E51=Cutoff!$R$36,E51=Cutoff!$R$37,E51=Cutoff!$R$38,E51=Cutoff!$R$39,E51=Cutoff!$R$40,E51=Cutoff!$R$41,E51=Cutoff!$R$42,E51=Cutoff!$R$43,E51=Cutoff!$R$44,E51=Cutoff!$R$45,$Q51&lt;SCL!Y51),"0","d")))</f>
        <v/>
      </c>
      <c r="HF51" s="529" t="str">
        <f>+IF(ISBLANK($B51),"",IF(ISBLANK(F51),"",IF(OR(F51=Cutoff!$R$34,F51=Cutoff!$R$35,F51=Cutoff!$R$36,F51=Cutoff!$R$37,F51=Cutoff!$R$38,F51=Cutoff!$R$39,F51=Cutoff!$R$40,F51=Cutoff!$R$41,F51=Cutoff!$R$42,F51=Cutoff!$R$43,F51=Cutoff!$R$44,F51=Cutoff!$R$45,$Q51&lt;SCL!Z51),"0","d")))</f>
        <v/>
      </c>
      <c r="HG51" s="529" t="str">
        <f>+IF(ISBLANK($B51),"",IF(ISBLANK(G51),"",IF(OR(G51=Cutoff!$R$34,G51=Cutoff!$R$35,G51=Cutoff!$R$36,G51=Cutoff!$R$37,G51=Cutoff!$R$38,G51=Cutoff!$R$39,G51=Cutoff!$R$40,G51=Cutoff!$R$41,G51=Cutoff!$R$42,G51=Cutoff!$R$43,G51=Cutoff!$R$44,G51=Cutoff!$R$45,$Q51&lt;SCL!AA51),"0","d")))</f>
        <v/>
      </c>
      <c r="HH51" s="529" t="str">
        <f>+IF(ISBLANK($B51),"",IF(ISBLANK(H51),"",IF(OR(H51=Cutoff!$R$34,H51=Cutoff!$R$35,H51=Cutoff!$R$36,H51=Cutoff!$R$37,H51=Cutoff!$R$38,H51=Cutoff!$R$39,H51=Cutoff!$R$40,H51=Cutoff!$R$41,H51=Cutoff!$R$42,H51=Cutoff!$R$43,H51=Cutoff!$R$44,H51=Cutoff!$R$45,$Q51&lt;SCL!AB51),"0","d")))</f>
        <v/>
      </c>
      <c r="HI51" s="529" t="str">
        <f>+IF(ISBLANK($B51),"",IF(ISBLANK(I51),"",IF(OR(I51=Cutoff!$R$34,I51=Cutoff!$R$35,I51=Cutoff!$R$36,I51=Cutoff!$R$37,I51=Cutoff!$R$38,I51=Cutoff!$R$39,I51=Cutoff!$R$40,I51=Cutoff!$R$41,I51=Cutoff!$R$42,I51=Cutoff!$R$43,I51=Cutoff!$R$44,I51=Cutoff!$R$45,$Q51&lt;SCL!AC51),"0","d")))</f>
        <v/>
      </c>
      <c r="HJ51" s="529" t="str">
        <f>+IF(ISBLANK($B51),"",IF(ISBLANK(J51),"",IF(OR(J51=Cutoff!$R$34,J51=Cutoff!$R$35,J51=Cutoff!$R$36,J51=Cutoff!$R$37,J51=Cutoff!$R$38,J51=Cutoff!$R$39,J51=Cutoff!$R$40,J51=Cutoff!$R$41,J51=Cutoff!$R$42,J51=Cutoff!$R$43,J51=Cutoff!$R$44,J51=Cutoff!$R$45,$Q51&lt;SCL!AD51),"0","d")))</f>
        <v/>
      </c>
      <c r="HK51" s="529" t="str">
        <f>+IF(ISBLANK($B51),"",IF(ISBLANK(K51),"",IF(OR(K51=Cutoff!$R$34,K51=Cutoff!$R$35,K51=Cutoff!$R$36,K51=Cutoff!$R$37,K51=Cutoff!$R$38,K51=Cutoff!$R$39,K51=Cutoff!$R$40,K51=Cutoff!$R$41,K51=Cutoff!$R$42,K51=Cutoff!$R$43,K51=Cutoff!$R$44,K51=Cutoff!$R$45,$Q51&lt;SCL!AE51),"0","d")))</f>
        <v/>
      </c>
      <c r="HL51" s="529" t="str">
        <f>+IF(ISBLANK($B51),"",IF(ISBLANK(L51),"",IF(OR(L51=Cutoff!$R$34,L51=Cutoff!$R$35,L51=Cutoff!$R$36,L51=Cutoff!$R$37,L51=Cutoff!$R$38,L51=Cutoff!$R$39,L51=Cutoff!$R$40,L51=Cutoff!$R$41,L51=Cutoff!$R$42,L51=Cutoff!$R$43,L51=Cutoff!$R$44,L51=Cutoff!$R$45,$Q51&lt;SCL!AF51),"0","d")))</f>
        <v/>
      </c>
      <c r="HM51" s="529" t="str">
        <f>+IF(ISBLANK($B51),"",IF(ISBLANK(M51),"",IF(OR(M51=Cutoff!$R$34,M51=Cutoff!$R$35,M51=Cutoff!$R$36,M51=Cutoff!$R$37,M51=Cutoff!$R$38,M51=Cutoff!$R$39,M51=Cutoff!$R$40,M51=Cutoff!$R$41,M51=Cutoff!$R$42,M51=Cutoff!$R$43,M51=Cutoff!$R$44,M51=Cutoff!$R$45,$Q51&lt;SCL!AG51),"0","d")))</f>
        <v/>
      </c>
      <c r="HN51" s="529" t="str">
        <f>+IF(ISBLANK($B51),"",IF(ISBLANK(N51),"",IF(OR(N51=Cutoff!$R$34,N51=Cutoff!$R$35,N51=Cutoff!$R$36,N51=Cutoff!$R$37,N51=Cutoff!$R$38,N51=Cutoff!$R$39,N51=Cutoff!$R$40,N51=Cutoff!$R$41,N51=Cutoff!$R$42,N51=Cutoff!$R$43,N51=Cutoff!$R$44,N51=Cutoff!$R$45,$Q51&lt;SCL!AH51),"0","d")))</f>
        <v/>
      </c>
      <c r="HO51" s="530" t="str">
        <f>+IF(ISBLANK($B51),"",IF(ISBLANK(O51),"",IF(OR(O51=Cutoff!$R$34,O51=Cutoff!$R$35,O51=Cutoff!$R$36,O51=Cutoff!$R$37,O51=Cutoff!$R$38,O51=Cutoff!$R$39,O51=Cutoff!$R$40,O51=Cutoff!$R$41,O51=Cutoff!$R$42,O51=Cutoff!$R$43,O51=Cutoff!$R$44,O51=Cutoff!$R$45,$Q51&lt;SCL!AI51),"0","d")))</f>
        <v/>
      </c>
      <c r="HP51" s="530" t="str">
        <f t="shared" si="97"/>
        <v/>
      </c>
      <c r="HQ51" s="541" t="str">
        <f t="shared" si="98"/>
        <v/>
      </c>
      <c r="HR51" s="678" t="str">
        <f t="shared" si="99"/>
        <v/>
      </c>
      <c r="HS51" s="528" t="str">
        <f>+IF(ISBLANK($B51),"",IF(ISBLANK(E51),"",IF(OR(E51=Cutoff!$T$34,E51=Cutoff!$T$35,E51=Cutoff!$T$36,E51=Cutoff!$T$37,E51=Cutoff!$T$38,E51=Cutoff!$T$39,E51=Cutoff!$T$40,E51=Cutoff!$T$41,E51=Cutoff!$T$42,E51=Cutoff!$T$43,E51=Cutoff!$T$44,E51=Cutoff!$T$45,$Q51&lt;SCL!Y51),"0","oral")))</f>
        <v/>
      </c>
      <c r="HT51" s="529" t="str">
        <f>+IF(ISBLANK($B51),"",IF(ISBLANK(F51),"",IF(OR(F51=Cutoff!$T$34,F51=Cutoff!$T$35,F51=Cutoff!$T$36,F51=Cutoff!$T$37,F51=Cutoff!$T$38,F51=Cutoff!$T$39,F51=Cutoff!$T$40,F51=Cutoff!$T$41,F51=Cutoff!$T$42,F51=Cutoff!$T$43,F51=Cutoff!$T$44,F51=Cutoff!$T$45,$Q51&lt;SCL!Z51),"0","oral")))</f>
        <v/>
      </c>
      <c r="HU51" s="529" t="str">
        <f>+IF(ISBLANK($B51),"",IF(ISBLANK(G51),"",IF(OR(G51=Cutoff!$T$34,G51=Cutoff!$T$35,G51=Cutoff!$T$36,G51=Cutoff!$T$37,G51=Cutoff!$T$38,G51=Cutoff!$T$39,G51=Cutoff!$T$40,G51=Cutoff!$T$41,G51=Cutoff!$T$42,G51=Cutoff!$T$43,G51=Cutoff!$T$44,G51=Cutoff!$T$45,$Q51&lt;SCL!AA51),"0","oral")))</f>
        <v/>
      </c>
      <c r="HV51" s="529" t="str">
        <f>+IF(ISBLANK($B51),"",IF(ISBLANK(H51),"",IF(OR(H51=Cutoff!$T$34,H51=Cutoff!$T$35,H51=Cutoff!$T$36,H51=Cutoff!$T$37,H51=Cutoff!$T$38,H51=Cutoff!$T$39,H51=Cutoff!$T$40,H51=Cutoff!$T$41,H51=Cutoff!$T$42,H51=Cutoff!$T$43,H51=Cutoff!$T$44,H51=Cutoff!$T$45,$Q51&lt;SCL!AB51),"0","oral")))</f>
        <v/>
      </c>
      <c r="HW51" s="529" t="str">
        <f>+IF(ISBLANK($B51),"",IF(ISBLANK(I51),"",IF(OR(I51=Cutoff!$T$34,I51=Cutoff!$T$35,I51=Cutoff!$T$36,I51=Cutoff!$T$37,I51=Cutoff!$T$38,I51=Cutoff!$T$39,I51=Cutoff!$T$40,I51=Cutoff!$T$41,I51=Cutoff!$T$42,I51=Cutoff!$T$43,I51=Cutoff!$T$44,I51=Cutoff!$T$45,$Q51&lt;SCL!AC51),"0","oral")))</f>
        <v/>
      </c>
      <c r="HX51" s="529" t="str">
        <f>+IF(ISBLANK($B51),"",IF(ISBLANK(J51),"",IF(OR(J51=Cutoff!$T$34,J51=Cutoff!$T$35,J51=Cutoff!$T$36,J51=Cutoff!$T$37,J51=Cutoff!$T$38,J51=Cutoff!$T$39,J51=Cutoff!$T$40,J51=Cutoff!$T$41,J51=Cutoff!$T$42,J51=Cutoff!$T$43,J51=Cutoff!$T$44,J51=Cutoff!$T$45,$Q51&lt;SCL!AD51),"0","oral")))</f>
        <v/>
      </c>
      <c r="HY51" s="529" t="str">
        <f>+IF(ISBLANK($B51),"",IF(ISBLANK(K51),"",IF(OR(K51=Cutoff!$T$34,K51=Cutoff!$T$35,K51=Cutoff!$T$36,K51=Cutoff!$T$37,K51=Cutoff!$T$38,K51=Cutoff!$T$39,K51=Cutoff!$T$40,K51=Cutoff!$T$41,K51=Cutoff!$T$42,K51=Cutoff!$T$43,K51=Cutoff!$T$44,K51=Cutoff!$T$45,$Q51&lt;SCL!AE51),"0","oral")))</f>
        <v/>
      </c>
      <c r="HZ51" s="529" t="str">
        <f>+IF(ISBLANK($B51),"",IF(ISBLANK(L51),"",IF(OR(L51=Cutoff!$T$34,L51=Cutoff!$T$35,L51=Cutoff!$T$36,L51=Cutoff!$T$37,L51=Cutoff!$T$38,L51=Cutoff!$T$39,L51=Cutoff!$T$40,L51=Cutoff!$T$41,L51=Cutoff!$T$42,L51=Cutoff!$T$43,L51=Cutoff!$T$44,L51=Cutoff!$T$45,$Q51&lt;SCL!AF51),"0","oral")))</f>
        <v/>
      </c>
      <c r="IA51" s="529" t="str">
        <f>+IF(ISBLANK($B51),"",IF(ISBLANK(M51),"",IF(OR(M51=Cutoff!$T$34,M51=Cutoff!$T$35,M51=Cutoff!$T$36,M51=Cutoff!$T$37,M51=Cutoff!$T$38,M51=Cutoff!$T$39,M51=Cutoff!$T$40,M51=Cutoff!$T$41,M51=Cutoff!$T$42,M51=Cutoff!$T$43,M51=Cutoff!$T$44,M51=Cutoff!$T$45,$Q51&lt;SCL!AG51),"0","oral")))</f>
        <v/>
      </c>
      <c r="IB51" s="529" t="str">
        <f>+IF(ISBLANK($B51),"",IF(ISBLANK(N51),"",IF(OR(N51=Cutoff!$T$34,N51=Cutoff!$T$35,N51=Cutoff!$T$36,N51=Cutoff!$T$37,N51=Cutoff!$T$38,N51=Cutoff!$T$39,N51=Cutoff!$T$40,N51=Cutoff!$T$41,N51=Cutoff!$T$42,N51=Cutoff!$T$43,N51=Cutoff!$T$44,N51=Cutoff!$T$45,$Q51&lt;SCL!AH51),"0","oral")))</f>
        <v/>
      </c>
      <c r="IC51" s="530" t="str">
        <f>+IF(ISBLANK($B51),"",IF(ISBLANK(O51),"",IF(OR(O51=Cutoff!$T$34,O51=Cutoff!$T$35,O51=Cutoff!$T$36,O51=Cutoff!$T$37,O51=Cutoff!$T$38,O51=Cutoff!$T$39,O51=Cutoff!$T$40,O51=Cutoff!$T$41,O51=Cutoff!$T$42,O51=Cutoff!$T$43,O51=Cutoff!$T$44,O51=Cutoff!$T$45,$Q51&lt;SCL!AI51),"0","oral")))</f>
        <v/>
      </c>
      <c r="ID51" s="530" t="str">
        <f t="shared" si="100"/>
        <v/>
      </c>
      <c r="IE51" s="541" t="str">
        <f t="shared" si="101"/>
        <v/>
      </c>
      <c r="IF51" s="678" t="str">
        <f t="shared" si="102"/>
        <v/>
      </c>
      <c r="IG51" s="528" t="str">
        <f>IF(ISBLANK($B51),"",+IF(OR(E51=Cutoff!$W$2,E51=Cutoff!$W$3,E51=Cutoff!$W$4,E51=Cutoff!$W$5,E51=Cutoff!$W$6,E51=Cutoff!$W$7,E51=Cutoff!$W$8,E51=Cutoff!$W$9,E51=Cutoff!$W$10,E51=Cutoff!$W$11,E51=Cutoff!$W$12),1,0))</f>
        <v/>
      </c>
      <c r="IH51" s="529" t="str">
        <f>IF(ISBLANK($B51),"",+IF(OR(F51=Cutoff!$W$2,F51=Cutoff!$W$3,F51=Cutoff!$W$4,F51=Cutoff!$W$5,F51=Cutoff!$W$6,F51=Cutoff!$W$7,F51=Cutoff!$W$8,F51=Cutoff!$W$9,F51=Cutoff!$W$10,F51=Cutoff!$W$11,F51=Cutoff!$W$12),1,0))</f>
        <v/>
      </c>
      <c r="II51" s="529" t="str">
        <f>IF(ISBLANK($B51),"",+IF(OR(G51=Cutoff!$W$2,G51=Cutoff!$W$3,G51=Cutoff!$W$4,G51=Cutoff!$W$5,G51=Cutoff!$W$6,G51=Cutoff!$W$7,G51=Cutoff!$W$8,G51=Cutoff!$W$9,G51=Cutoff!$W$10,G51=Cutoff!$W$11,G51=Cutoff!$W$12),1,0))</f>
        <v/>
      </c>
      <c r="IJ51" s="529" t="str">
        <f>IF(ISBLANK($B51),"",+IF(OR(H51=Cutoff!$W$2,H51=Cutoff!$W$3,H51=Cutoff!$W$4,H51=Cutoff!$W$5,H51=Cutoff!$W$6,H51=Cutoff!$W$7,H51=Cutoff!$W$8,H51=Cutoff!$W$9,H51=Cutoff!$W$10,H51=Cutoff!$W$11,H51=Cutoff!$W$12),1,0))</f>
        <v/>
      </c>
      <c r="IK51" s="529" t="str">
        <f>IF(ISBLANK($B51),"",+IF(OR(I51=Cutoff!$W$2,I51=Cutoff!$W$3,I51=Cutoff!$W$4,I51=Cutoff!$W$5,I51=Cutoff!$W$6,I51=Cutoff!$W$7,I51=Cutoff!$W$8,I51=Cutoff!$W$9,I51=Cutoff!$W$10,I51=Cutoff!$W$11,I51=Cutoff!$W$12),1,0))</f>
        <v/>
      </c>
      <c r="IL51" s="529" t="str">
        <f>IF(ISBLANK($B51),"",+IF(OR(J51=Cutoff!$W$2,J51=Cutoff!$W$3,J51=Cutoff!$W$4,J51=Cutoff!$W$5,J51=Cutoff!$W$6,J51=Cutoff!$W$7,J51=Cutoff!$W$8,J51=Cutoff!$W$9,J51=Cutoff!$W$10,J51=Cutoff!$W$11,J51=Cutoff!$W$12),1,0))</f>
        <v/>
      </c>
      <c r="IM51" s="529" t="str">
        <f>IF(ISBLANK($B51),"",+IF(OR(K51=Cutoff!$W$2,K51=Cutoff!$W$3,K51=Cutoff!$W$4,K51=Cutoff!$W$5,K51=Cutoff!$W$6,K51=Cutoff!$W$7,K51=Cutoff!$W$8,K51=Cutoff!$W$9,K51=Cutoff!$W$10,K51=Cutoff!$W$11,K51=Cutoff!$W$12),1,0))</f>
        <v/>
      </c>
      <c r="IN51" s="529" t="str">
        <f>IF(ISBLANK($B51),"",+IF(OR(L51=Cutoff!$W$2,L51=Cutoff!$W$3,L51=Cutoff!$W$4,L51=Cutoff!$W$5,L51=Cutoff!$W$6,L51=Cutoff!$W$7,L51=Cutoff!$W$8,L51=Cutoff!$W$9,L51=Cutoff!$W$10,L51=Cutoff!$W$11,L51=Cutoff!$W$12),1,0))</f>
        <v/>
      </c>
      <c r="IO51" s="529" t="str">
        <f>IF(ISBLANK($B51),"",+IF(OR(M51=Cutoff!$W$2,M51=Cutoff!$W$3,M51=Cutoff!$W$4,M51=Cutoff!$W$5,M51=Cutoff!$W$6,M51=Cutoff!$W$7,M51=Cutoff!$W$8,M51=Cutoff!$W$9,M51=Cutoff!$W$10,M51=Cutoff!$W$11,M51=Cutoff!$W$12),1,0))</f>
        <v/>
      </c>
      <c r="IP51" s="529" t="str">
        <f>IF(ISBLANK($B51),"",+IF(OR(N51=Cutoff!$W$2,N51=Cutoff!$W$3,N51=Cutoff!$W$4,N51=Cutoff!$W$5,N51=Cutoff!$W$6,N51=Cutoff!$W$7,N51=Cutoff!$W$8,N51=Cutoff!$W$9,N51=Cutoff!$W$10,N51=Cutoff!$W$11,N51=Cutoff!$W$12),1,0))</f>
        <v/>
      </c>
      <c r="IQ51" s="530" t="str">
        <f>IF(ISBLANK($B51),"",+IF(OR(O51=Cutoff!$W$2,O51=Cutoff!$W$3,O51=Cutoff!$W$4,O51=Cutoff!$W$5,O51=Cutoff!$W$6,O51=Cutoff!$W$7,O51=Cutoff!$W$8,O51=Cutoff!$W$9,O51=Cutoff!$W$10,O51=Cutoff!$W$11,O51=Cutoff!$W$12),1,0))</f>
        <v/>
      </c>
      <c r="IR51" s="541" t="str">
        <f t="shared" si="103"/>
        <v/>
      </c>
      <c r="IS51" s="541" t="str">
        <f t="shared" si="104"/>
        <v/>
      </c>
      <c r="IV51" s="720" t="str">
        <f>IF(ISBLANK($B51),"",+IF(AND(OR(E51=Cutoff!$W$8,E51=Cutoff!$W$9,E51=Cutoff!$W$12),OR(E51=$D$19,E51=$E$19,E51=$F$19,E51=$G$19,E51=$H$19,E51=$I$19,E51=$J$19,E51=$K$19,E51=$L$19,E51=$M$19),GQ51="i"),E51,""))</f>
        <v/>
      </c>
      <c r="IW51" s="720" t="str">
        <f>IF(ISBLANK($B51),"",+IF(AND(OR(F51=Cutoff!$W$8,F51=Cutoff!$W$9,F51=Cutoff!$W$12),OR(F51=$D$19,F51=$E$19,F51=$F$19,F51=$G$19,F51=$H$19,F51=$I$19,F51=$J$19,F51=$K$19,F51=$L$19,F51=$M$19),GR51="i"),F51,""))</f>
        <v/>
      </c>
      <c r="IX51" s="720" t="str">
        <f>IF(ISBLANK($B51),"",+IF(AND(OR(G51=Cutoff!$W$8,G51=Cutoff!$W$9,G51=Cutoff!$W$12),OR(G51=$D$19,G51=$E$19,G51=$F$19,G51=$G$19,G51=$H$19,G51=$I$19,G51=$J$19,G51=$K$19,G51=$L$19,G51=$M$19),GS51="i"),G51,""))</f>
        <v/>
      </c>
      <c r="IY51" s="720" t="str">
        <f>IF(ISBLANK($B51),"",+IF(AND(OR(H51=Cutoff!$W$8,H51=Cutoff!$W$9,H51=Cutoff!$W$12),OR(H51=$D$19,H51=$E$19,H51=$F$19,H51=$G$19,H51=$H$19,H51=$I$19,H51=$J$19,H51=$K$19,H51=$L$19,H51=$M$19),GT51="i"),H51,""))</f>
        <v/>
      </c>
      <c r="IZ51" s="720" t="str">
        <f>IF(ISBLANK($B51),"",+IF(AND(OR(I51=Cutoff!$W$8,I51=Cutoff!$W$9,I51=Cutoff!$W$12),OR(I51=$D$19,I51=$E$19,I51=$F$19,I51=$G$19,I51=$H$19,I51=$I$19,I51=$J$19,I51=$K$19,I51=$L$19,I51=$M$19),GU51="i"),I51,""))</f>
        <v/>
      </c>
      <c r="JA51" s="720" t="str">
        <f>IF(ISBLANK($B51),"",+IF(AND(OR(J51=Cutoff!$W$8,J51=Cutoff!$W$9,J51=Cutoff!$W$12),OR(J51=$D$19,J51=$E$19,J51=$F$19,J51=$G$19,J51=$H$19,J51=$I$19,J51=$J$19,J51=$K$19,J51=$L$19,J51=$M$19),GV51="i"),J51,""))</f>
        <v/>
      </c>
      <c r="JB51" s="720" t="str">
        <f>IF(ISBLANK($B51),"",+IF(AND(OR(K51=Cutoff!$W$8,K51=Cutoff!$W$9,K51=Cutoff!$W$12),OR(K51=$D$19,K51=$E$19,K51=$F$19,K51=$G$19,K51=$H$19,K51=$I$19,K51=$J$19,K51=$K$19,K51=$L$19,K51=$M$19),GW51="i"),K51,""))</f>
        <v/>
      </c>
      <c r="JC51" s="720" t="str">
        <f>IF(ISBLANK($B51),"",+IF(AND(OR(L51=Cutoff!$W$8,L51=Cutoff!$W$9,L51=Cutoff!$W$12),OR(L51=$D$19,L51=$E$19,L51=$F$19,L51=$G$19,L51=$H$19,L51=$I$19,L51=$J$19,L51=$K$19,L51=$L$19,L51=$M$19),GX51="i"),L51,""))</f>
        <v/>
      </c>
      <c r="JD51" s="720" t="str">
        <f>IF(ISBLANK($B51),"",+IF(AND(OR(M51=Cutoff!$W$8,M51=Cutoff!$W$9,M51=Cutoff!$W$12),OR(M51=$D$19,M51=$E$19,M51=$F$19,M51=$G$19,M51=$H$19,M51=$I$19,M51=$J$19,M51=$K$19,M51=$L$19,M51=$M$19),GY51="i"),M51,""))</f>
        <v/>
      </c>
      <c r="JE51" s="720" t="str">
        <f>IF(ISBLANK($B51),"",+IF(AND(OR(N51=Cutoff!$W$8,N51=Cutoff!$W$9,N51=Cutoff!$W$12),OR(N51=$D$19,N51=$E$19,N51=$F$19,N51=$G$19,N51=$H$19,N51=$I$19,N51=$J$19,N51=$K$19,N51=$L$19,N51=$M$19),GZ51="i"),N51,""))</f>
        <v/>
      </c>
      <c r="JF51" s="720" t="str">
        <f>IF(ISBLANK($B51),"",+IF(AND(OR(O51=Cutoff!$W$8,O51=Cutoff!$W$9,O51=Cutoff!$W$12),OR(O51=$D$19,O51=$E$19,O51=$F$19,O51=$G$19,O51=$H$19,O51=$I$19,O51=$J$19,O51=$K$19,O51=$L$19,O51=$M$19),HA51="i"),O51,""))</f>
        <v/>
      </c>
      <c r="JG51" s="720">
        <f t="shared" si="105"/>
        <v>0</v>
      </c>
      <c r="JH51" s="720" t="str">
        <f t="shared" si="106"/>
        <v/>
      </c>
      <c r="JK51" s="720" t="str">
        <f>IF(ISBLANK($B51),"",+IF(AND(OR(E51=Cutoff!$W$2,E51=Cutoff!$W$3,E51=Cutoff!$W$4,E51=Cutoff!$W$11),OR(E51=$D$19,E51=$E$19,E51=$F$19,E51=$G$19,E51=$H$19,E51=$I$19,E51=$J$19,E51=$K$19,E51=$L$19,E51=$M$19),HE51="d"),E51,""))</f>
        <v/>
      </c>
      <c r="JL51" s="720" t="str">
        <f>IF(ISBLANK($B51),"",+IF(AND(OR(F51=Cutoff!$W$2,F51=Cutoff!$W$3,F51=Cutoff!$W$4,F51=Cutoff!$W$11),OR(F51=$D$19,F51=$E$19,F51=$F$19,F51=$G$19,F51=$H$19,F51=$I$19,F51=$J$19,F51=$K$19,F51=$L$19,F51=$M$19),HF51="d"),F51,""))</f>
        <v/>
      </c>
      <c r="JM51" s="720" t="str">
        <f>IF(ISBLANK($B51),"",+IF(AND(OR(G51=Cutoff!$W$2,G51=Cutoff!$W$3,G51=Cutoff!$W$4,G51=Cutoff!$W$11),OR(G51=$D$19,G51=$E$19,G51=$F$19,G51=$G$19,G51=$H$19,G51=$I$19,G51=$J$19,G51=$K$19,G51=$L$19,G51=$M$19),HG51="d"),G51,""))</f>
        <v/>
      </c>
      <c r="JN51" s="720" t="str">
        <f>IF(ISBLANK($B51),"",+IF(AND(OR(H51=Cutoff!$W$2,H51=Cutoff!$W$3,H51=Cutoff!$W$4,H51=Cutoff!$W$11),OR(H51=$D$19,H51=$E$19,H51=$F$19,H51=$G$19,H51=$H$19,H51=$I$19,H51=$J$19,H51=$K$19,H51=$L$19,H51=$M$19),HH51="d"),H51,""))</f>
        <v/>
      </c>
      <c r="JO51" s="720" t="str">
        <f>IF(ISBLANK($B51),"",+IF(AND(OR(I51=Cutoff!$W$2,I51=Cutoff!$W$3,I51=Cutoff!$W$4,I51=Cutoff!$W$11),OR(I51=$D$19,I51=$E$19,I51=$F$19,I51=$G$19,I51=$H$19,I51=$I$19,I51=$J$19,I51=$K$19,I51=$L$19,I51=$M$19),HI51="d"),I51,""))</f>
        <v/>
      </c>
      <c r="JP51" s="720" t="str">
        <f>IF(ISBLANK($B51),"",+IF(AND(OR(J51=Cutoff!$W$2,J51=Cutoff!$W$3,J51=Cutoff!$W$4,J51=Cutoff!$W$11),OR(J51=$D$19,J51=$E$19,J51=$F$19,J51=$G$19,J51=$H$19,J51=$I$19,J51=$J$19,J51=$K$19,J51=$L$19,J51=$M$19),HJ51="d"),J51,""))</f>
        <v/>
      </c>
      <c r="JQ51" s="720" t="str">
        <f>IF(ISBLANK($B51),"",+IF(AND(OR(K51=Cutoff!$W$2,K51=Cutoff!$W$3,K51=Cutoff!$W$4,K51=Cutoff!$W$11),OR(K51=$D$19,K51=$E$19,K51=$F$19,K51=$G$19,K51=$H$19,K51=$I$19,K51=$J$19,K51=$K$19,K51=$L$19,K51=$M$19),HK51="d"),K51,""))</f>
        <v/>
      </c>
      <c r="JR51" s="720" t="str">
        <f>IF(ISBLANK($B51),"",+IF(AND(OR(L51=Cutoff!$W$2,L51=Cutoff!$W$3,L51=Cutoff!$W$4,L51=Cutoff!$W$11),OR(L51=$D$19,L51=$E$19,L51=$F$19,L51=$G$19,L51=$H$19,L51=$I$19,L51=$J$19,L51=$K$19,L51=$L$19,L51=$M$19),HL51="d"),L51,""))</f>
        <v/>
      </c>
      <c r="JS51" s="720" t="str">
        <f>IF(ISBLANK($B51),"",+IF(AND(OR(M51=Cutoff!$W$2,M51=Cutoff!$W$3,M51=Cutoff!$W$4,M51=Cutoff!$W$11),OR(M51=$D$19,M51=$E$19,M51=$F$19,M51=$G$19,M51=$H$19,M51=$I$19,M51=$J$19,M51=$K$19,M51=$L$19,M51=$M$19),HM51="d"),M51,""))</f>
        <v/>
      </c>
      <c r="JT51" s="720" t="str">
        <f>IF(ISBLANK($B51),"",+IF(AND(OR(N51=Cutoff!$W$2,N51=Cutoff!$W$3,N51=Cutoff!$W$4,N51=Cutoff!$W$11),OR(N51=$D$19,N51=$E$19,N51=$F$19,N51=$G$19,N51=$H$19,N51=$I$19,N51=$J$19,N51=$K$19,N51=$L$19,N51=$M$19),HN51="d"),N51,""))</f>
        <v/>
      </c>
      <c r="JU51" s="720" t="str">
        <f>IF(ISBLANK($B51),"",+IF(AND(OR(O51=Cutoff!$W$2,O51=Cutoff!$W$3,O51=Cutoff!$W$4,O51=Cutoff!$W$11),OR(O51=$D$19,O51=$E$19,O51=$F$19,O51=$G$19,O51=$H$19,O51=$I$19,O51=$J$19,O51=$K$19,O51=$L$19,O51=$M$19),HO51="d"),O51,""))</f>
        <v/>
      </c>
      <c r="JV51" s="720">
        <f t="shared" si="125"/>
        <v>0</v>
      </c>
      <c r="JW51" s="720" t="str">
        <f t="shared" si="23"/>
        <v/>
      </c>
      <c r="JZ51" s="11"/>
      <c r="KA51" s="11"/>
      <c r="KB51" s="11"/>
      <c r="KC51" s="11"/>
      <c r="KD51" s="11"/>
      <c r="KE51" s="11"/>
      <c r="KF51" s="11"/>
      <c r="KG51" s="11"/>
      <c r="KH51" s="11"/>
      <c r="KI51" s="11"/>
      <c r="KJ51" s="11"/>
      <c r="KK51" s="11"/>
      <c r="KL51" s="11"/>
    </row>
    <row r="52" spans="1:298" ht="20.25" x14ac:dyDescent="0.3">
      <c r="A52" s="501"/>
      <c r="B52" s="585"/>
      <c r="C52" s="502"/>
      <c r="D52" s="500" t="str">
        <f t="shared" si="1"/>
        <v/>
      </c>
      <c r="E52" s="515"/>
      <c r="F52" s="516"/>
      <c r="G52" s="516"/>
      <c r="H52" s="516"/>
      <c r="I52" s="516"/>
      <c r="J52" s="516"/>
      <c r="K52" s="516"/>
      <c r="L52" s="516"/>
      <c r="M52" s="516"/>
      <c r="N52" s="516"/>
      <c r="O52" s="516"/>
      <c r="P52" s="510"/>
      <c r="Q52" s="505"/>
      <c r="R52" s="780"/>
      <c r="S52" s="507"/>
      <c r="T52" s="513"/>
      <c r="U52" s="716"/>
      <c r="V52" s="511"/>
      <c r="W52" s="506"/>
      <c r="X52" s="512"/>
      <c r="Y52" s="511"/>
      <c r="Z52" s="506"/>
      <c r="AA52" s="512"/>
      <c r="AB52" s="517"/>
      <c r="AC52" s="508"/>
      <c r="AD52" s="507"/>
      <c r="AE52" s="508"/>
      <c r="AF52" s="515"/>
      <c r="AG52" s="516"/>
      <c r="AH52" s="509"/>
      <c r="AI52" s="509"/>
      <c r="AJ52" s="510"/>
      <c r="AK52" s="447" t="str">
        <f t="shared" si="140"/>
        <v/>
      </c>
      <c r="AL52" s="63" t="str">
        <f t="shared" si="127"/>
        <v/>
      </c>
      <c r="AM52" s="64" t="str">
        <f t="shared" si="141"/>
        <v/>
      </c>
      <c r="AN52" s="786" t="str">
        <f t="shared" si="24"/>
        <v/>
      </c>
      <c r="AO52" s="786" t="str">
        <f t="shared" si="25"/>
        <v/>
      </c>
      <c r="AP52" s="786" t="str">
        <f t="shared" si="26"/>
        <v/>
      </c>
      <c r="AQ52" s="786" t="str">
        <f t="shared" si="27"/>
        <v/>
      </c>
      <c r="AR52" s="787" t="str">
        <f t="shared" si="28"/>
        <v/>
      </c>
      <c r="AS52" s="788" t="str">
        <f t="shared" si="29"/>
        <v/>
      </c>
      <c r="AT52" s="788" t="str">
        <f t="shared" si="30"/>
        <v/>
      </c>
      <c r="AU52" s="789" t="str">
        <f t="shared" si="31"/>
        <v/>
      </c>
      <c r="AV52" s="786" t="str">
        <f t="shared" si="32"/>
        <v/>
      </c>
      <c r="AW52" s="66" t="str">
        <f t="shared" si="33"/>
        <v/>
      </c>
      <c r="AX52" s="67" t="str">
        <f t="shared" si="4"/>
        <v/>
      </c>
      <c r="AY52" s="787" t="str">
        <f t="shared" si="34"/>
        <v/>
      </c>
      <c r="AZ52" s="790" t="str">
        <f t="shared" si="35"/>
        <v/>
      </c>
      <c r="BA52" s="378" t="str">
        <f t="shared" si="128"/>
        <v/>
      </c>
      <c r="BB52" s="379" t="str">
        <f t="shared" si="129"/>
        <v/>
      </c>
      <c r="BC52" s="376" t="str">
        <f t="shared" si="126"/>
        <v/>
      </c>
      <c r="BD52" s="263" t="str">
        <f t="shared" si="142"/>
        <v/>
      </c>
      <c r="BE52" s="263" t="str">
        <f t="shared" si="8"/>
        <v/>
      </c>
      <c r="BF52" s="258" t="b">
        <f t="shared" si="9"/>
        <v>0</v>
      </c>
      <c r="BG52" s="266" t="str">
        <f t="shared" si="130"/>
        <v/>
      </c>
      <c r="BH52" s="376" t="str">
        <f t="shared" si="131"/>
        <v xml:space="preserve"> </v>
      </c>
      <c r="BI52" s="376" t="str">
        <f t="shared" si="36"/>
        <v/>
      </c>
      <c r="BJ52" s="256" t="b">
        <f>+IF(E52="H340",IF(SCL!Y52&lt;$Q52,"Yes",""),IF(E52="H341",IF(SCL!Y52&lt;$Q52,"Yes",""),IF(E52="H350",IF(SCL!Y52&lt;$Q52,"Yes",""),IF(E52="H350i",IF(SCL!Y52&lt;$Q52,"(I)",""),IF(E52="H351",IF(SCL!Y52&lt;$Q52,"Yes",""))))))</f>
        <v>0</v>
      </c>
      <c r="BK52" s="256" t="b">
        <f>+IF(F52="H340",IF(SCL!Z52&lt;$Q52,"Yes",""),IF(F52="H341",IF(SCL!Z52&lt;$Q52,"Yes",""),IF(F52="H350",IF(SCL!Z52&lt;$Q52,"Yes",""),IF(F52="H350i",IF(SCL!Z52&lt;$Q52,"(I)",""),IF(F52="H351",IF(SCL!Z52&lt;$Q52,"Yes",""))))))</f>
        <v>0</v>
      </c>
      <c r="BL52" s="256" t="b">
        <f>+IF(G52="H340",IF(SCL!AA52&lt;$Q52,"Yes",""),IF(G52="H341",IF(SCL!AA52&lt;$Q52,"Yes",""),IF(G52="H350",IF(SCL!AA52&lt;$Q52,"Yes",""),IF(G52="H350i",IF(SCL!AA52&lt;$Q52,"(I)",""),IF(G52="H351",IF(SCL!AA52&lt;$Q52,"Yes",""))))))</f>
        <v>0</v>
      </c>
      <c r="BM52" s="256" t="b">
        <f>+IF(H52="H340",IF(SCL!AB52&lt;$Q52,"Yes",""),IF(H52="H341",IF(SCL!AB52&lt;$Q52,"Yes",""),IF(H52="H350",IF(SCL!AB52&lt;$Q52,"Yes",""),IF(H52="H350i",IF(SCL!AB52&lt;$Q52,"(I)",""),IF(H52="H351",IF(SCL!AB52&lt;$Q52,"Yes",""))))))</f>
        <v>0</v>
      </c>
      <c r="BN52" s="256" t="b">
        <f>+IF(I52="H340",IF(SCL!AC52&lt;$Q52,"Yes",""),IF(I52="H341",IF(SCL!AC52&lt;$Q52,"Yes",""),IF(I52="H350",IF(SCL!AC52&lt;$Q52,"Yes",""),IF(I52="H350i",IF(SCL!AC52&lt;$Q52,"(I)",""),IF(I52="H351",IF(SCL!AC52&lt;$Q52,"Yes",""))))))</f>
        <v>0</v>
      </c>
      <c r="BO52" s="256" t="b">
        <f>+IF(J52="H340",IF(SCL!AD52&lt;$Q52,"Yes",""),IF(J52="H341",IF(SCL!AD52&lt;$Q52,"Yes",""),IF(J52="H350",IF(SCL!AD52&lt;$Q52,"Yes",""),IF(J52="H350i",IF(SCL!AD52&lt;$Q52,"(I)",""),IF(J52="H351",IF(SCL!AD52&lt;$Q52,"Yes",""))))))</f>
        <v>0</v>
      </c>
      <c r="BP52" s="256" t="b">
        <f>+IF(K52="H340",IF(SCL!AE52&lt;$Q52,"Yes",""),IF(K52="H341",IF(SCL!AE52&lt;$Q52,"Yes",""),IF(K52="H350",IF(SCL!AE52&lt;$Q52,"Yes",""),IF(K52="H350i",IF(SCL!AE52&lt;$Q52,"(I)",""),IF(K52="H351",IF(SCL!AE52&lt;$Q52,"Yes",""))))))</f>
        <v>0</v>
      </c>
      <c r="BQ52" s="256" t="b">
        <f>+IF(L52="H340",IF(SCL!AF52&lt;$Q52,"Yes",""),IF(L52="H341",IF(SCL!AF52&lt;$Q52,"Yes",""),IF(L52="H350",IF(SCL!AF52&lt;$Q52,"Yes",""),IF(L52="H350i",IF(SCL!AF52&lt;$Q52,"(I)",""),IF(L52="H351",IF(SCL!AF52&lt;$Q52,"Yes",""))))))</f>
        <v>0</v>
      </c>
      <c r="BR52" s="256" t="b">
        <f>+IF(M52="H340",IF(SCL!AG52&lt;$Q52,"Yes",""),IF(M52="H341",IF(SCL!AG52&lt;$Q52,"Yes",""),IF(M52="H350",IF(SCL!AG52&lt;$Q52,"Yes",""),IF(M52="H350i",IF(SCL!AG52&lt;$Q52,"(I)",""),IF(M52="H351",IF(SCL!AG52&lt;$Q52,"Yes",""))))))</f>
        <v>0</v>
      </c>
      <c r="BS52" s="256" t="b">
        <f>+IF(N52="H340",IF(SCL!AH52&lt;$Q52,"Yes",""),IF(N52="H341",IF(SCL!AH52&lt;$Q52,"Yes",""),IF(N52="H350",IF(SCL!AH52&lt;$Q52,"Yes",""),IF(N52="H350i",IF(SCL!AH52&lt;$Q52,"(I)",""),IF(N52="H351",IF(SCL!AH52&lt;$Q52,"Yes",""))))))</f>
        <v>0</v>
      </c>
      <c r="BT52" s="492" t="b">
        <f>+IF(O52="H340",IF(SCL!AI52&lt;$Q52,"Yes",""),IF(O52="H341",IF(SCL!AI52&lt;$Q52,"Yes",""),IF(O52="H350",IF(SCL!AI52&lt;$Q52,"Yes",""),IF(O52="H350i",IF(SCL!AI52&lt;$Q52,"(I)",""),IF(O52="H351",IF(SCL!AI52&lt;$Q52,"Yes",""))))))</f>
        <v>0</v>
      </c>
      <c r="BU52" s="420"/>
      <c r="BV52" s="420"/>
      <c r="BW52" s="421"/>
      <c r="BX52" s="255" t="str">
        <f t="shared" si="107"/>
        <v/>
      </c>
      <c r="BY52" s="256" t="str">
        <f t="shared" si="112"/>
        <v/>
      </c>
      <c r="BZ52" s="256" t="str">
        <f t="shared" si="113"/>
        <v/>
      </c>
      <c r="CA52" s="256" t="str">
        <f t="shared" si="114"/>
        <v/>
      </c>
      <c r="CB52" s="256" t="str">
        <f t="shared" si="115"/>
        <v/>
      </c>
      <c r="CC52" s="256" t="str">
        <f t="shared" si="116"/>
        <v/>
      </c>
      <c r="CD52" s="256" t="str">
        <f t="shared" si="117"/>
        <v/>
      </c>
      <c r="CE52" s="256" t="str">
        <f t="shared" si="118"/>
        <v/>
      </c>
      <c r="CF52" s="256" t="str">
        <f t="shared" si="119"/>
        <v/>
      </c>
      <c r="CG52" s="256" t="str">
        <f t="shared" si="120"/>
        <v/>
      </c>
      <c r="CH52" s="256" t="str">
        <f t="shared" si="121"/>
        <v/>
      </c>
      <c r="CI52" s="420" t="str">
        <f t="shared" si="132"/>
        <v/>
      </c>
      <c r="CJ52" s="420" t="str">
        <f t="shared" si="133"/>
        <v/>
      </c>
      <c r="CK52" s="420" t="str">
        <f t="shared" si="134"/>
        <v/>
      </c>
      <c r="CL52" s="593" t="str">
        <f t="shared" si="47"/>
        <v/>
      </c>
      <c r="CM52" s="376" t="str">
        <f t="shared" si="108"/>
        <v/>
      </c>
      <c r="CN52" s="376" t="str">
        <f t="shared" si="48"/>
        <v/>
      </c>
      <c r="CO52" s="545" t="str">
        <f t="shared" si="49"/>
        <v/>
      </c>
      <c r="CP52" s="258" t="str">
        <f t="shared" si="14"/>
        <v/>
      </c>
      <c r="CQ52" s="541">
        <f t="shared" si="50"/>
        <v>0</v>
      </c>
      <c r="CS52" s="671" t="str">
        <f>IF(ISBLANK(E52),"",IF(SCL!Y52&lt;$Q52,1,0))</f>
        <v/>
      </c>
      <c r="CT52" s="672" t="str">
        <f>IF(ISBLANK(F52),"",IF(SCL!Z52&lt;$Q52,1,0))</f>
        <v/>
      </c>
      <c r="CU52" s="672" t="str">
        <f>IF(ISBLANK(G52),"",IF(SCL!AA52&lt;$Q52,1,0))</f>
        <v/>
      </c>
      <c r="CV52" s="672" t="str">
        <f>IF(ISBLANK(H52),"",IF(SCL!AB52&lt;$Q52,1,0))</f>
        <v/>
      </c>
      <c r="CW52" s="672" t="str">
        <f>IF(ISBLANK(I52),"",IF(SCL!AC52&lt;$Q52,1,0))</f>
        <v/>
      </c>
      <c r="CX52" s="672" t="str">
        <f>IF(ISBLANK(J52),"",IF(SCL!AD52&lt;$Q52,1,0))</f>
        <v/>
      </c>
      <c r="CY52" s="672" t="str">
        <f>IF(ISBLANK(K52),"",IF(SCL!AE52&lt;$Q52,1,0))</f>
        <v/>
      </c>
      <c r="CZ52" s="672" t="str">
        <f>IF(ISBLANK(L52),"",IF(SCL!AF52&lt;$Q52,1,0))</f>
        <v/>
      </c>
      <c r="DA52" s="672" t="str">
        <f>IF(ISBLANK(M52),"",IF(SCL!AG52&lt;$Q52,1,0))</f>
        <v/>
      </c>
      <c r="DB52" s="672" t="str">
        <f>IF(ISBLANK(N52),"",IF(SCL!AH52&lt;$Q52,1,0))</f>
        <v/>
      </c>
      <c r="DC52" s="673" t="str">
        <f>IF(ISBLANK(O52),"",IF(SCL!AI52&lt;$Q52,1,0))</f>
        <v/>
      </c>
      <c r="DD52" s="478">
        <f t="shared" si="51"/>
        <v>0</v>
      </c>
      <c r="DE52" s="541" t="str">
        <f t="shared" si="52"/>
        <v/>
      </c>
      <c r="DF52" s="665">
        <f t="shared" si="109"/>
        <v>34</v>
      </c>
      <c r="DP52" s="637" t="str">
        <f>+IF(ISBLANK($B$22),"",IF(OR(E52=Cutoff!$A$18,E52=Cutoff!$A$18,F52=Cutoff!$A$18,G52=Cutoff!$A$18,H52=Cutoff!$A$18,I52=Cutoff!$A$18,J52=Cutoff!$A$18,K52=Cutoff!$A$18,L52=Cutoff!$A$18,M52=Cutoff!$A$18,N52=Cutoff!$A$18,O52=Cutoff!$A$18),1,0))</f>
        <v/>
      </c>
      <c r="DQ52" s="622" t="str">
        <f t="shared" si="60"/>
        <v/>
      </c>
      <c r="DR52" s="622" t="str">
        <f t="shared" si="61"/>
        <v/>
      </c>
      <c r="DS52" s="622">
        <f t="shared" si="62"/>
        <v>0</v>
      </c>
      <c r="DT52" s="622" t="str">
        <f t="shared" si="63"/>
        <v/>
      </c>
      <c r="DU52" s="636" t="str">
        <f t="shared" si="64"/>
        <v/>
      </c>
      <c r="DV52" s="381" t="str">
        <f>+IF(OR($E52=Cutoff!A$13,$E52=Cutoff!A$14,$E52=Cutoff!A$15,$F52=Cutoff!A$13,$F52=Cutoff!A$14,$F52=Cutoff!A$15,$G52=Cutoff!A$13,$G52=Cutoff!A$14,$G52=Cutoff!A$15,H52=Cutoff!A$13,$H52=Cutoff!A$14,$H52=Cutoff!A$15,I52=Cutoff!A$13,$I52=Cutoff!A$14,$I52=Cutoff!A$15,$J52=Cutoff!A$13,$J52=Cutoff!A$14,$J52=Cutoff!A$15,$K52=Cutoff!A$13,$K52=Cutoff!A$14,$K52=Cutoff!A$15,$L52=Cutoff!A$13,$L52=Cutoff!A$14,$L52=Cutoff!A$15,$M52=Cutoff!A$13,$M52=Cutoff!A$14,$M52=Cutoff!A$15,$N52=Cutoff!A$13,$N52=Cutoff!A$14,$N52=Cutoff!A$15,$O52=Cutoff!A$13,$O52=Cutoff!A$14,$O52=Cutoff!A$15),"x","")</f>
        <v/>
      </c>
      <c r="DW52" s="275" t="str">
        <f t="shared" si="65"/>
        <v/>
      </c>
      <c r="DX52" s="244" t="str">
        <f t="shared" si="16"/>
        <v/>
      </c>
      <c r="DY52" s="381" t="str">
        <f>+IF(OR($E52=Cutoff!$A$5,$E52=Cutoff!$A$6,$E52=Cutoff!$A$7,$F52=Cutoff!$A$5,$F52=Cutoff!$A$6,$F52=Cutoff!$A$7,$G52=Cutoff!$A$5,$G52=Cutoff!$A$6,$G52=Cutoff!$A$7,$H52=Cutoff!$A$5,$H52=Cutoff!$A$6,$H52=Cutoff!$A$7,$I52=Cutoff!$A$5,$I52=Cutoff!$A$6,$I52=Cutoff!$A$7,$J52=Cutoff!$A$5,$J52=Cutoff!$A$6,$J52=Cutoff!$A$7,$K52=Cutoff!$A$5,$K52=Cutoff!$A$6,$K52=Cutoff!$A$7,$L52=Cutoff!$A$5,$L52=Cutoff!$A$6,$L52=Cutoff!$A$7,$M52=Cutoff!$A$5,$M52=Cutoff!$A$6,$M52=Cutoff!$A$7,$N52=Cutoff!$A$5,$N52=Cutoff!$A$6,$N52=Cutoff!$A$7,$O52=Cutoff!$A$5,$O52=Cutoff!$A$6,$O52=Cutoff!$A$7),"x","")</f>
        <v/>
      </c>
      <c r="DZ52" s="275" t="str">
        <f t="shared" si="66"/>
        <v/>
      </c>
      <c r="EA52" s="244" t="str">
        <f t="shared" si="144"/>
        <v/>
      </c>
      <c r="EB52" s="381" t="str">
        <f>+IF(OR($E52=Cutoff!$A$2,$E52=Cutoff!$A$3,$E52=Cutoff!$A$4,$F52=Cutoff!$A$2,$F52=Cutoff!$A$3,$F52=Cutoff!$A$4,$G52=Cutoff!$A$2,$G52=Cutoff!$A$3,$G52=Cutoff!$A$4,$H52=Cutoff!$A$2,$H52=Cutoff!$A$3,$H52=Cutoff!$A$4,$I52=Cutoff!$A$2,$I52=Cutoff!$A$3,$I52=Cutoff!$A$4,$J52=Cutoff!$A$2,$J52=Cutoff!$A$3,$J52=Cutoff!$A$4,$K52=Cutoff!$A$2,$K52=Cutoff!$A$3,$K52=Cutoff!$A$4,$L52=Cutoff!$A$2,$L52=Cutoff!$A$3,$L52=Cutoff!$A$4,$M52=Cutoff!$A$2,$M52=Cutoff!$A$3,$M52=Cutoff!$A$4,$N52=Cutoff!$A$2,$N52=Cutoff!$A$3,$N52=Cutoff!$A$4,$O52=Cutoff!$A$2,$O52=Cutoff!$A$3,$O52=Cutoff!$A$4),"x","")</f>
        <v/>
      </c>
      <c r="EC52" s="275" t="str">
        <f t="shared" si="67"/>
        <v/>
      </c>
      <c r="ED52" s="244" t="str">
        <f t="shared" si="143"/>
        <v/>
      </c>
      <c r="EE52" s="293" t="str">
        <f t="shared" si="122"/>
        <v/>
      </c>
      <c r="EF52" s="382" t="str">
        <f>+IF(OR($E52=Cutoff!$A$8,$E52=Cutoff!$A$11,$E52=Cutoff!$A$12,$F52=Cutoff!$A$8,$F52=Cutoff!$A$11,$F52=Cutoff!$A$12,$G52=Cutoff!$A$8,$G52=Cutoff!$A$11,$G52=Cutoff!$A$12,$H52=Cutoff!$A$8,$H52=Cutoff!$A$11,$H52=Cutoff!$A$12,$I52=Cutoff!$A$8,$I52=Cutoff!$A$11,$I52=Cutoff!$A$12,$J52=Cutoff!$A$8,$J52=Cutoff!$A$11,$J52=Cutoff!$A$12,$K52=Cutoff!$A$8,$K52=Cutoff!$A$11,$K52=Cutoff!$A$12,$L52=Cutoff!$A$8,$L52=Cutoff!$A$11,$L52=Cutoff!$A$12,$M52=Cutoff!$A$8,$M52=Cutoff!$A$11,$M52=Cutoff!$A$12,$N52=Cutoff!$A$8,$N52=Cutoff!$A$11,$N52=Cutoff!$A$12,$O52=Cutoff!$A$8,$O52=Cutoff!$A$11,$O52=Cutoff!$A$12),"x","")</f>
        <v/>
      </c>
      <c r="EG52" s="293" t="str">
        <f t="shared" si="123"/>
        <v/>
      </c>
      <c r="EH52" s="482" t="str">
        <f t="shared" si="68"/>
        <v/>
      </c>
      <c r="EI52" s="482" t="str">
        <f t="shared" si="69"/>
        <v/>
      </c>
      <c r="EJ52" s="478" t="str">
        <f t="shared" si="70"/>
        <v/>
      </c>
      <c r="EK52" s="244">
        <f t="shared" si="110"/>
        <v>8</v>
      </c>
      <c r="EL52" s="482" t="str">
        <f t="shared" si="71"/>
        <v/>
      </c>
      <c r="EM52" s="482" t="str">
        <f t="shared" si="72"/>
        <v/>
      </c>
      <c r="EN52" s="482" t="str">
        <f t="shared" si="73"/>
        <v/>
      </c>
      <c r="EO52" s="293" t="str">
        <f t="shared" si="19"/>
        <v/>
      </c>
      <c r="EP52" s="539" t="str">
        <f>+IF(ISBLANK(B52),"",IF(OR($E52=Cutoff!$P$2,$E52=Cutoff!$P$3,$E52=Cutoff!$P$4,$E52=Cutoff!$P$5,$E52=Cutoff!$P$6,$E52=Cutoff!$P$7,$E52=Cutoff!$P$8,$F52=Cutoff!$P$2,$F52=Cutoff!$P$3,$F52=Cutoff!$P$4,$F52=Cutoff!$P$5,$F52=Cutoff!$P$6,$F52=Cutoff!$P$7,$F52=Cutoff!$P$8,$G52=Cutoff!$P$2,$G52=Cutoff!$P$3,$G52=Cutoff!$P$4,$G52=Cutoff!$P$5,$G52=Cutoff!$P$6,$G52=Cutoff!$P$7,$G52=Cutoff!$P$8,$H52=Cutoff!$P$2,$H52=Cutoff!$P$3,$H52=Cutoff!$P$4,$H52=Cutoff!$P$5,$H52=Cutoff!$P$6,$H52=Cutoff!$P$7,$H52=Cutoff!$P$8,$I52=Cutoff!$P$2,$I52=Cutoff!$P$3,$I52=Cutoff!$P$4,$I52=Cutoff!$P$5,$I52=Cutoff!$P$6,$I52=Cutoff!$P$7,$I52=Cutoff!$P$8,$J52=Cutoff!$P$2,$J52=Cutoff!$P$3,$J52=Cutoff!$P$4,$J52=Cutoff!$P$5,$J52=Cutoff!$P$6,$J52=Cutoff!$P$7,$J52=Cutoff!$P$8,$K52=Cutoff!$P$2,$K52=Cutoff!$P$3,$K52=Cutoff!$P$4,$K52=Cutoff!$P$5,$K52=Cutoff!$P$6,$K52=Cutoff!$P$7,$K52=Cutoff!$P$8,$L52=Cutoff!$P$2,$L52=Cutoff!$P$3,$L52=Cutoff!$P$4,$L52=Cutoff!$P$5,$L52=Cutoff!$P$6,$L52=Cutoff!$P$7,$L52=Cutoff!$P$8,$M52=Cutoff!$P$2,$M52=Cutoff!$P$3,$M52=Cutoff!$P$4,$M52=Cutoff!$P$5,$M52=Cutoff!$P$6,$M52=Cutoff!$P$7,$M52=Cutoff!$P$8,$N52=Cutoff!$P$2,$N52=Cutoff!$P$3,$N52=Cutoff!$P$4,$N52=Cutoff!$P$5,$N52=Cutoff!$P$6,$N52=Cutoff!$P$7,$N52=Cutoff!$P$8,$O52=Cutoff!$P$2,$O52=Cutoff!$P$3,$O52=Cutoff!$P$4,$O52=Cutoff!$P$5,$O52=Cutoff!$P$6,$O52=Cutoff!$P$7,$O52=Cutoff!$P$8),1,""))</f>
        <v/>
      </c>
      <c r="EQ52" s="490" t="str">
        <f>+IF(ISBLANK(B52),"",IF(OR($E52=Cutoff!$R$2,$E52=Cutoff!$R$3,$E52=Cutoff!$R$4,$E52=Cutoff!$R$6,$E52=Cutoff!$R$7,$E52=Cutoff!$R$8,$E52=Cutoff!$R$10,$F52=Cutoff!$R$2,$F52=Cutoff!$R$3,$F52=Cutoff!$R$4,$F52=Cutoff!$R$6,$F52=Cutoff!$R$7,$F52=Cutoff!$R$8,$F52=Cutoff!$R$10,$G52=Cutoff!$R$2,$G52=Cutoff!$R$3,$G52=Cutoff!$R$4,$G52=Cutoff!$R$6,$G52=Cutoff!$R$7,$G52=Cutoff!$R$8,$G52=Cutoff!$R$10,$H52=Cutoff!$R$2,$H52=Cutoff!$R$3,$H52=Cutoff!$R$4,$H52=Cutoff!$R$6,$H52=Cutoff!$R$7,$H52=Cutoff!$R$8,$H52=Cutoff!$R$10,$I52=Cutoff!$R$2,$I52=Cutoff!$R$3,$I52=Cutoff!$R$4,$I52=Cutoff!$R$6,$I52=Cutoff!$R$7,$I52=Cutoff!$R$8,$I52=Cutoff!$R$10,$J52=Cutoff!$R$2,$J52=Cutoff!$R$3,$J52=Cutoff!$R$4,$J52=Cutoff!$R$6,$J52=Cutoff!$R$7,$J52=Cutoff!$R$8,$J52=Cutoff!$R$10,$K52=Cutoff!$R$2,$K52=Cutoff!$R$3,$K52=Cutoff!$R$4,$K52=Cutoff!$R$6,$K52=Cutoff!$R$7,$K52=Cutoff!$R$8,$K52=Cutoff!$R$10,$L52=Cutoff!$R$2,$L52=Cutoff!$R$3,$L52=Cutoff!$R$4,$L52=Cutoff!$R$6,$L52=Cutoff!$R$7,$L52=Cutoff!$R$8,$L52=Cutoff!$R$10,$M52=Cutoff!$R$2,$M52=Cutoff!$R$3,$M52=Cutoff!$R$4,$M52=Cutoff!$R$6,$M52=Cutoff!$R$7,$M52=Cutoff!$R$8,$M52=Cutoff!$R$10,$N52=Cutoff!$R$2,$N52=Cutoff!$R$3,$N52=Cutoff!$R$4,$N52=Cutoff!$R$6,$N52=Cutoff!$R$7,$N52=Cutoff!$R$8,$N52=Cutoff!$R$10,$O52=Cutoff!$R$2,$O52=Cutoff!$R$3,$O52=Cutoff!$R$4,$O52=Cutoff!$R$6,$O52=Cutoff!$R$7,$O52=Cutoff!$R$8,$O52=Cutoff!$R$10),1,""))</f>
        <v/>
      </c>
      <c r="ER52" s="490" t="str">
        <f>+IF(ISBLANK(B52),"",IF(OR($E52=Cutoff!$T$2,$E52=Cutoff!$T$3,$E52=Cutoff!$T$4,$E52=Cutoff!$T$5,$E52=Cutoff!$T$6,$E52=Cutoff!$T$7,$E52=Cutoff!$T$8,$F52=Cutoff!$T$2,$F52=Cutoff!$T$3,$F52=Cutoff!$T$4,$F52=Cutoff!$T$5,$F52=Cutoff!$T$6,$F52=Cutoff!$T$7,$F52=Cutoff!$T$8,$G52=Cutoff!$T$2,$G52=Cutoff!$T$3,$G52=Cutoff!$T$4,$G52=Cutoff!$T$5,$G52=Cutoff!$T$6,$G52=Cutoff!$T$7,$G52=Cutoff!$T$8,$H52=Cutoff!$T$2,$H52=Cutoff!$T$3,$H52=Cutoff!$T$4,$H52=Cutoff!$T$5,$H52=Cutoff!$T$6,$H52=Cutoff!$T$7,$H52=Cutoff!$T$8,$I52=Cutoff!$T$2,$I52=Cutoff!$T$3,$I52=Cutoff!$T$4,$I52=Cutoff!$T$5,$I52=Cutoff!$T$6,$I52=Cutoff!$T$7,$I52=Cutoff!$T$8,$J52=Cutoff!$T$2,$J52=Cutoff!$T$3,$J52=Cutoff!$T$4,$J52=Cutoff!$T$5,$J52=Cutoff!$T$6,$J52=Cutoff!$T$7,$J52=Cutoff!$T$8,$K52=Cutoff!$T$2,$K52=Cutoff!$T$3,$K52=Cutoff!$T$4,$K52=Cutoff!$T$5,$K52=Cutoff!$T$6,$K52=Cutoff!$T$7,$K52=Cutoff!$T$8,$L52=Cutoff!$T$2,$L52=Cutoff!$T$3,$L52=Cutoff!$T$4,$L52=Cutoff!$T$5,$L52=Cutoff!$T$6,$L52=Cutoff!$T$7,$L52=Cutoff!$T$8,$M52=Cutoff!$T$2,$M52=Cutoff!$T$3,$M52=Cutoff!$T$4,$M52=Cutoff!$T$5,$M52=Cutoff!$T$6,$M52=Cutoff!$T$7,$M52=Cutoff!$T$8,$N52=Cutoff!$T$2,$N52=Cutoff!$T$3,$N52=Cutoff!$T$4,$N52=Cutoff!$T$5,$N52=Cutoff!$T$6,$N52=Cutoff!$T$7,$N52=Cutoff!$T$8,$O52=Cutoff!$T$2,$O52=Cutoff!$T$3,$O52=Cutoff!$T$4,$O52=Cutoff!$T$5,$O52=Cutoff!$T$6,$O52=Cutoff!$T$7,$O52=Cutoff!$T$8),1,""))</f>
        <v/>
      </c>
      <c r="ET52" s="480">
        <f t="shared" si="135"/>
        <v>0</v>
      </c>
      <c r="EU52" s="545">
        <f t="shared" si="75"/>
        <v>0</v>
      </c>
      <c r="EV52" s="545">
        <f t="shared" si="76"/>
        <v>0</v>
      </c>
      <c r="EW52" s="545">
        <f t="shared" si="77"/>
        <v>0</v>
      </c>
      <c r="EY52" s="689" t="str">
        <f>IF(ISBLANK(E52),"0",+IF(OR(AND(E52=Cutoff!$AC$2,$Q52&gt;VLOOKUP(E52,Cutoff!$A$2:$D$56,4,FALSE)&gt;LCID!$Q52),AND(E52=Cutoff!$AC$3,$Q52&gt;VLOOKUP(E52,Cutoff!$A$2:$D$56,4,FALSE)&gt;LCID!$Q52),AND(E52=Cutoff!$AC$4,$RC52&gt;VLOOKUP(E52,Cutoff!$A$2:$D$56,4,FALSE)&gt;LCID!$Q52),AND(E52=Cutoff!$AC$5,$Q52&gt;VLOOKUP(E52,Cutoff!$A$2:$D$56,4,FALSE)&gt;LCID!$Q52),AND(E52=Cutoff!$AC$6,$Q52&gt;VLOOKUP(E52,Cutoff!$A$2:$D$56,4,FALSE)&gt;LCID!$Q52),AND(E52=Cutoff!$AC$7,$Q52&gt;VLOOKUP(E52,Cutoff!$A$2:$D$56,4,FALSE)&gt;LCID!$Q52),AND(E52=Cutoff!$AC$8,$Q52&gt;VLOOKUP(E52,Cutoff!$A$2:$D$56,4,FALSE)&gt;LCID!$Q52),AND(E52=Cutoff!$AC$9,$Q52&gt;VLOOKUP(E52,Cutoff!$A$2:$D$56,4,FALSE)&gt;LCID!$Q52)),"1","0"))</f>
        <v>0</v>
      </c>
      <c r="EZ52" s="690" t="str">
        <f>IF(ISBLANK(F52),"0",+IF(OR(AND(F52=Cutoff!$AC$2,$Q52&gt;VLOOKUP(F52,Cutoff!$A$2:$D$56,4,FALSE)&gt;LCID!$Q52),AND(F52=Cutoff!$AC$3,$Q52&gt;VLOOKUP(F52,Cutoff!$A$2:$D$56,4,FALSE)&gt;LCID!$Q52),AND(F52=Cutoff!$AC$4,$RC52&gt;VLOOKUP(F52,Cutoff!$A$2:$D$56,4,FALSE)&gt;LCID!$Q52),AND(F52=Cutoff!$AC$5,$Q52&gt;VLOOKUP(F52,Cutoff!$A$2:$D$56,4,FALSE)&gt;LCID!$Q52),AND(F52=Cutoff!$AC$6,$Q52&gt;VLOOKUP(F52,Cutoff!$A$2:$D$56,4,FALSE)&gt;LCID!$Q52),AND(F52=Cutoff!$AC$7,$Q52&gt;VLOOKUP(F52,Cutoff!$A$2:$D$56,4,FALSE)&gt;LCID!$Q52),AND(F52=Cutoff!$AC$8,$Q52&gt;VLOOKUP(F52,Cutoff!$A$2:$D$56,4,FALSE)&gt;LCID!$Q52),AND(F52=Cutoff!$AC$9,$Q52&gt;VLOOKUP(F52,Cutoff!$A$2:$D$56,4,FALSE)&gt;LCID!$Q52)),"1","0"))</f>
        <v>0</v>
      </c>
      <c r="FA52" s="690" t="str">
        <f>IF(ISBLANK(G52),"0",+IF(OR(AND(G52=Cutoff!$AC$2,$Q52&gt;VLOOKUP(G52,Cutoff!$A$2:$D$56,4,FALSE)&gt;LCID!$Q52),AND(G52=Cutoff!$AC$3,$Q52&gt;VLOOKUP(G52,Cutoff!$A$2:$D$56,4,FALSE)&gt;LCID!$Q52),AND(G52=Cutoff!$AC$4,$RC52&gt;VLOOKUP(G52,Cutoff!$A$2:$D$56,4,FALSE)&gt;LCID!$Q52),AND(G52=Cutoff!$AC$5,$Q52&gt;VLOOKUP(G52,Cutoff!$A$2:$D$56,4,FALSE)&gt;LCID!$Q52),AND(G52=Cutoff!$AC$6,$Q52&gt;VLOOKUP(G52,Cutoff!$A$2:$D$56,4,FALSE)&gt;LCID!$Q52),AND(G52=Cutoff!$AC$7,$Q52&gt;VLOOKUP(G52,Cutoff!$A$2:$D$56,4,FALSE)&gt;LCID!$Q52),AND(G52=Cutoff!$AC$8,$Q52&gt;VLOOKUP(G52,Cutoff!$A$2:$D$56,4,FALSE)&gt;LCID!$Q52),AND(G52=Cutoff!$AC$9,$Q52&gt;VLOOKUP(G52,Cutoff!$A$2:$D$56,4,FALSE)&gt;LCID!$Q52)),"1","0"))</f>
        <v>0</v>
      </c>
      <c r="FB52" s="690" t="str">
        <f>IF(ISBLANK(H52),"0",+IF(OR(AND(H52=Cutoff!$AC$2,$Q52&gt;VLOOKUP(H52,Cutoff!$A$2:$D$56,4,FALSE)&gt;LCID!$Q52),AND(H52=Cutoff!$AC$3,$Q52&gt;VLOOKUP(H52,Cutoff!$A$2:$D$56,4,FALSE)&gt;LCID!$Q52),AND(H52=Cutoff!$AC$4,$RC52&gt;VLOOKUP(H52,Cutoff!$A$2:$D$56,4,FALSE)&gt;LCID!$Q52),AND(H52=Cutoff!$AC$5,$Q52&gt;VLOOKUP(H52,Cutoff!$A$2:$D$56,4,FALSE)&gt;LCID!$Q52),AND(H52=Cutoff!$AC$6,$Q52&gt;VLOOKUP(H52,Cutoff!$A$2:$D$56,4,FALSE)&gt;LCID!$Q52),AND(H52=Cutoff!$AC$7,$Q52&gt;VLOOKUP(H52,Cutoff!$A$2:$D$56,4,FALSE)&gt;LCID!$Q52),AND(H52=Cutoff!$AC$8,$Q52&gt;VLOOKUP(H52,Cutoff!$A$2:$D$56,4,FALSE)&gt;LCID!$Q52),AND(H52=Cutoff!$AC$9,$Q52&gt;VLOOKUP(H52,Cutoff!$A$2:$D$56,4,FALSE)&gt;LCID!$Q52)),"1","0"))</f>
        <v>0</v>
      </c>
      <c r="FC52" s="690" t="str">
        <f>IF(ISBLANK(I52),"0",+IF(OR(AND(I52=Cutoff!$AC$2,$Q52&gt;VLOOKUP(I52,Cutoff!$A$2:$D$56,4,FALSE)&gt;LCID!$Q52),AND(I52=Cutoff!$AC$3,$Q52&gt;VLOOKUP(I52,Cutoff!$A$2:$D$56,4,FALSE)&gt;LCID!$Q52),AND(I52=Cutoff!$AC$4,$RC52&gt;VLOOKUP(I52,Cutoff!$A$2:$D$56,4,FALSE)&gt;LCID!$Q52),AND(I52=Cutoff!$AC$5,$Q52&gt;VLOOKUP(I52,Cutoff!$A$2:$D$56,4,FALSE)&gt;LCID!$Q52),AND(I52=Cutoff!$AC$6,$Q52&gt;VLOOKUP(I52,Cutoff!$A$2:$D$56,4,FALSE)&gt;LCID!$Q52),AND(I52=Cutoff!$AC$7,$Q52&gt;VLOOKUP(I52,Cutoff!$A$2:$D$56,4,FALSE)&gt;LCID!$Q52),AND(I52=Cutoff!$AC$8,$Q52&gt;VLOOKUP(I52,Cutoff!$A$2:$D$56,4,FALSE)&gt;LCID!$Q52),AND(I52=Cutoff!$AC$9,$Q52&gt;VLOOKUP(I52,Cutoff!$A$2:$D$56,4,FALSE)&gt;LCID!$Q52)),"1","0"))</f>
        <v>0</v>
      </c>
      <c r="FD52" s="690" t="str">
        <f>IF(ISBLANK(J52),"0",+IF(OR(AND(J52=Cutoff!$AC$2,$Q52&gt;VLOOKUP(J52,Cutoff!$A$2:$D$56,4,FALSE)&gt;LCID!$Q52),AND(J52=Cutoff!$AC$3,$Q52&gt;VLOOKUP(J52,Cutoff!$A$2:$D$56,4,FALSE)&gt;LCID!$Q52),AND(J52=Cutoff!$AC$4,$RC52&gt;VLOOKUP(J52,Cutoff!$A$2:$D$56,4,FALSE)&gt;LCID!$Q52),AND(J52=Cutoff!$AC$5,$Q52&gt;VLOOKUP(J52,Cutoff!$A$2:$D$56,4,FALSE)&gt;LCID!$Q52),AND(J52=Cutoff!$AC$6,$Q52&gt;VLOOKUP(J52,Cutoff!$A$2:$D$56,4,FALSE)&gt;LCID!$Q52),AND(J52=Cutoff!$AC$7,$Q52&gt;VLOOKUP(J52,Cutoff!$A$2:$D$56,4,FALSE)&gt;LCID!$Q52),AND(J52=Cutoff!$AC$8,$Q52&gt;VLOOKUP(J52,Cutoff!$A$2:$D$56,4,FALSE)&gt;LCID!$Q52),AND(J52=Cutoff!$AC$9,$Q52&gt;VLOOKUP(J52,Cutoff!$A$2:$D$56,4,FALSE)&gt;LCID!$Q52)),"1","0"))</f>
        <v>0</v>
      </c>
      <c r="FE52" s="690" t="str">
        <f>IF(ISBLANK(K52),"0",+IF(OR(AND(K52=Cutoff!$AC$2,$Q52&gt;VLOOKUP(K52,Cutoff!$A$2:$D$56,4,FALSE)&gt;LCID!$Q52),AND(K52=Cutoff!$AC$3,$Q52&gt;VLOOKUP(K52,Cutoff!$A$2:$D$56,4,FALSE)&gt;LCID!$Q52),AND(K52=Cutoff!$AC$4,$RC52&gt;VLOOKUP(K52,Cutoff!$A$2:$D$56,4,FALSE)&gt;LCID!$Q52),AND(K52=Cutoff!$AC$5,$Q52&gt;VLOOKUP(K52,Cutoff!$A$2:$D$56,4,FALSE)&gt;LCID!$Q52),AND(K52=Cutoff!$AC$6,$Q52&gt;VLOOKUP(K52,Cutoff!$A$2:$D$56,4,FALSE)&gt;LCID!$Q52),AND(K52=Cutoff!$AC$7,$Q52&gt;VLOOKUP(K52,Cutoff!$A$2:$D$56,4,FALSE)&gt;LCID!$Q52),AND(K52=Cutoff!$AC$8,$Q52&gt;VLOOKUP(K52,Cutoff!$A$2:$D$56,4,FALSE)&gt;LCID!$Q52),AND(K52=Cutoff!$AC$9,$Q52&gt;VLOOKUP(K52,Cutoff!$A$2:$D$56,4,FALSE)&gt;LCID!$Q52)),"1","0"))</f>
        <v>0</v>
      </c>
      <c r="FF52" s="690" t="str">
        <f>IF(ISBLANK(L52),"0",+IF(OR(AND(L52=Cutoff!$AC$2,$Q52&gt;VLOOKUP(L52,Cutoff!$A$2:$D$56,4,FALSE)&gt;LCID!$Q52),AND(L52=Cutoff!$AC$3,$Q52&gt;VLOOKUP(L52,Cutoff!$A$2:$D$56,4,FALSE)&gt;LCID!$Q52),AND(L52=Cutoff!$AC$4,$RC52&gt;VLOOKUP(L52,Cutoff!$A$2:$D$56,4,FALSE)&gt;LCID!$Q52),AND(L52=Cutoff!$AC$5,$Q52&gt;VLOOKUP(L52,Cutoff!$A$2:$D$56,4,FALSE)&gt;LCID!$Q52),AND(L52=Cutoff!$AC$6,$Q52&gt;VLOOKUP(L52,Cutoff!$A$2:$D$56,4,FALSE)&gt;LCID!$Q52),AND(L52=Cutoff!$AC$7,$Q52&gt;VLOOKUP(L52,Cutoff!$A$2:$D$56,4,FALSE)&gt;LCID!$Q52),AND(L52=Cutoff!$AC$8,$Q52&gt;VLOOKUP(L52,Cutoff!$A$2:$D$56,4,FALSE)&gt;LCID!$Q52),AND(L52=Cutoff!$AC$9,$Q52&gt;VLOOKUP(L52,Cutoff!$A$2:$D$56,4,FALSE)&gt;LCID!$Q52)),"1","0"))</f>
        <v>0</v>
      </c>
      <c r="FG52" s="690" t="str">
        <f>IF(ISBLANK(M52),"0",+IF(OR(AND(M52=Cutoff!$AC$2,$Q52&gt;VLOOKUP(M52,Cutoff!$A$2:$D$56,4,FALSE)&gt;LCID!$Q52),AND(M52=Cutoff!$AC$3,$Q52&gt;VLOOKUP(M52,Cutoff!$A$2:$D$56,4,FALSE)&gt;LCID!$Q52),AND(M52=Cutoff!$AC$4,$RC52&gt;VLOOKUP(M52,Cutoff!$A$2:$D$56,4,FALSE)&gt;LCID!$Q52),AND(M52=Cutoff!$AC$5,$Q52&gt;VLOOKUP(M52,Cutoff!$A$2:$D$56,4,FALSE)&gt;LCID!$Q52),AND(M52=Cutoff!$AC$6,$Q52&gt;VLOOKUP(M52,Cutoff!$A$2:$D$56,4,FALSE)&gt;LCID!$Q52),AND(M52=Cutoff!$AC$7,$Q52&gt;VLOOKUP(M52,Cutoff!$A$2:$D$56,4,FALSE)&gt;LCID!$Q52),AND(M52=Cutoff!$AC$8,$Q52&gt;VLOOKUP(M52,Cutoff!$A$2:$D$56,4,FALSE)&gt;LCID!$Q52),AND(M52=Cutoff!$AC$9,$Q52&gt;VLOOKUP(M52,Cutoff!$A$2:$D$56,4,FALSE)&gt;LCID!$Q52)),"1","0"))</f>
        <v>0</v>
      </c>
      <c r="FH52" s="690" t="str">
        <f>IF(ISBLANK(N52),"0",+IF(OR(AND(N52=Cutoff!$AC$2,$Q52&gt;VLOOKUP(N52,Cutoff!$A$2:$D$56,4,FALSE)&gt;LCID!$Q52),AND(N52=Cutoff!$AC$3,$Q52&gt;VLOOKUP(N52,Cutoff!$A$2:$D$56,4,FALSE)&gt;LCID!$Q52),AND(N52=Cutoff!$AC$4,$RC52&gt;VLOOKUP(N52,Cutoff!$A$2:$D$56,4,FALSE)&gt;LCID!$Q52),AND(N52=Cutoff!$AC$5,$Q52&gt;VLOOKUP(N52,Cutoff!$A$2:$D$56,4,FALSE)&gt;LCID!$Q52),AND(N52=Cutoff!$AC$6,$Q52&gt;VLOOKUP(N52,Cutoff!$A$2:$D$56,4,FALSE)&gt;LCID!$Q52),AND(N52=Cutoff!$AC$7,$Q52&gt;VLOOKUP(N52,Cutoff!$A$2:$D$56,4,FALSE)&gt;LCID!$Q52),AND(N52=Cutoff!$AC$8,$Q52&gt;VLOOKUP(N52,Cutoff!$A$2:$D$56,4,FALSE)&gt;LCID!$Q52),AND(N52=Cutoff!$AC$9,$Q52&gt;VLOOKUP(N52,Cutoff!$A$2:$D$56,4,FALSE)&gt;LCID!$Q52)),"1","0"))</f>
        <v>0</v>
      </c>
      <c r="FI52" s="691" t="str">
        <f>IF(ISBLANK(O52),"0",+IF(OR(AND(O52=Cutoff!$AC$2,$Q52&gt;VLOOKUP(O52,Cutoff!$A$2:$D$56,4,FALSE)&gt;LCID!$Q52),AND(O52=Cutoff!$AC$3,$Q52&gt;VLOOKUP(O52,Cutoff!$A$2:$D$56,4,FALSE)&gt;LCID!$Q52),AND(O52=Cutoff!$AC$4,$RC52&gt;VLOOKUP(O52,Cutoff!$A$2:$D$56,4,FALSE)&gt;LCID!$Q52),AND(O52=Cutoff!$AC$5,$Q52&gt;VLOOKUP(O52,Cutoff!$A$2:$D$56,4,FALSE)&gt;LCID!$Q52),AND(O52=Cutoff!$AC$6,$Q52&gt;VLOOKUP(O52,Cutoff!$A$2:$D$56,4,FALSE)&gt;LCID!$Q52),AND(O52=Cutoff!$AC$7,$Q52&gt;VLOOKUP(O52,Cutoff!$A$2:$D$56,4,FALSE)&gt;LCID!$Q52),AND(O52=Cutoff!$AC$8,$Q52&gt;VLOOKUP(O52,Cutoff!$A$2:$D$56,4,FALSE)&gt;LCID!$Q52),AND(O52=Cutoff!$AC$9,$Q52&gt;VLOOKUP(O52,Cutoff!$A$2:$D$56,4,FALSE)&gt;LCID!$Q52)),"1","0"))</f>
        <v>0</v>
      </c>
      <c r="FJ52" s="688">
        <f t="shared" si="136"/>
        <v>0</v>
      </c>
      <c r="FK52" s="11"/>
      <c r="FM52" s="480">
        <f t="shared" si="137"/>
        <v>0</v>
      </c>
      <c r="FN52" s="480">
        <f t="shared" si="138"/>
        <v>0</v>
      </c>
      <c r="FO52" s="480">
        <f t="shared" si="139"/>
        <v>0</v>
      </c>
      <c r="FQ52" s="239" t="str">
        <f>IF(ISBLANK(B52),"",+IF(OR($E52=Cutoff!$W$2,$E52=Cutoff!$W$3,$E52=Cutoff!$W$4,$E52=Cutoff!$W$5,$E52=Cutoff!$W$6,$E52=Cutoff!$W$7,$E52=Cutoff!$W$8,$E52=Cutoff!$W$9,$E52=Cutoff!$W$10,$E52=Cutoff!$W$11,$E52=Cutoff!$W$12,$F52=Cutoff!$W$2,$F52=Cutoff!$W$3,$F52=Cutoff!$W$4,$F52=Cutoff!$W$5,$F52=Cutoff!$W$6,$F52=Cutoff!$W$7,$F52=Cutoff!$W$8,$F52=Cutoff!$W$9,$F52=Cutoff!$W$10,$F52=Cutoff!$W$11,$F52=Cutoff!$W$12,$G52=Cutoff!$W$2,$G52=Cutoff!$W$3,$G52=Cutoff!$W$4,$G52=Cutoff!$W$5,$G52=Cutoff!$W$6,$G52=Cutoff!$W$7,$G52=Cutoff!$W$8,$G52=Cutoff!$W$9,$G52=Cutoff!$W$10,$G52=Cutoff!$W$11,$G52=Cutoff!$W$12,$H52=Cutoff!$W$2,$H52=Cutoff!$W$3,$H52=Cutoff!$W$4,$H52=Cutoff!$W$5,$H52=Cutoff!$W$6,$H52=Cutoff!$W$7,$H52=Cutoff!$W$8,$H52=Cutoff!$W$9,$H52=Cutoff!$W$10,$H52=Cutoff!$W$11,$H52=Cutoff!$W$12,$I52=Cutoff!$W$2,$I52=Cutoff!$W$3,$I52=Cutoff!$W$4,$I52=Cutoff!$W$5,$I52=Cutoff!$W$6,$I52=Cutoff!$W$7,$I52=Cutoff!$W$8,$I52=Cutoff!$W$9,$I52=Cutoff!$W$10,$I52=Cutoff!$W$11,$I52=Cutoff!$W$12,$J52=Cutoff!$W$2,$J52=Cutoff!$W$3,$J52=Cutoff!$W$4,$J52=Cutoff!$W$5,$J52=Cutoff!$W$6,$J52=Cutoff!$W$7,$J52=Cutoff!$W$8,$J52=Cutoff!$W$9,$J52=Cutoff!$W$10,$J52=Cutoff!$W$11,$J52=Cutoff!$W$12,$K52=Cutoff!$W$2,$K52=Cutoff!$W$3,$K52=Cutoff!$W$4,$K52=Cutoff!$W$5,$K52=Cutoff!$W$6,$K52=Cutoff!$W$7,$K52=Cutoff!$W$8,$K52=Cutoff!$W$9,$K52=Cutoff!$W$10,$K52=Cutoff!$W$11,$K52=Cutoff!$W$12,$L52=Cutoff!$W$2,$L52=Cutoff!$W$3,$L52=Cutoff!$W$4,$L52=Cutoff!$W$5,$L52=Cutoff!$W$6,$L52=Cutoff!$W$7,$L52=Cutoff!$W$8,$L52=Cutoff!$W$9,$L52=Cutoff!$W$10,$L52=Cutoff!$W$11,$L52=Cutoff!$W$12,$M52=Cutoff!$W$2,$M52=Cutoff!$W$3,$M52=Cutoff!$W$4,$M52=Cutoff!$W$5,$M52=Cutoff!$W$6,$M52=Cutoff!$W$7,$M52=Cutoff!$W$8,$M52=Cutoff!$W$9,$M52=Cutoff!$W$10,$N52=Cutoff!$W$2,$N52=Cutoff!$W$3,$N52=Cutoff!$W$4,$M52=Cutoff!$W$11,$M52=Cutoff!$W$12,$N52=Cutoff!$W$5,$N52=Cutoff!$W$6,$N52=Cutoff!$W$7,$N52=Cutoff!$W$8,$N52=Cutoff!$W$9,$N52=Cutoff!$W$10,$N52=Cutoff!$W$11,$N52=Cutoff!$W$12,$O52=Cutoff!$W$2,$O52=Cutoff!$W$3,$O52=Cutoff!$W$4,$O52=Cutoff!$W$5,$O52=Cutoff!$W$6,$O52=Cutoff!$W$7,$O52=Cutoff!$W$8,$O52=Cutoff!$W$9,$O52=Cutoff!$W$10,$O52=Cutoff!$W$11,$O52=Cutoff!$W$12),1,""))</f>
        <v/>
      </c>
      <c r="FR52" s="239">
        <f t="shared" si="80"/>
        <v>0</v>
      </c>
      <c r="FU52" s="480" t="str">
        <f t="shared" si="124"/>
        <v/>
      </c>
      <c r="GB52" s="528" t="str">
        <f t="shared" si="81"/>
        <v/>
      </c>
      <c r="GC52" s="529" t="str">
        <f t="shared" si="82"/>
        <v/>
      </c>
      <c r="GD52" s="529" t="str">
        <f t="shared" si="83"/>
        <v/>
      </c>
      <c r="GE52" s="529" t="str">
        <f t="shared" si="84"/>
        <v/>
      </c>
      <c r="GF52" s="529" t="str">
        <f t="shared" si="85"/>
        <v/>
      </c>
      <c r="GG52" s="529" t="str">
        <f t="shared" si="86"/>
        <v/>
      </c>
      <c r="GH52" s="529" t="str">
        <f t="shared" si="87"/>
        <v/>
      </c>
      <c r="GI52" s="529" t="str">
        <f t="shared" si="88"/>
        <v/>
      </c>
      <c r="GJ52" s="529" t="str">
        <f t="shared" si="89"/>
        <v/>
      </c>
      <c r="GK52" s="529" t="str">
        <f t="shared" si="90"/>
        <v/>
      </c>
      <c r="GL52" s="530" t="str">
        <f t="shared" si="91"/>
        <v/>
      </c>
      <c r="GM52" s="530">
        <f t="shared" si="92"/>
        <v>0</v>
      </c>
      <c r="GN52" s="574">
        <f t="shared" si="93"/>
        <v>0</v>
      </c>
      <c r="GQ52" s="528" t="str">
        <f>+IF(ISBLANK($B52),"",IF(ISBLANK(E52),"",IF(OR(E52=Cutoff!$P$34,E52=Cutoff!$P$35,E52=Cutoff!$P$36,E52=Cutoff!$P$37,E52=Cutoff!$P$38,E52=Cutoff!$P$39,E52=Cutoff!$P$40,E52=Cutoff!$P$41,E52=Cutoff!$P$42,E52=Cutoff!$P$43,E52=Cutoff!$P$44,E52=Cutoff!$P$45,$Q52&lt;SCL!Y52),"0","i")))</f>
        <v/>
      </c>
      <c r="GR52" s="529" t="str">
        <f>+IF(ISBLANK($B52),"",IF(ISBLANK(F52),"",IF(OR(F52=Cutoff!$P$34,F52=Cutoff!$P$35,F52=Cutoff!$P$36,F52=Cutoff!$P$37,F52=Cutoff!$P$38,F52=Cutoff!$P$39,F52=Cutoff!$P$40,F52=Cutoff!$P$41,F52=Cutoff!$P$42,F52=Cutoff!$P$43,F52=Cutoff!$P$44,F52=Cutoff!$P$45,$Q52&lt;SCL!Z52),"0","i")))</f>
        <v/>
      </c>
      <c r="GS52" s="529" t="str">
        <f>+IF(ISBLANK($B52),"",IF(ISBLANK(G52),"",IF(OR(G52=Cutoff!$P$34,G52=Cutoff!$P$35,G52=Cutoff!$P$36,G52=Cutoff!$P$37,G52=Cutoff!$P$38,G52=Cutoff!$P$39,G52=Cutoff!$P$40,G52=Cutoff!$P$41,G52=Cutoff!$P$42,G52=Cutoff!$P$43,G52=Cutoff!$P$44,G52=Cutoff!$P$45,$Q52&lt;SCL!AA52),"0","i")))</f>
        <v/>
      </c>
      <c r="GT52" s="529" t="str">
        <f>+IF(ISBLANK($B52),"",IF(ISBLANK(H52),"",IF(OR(H52=Cutoff!$P$34,H52=Cutoff!$P$35,H52=Cutoff!$P$36,H52=Cutoff!$P$37,H52=Cutoff!$P$38,H52=Cutoff!$P$39,H52=Cutoff!$P$40,H52=Cutoff!$P$41,H52=Cutoff!$P$42,H52=Cutoff!$P$43,H52=Cutoff!$P$44,H52=Cutoff!$P$45,$Q52&lt;SCL!AB52),"0","i")))</f>
        <v/>
      </c>
      <c r="GU52" s="529" t="str">
        <f>+IF(ISBLANK($B52),"",IF(ISBLANK(I52),"",IF(OR(I52=Cutoff!$P$34,I52=Cutoff!$P$35,I52=Cutoff!$P$36,I52=Cutoff!$P$37,I52=Cutoff!$P$38,I52=Cutoff!$P$39,I52=Cutoff!$P$40,I52=Cutoff!$P$41,I52=Cutoff!$P$42,I52=Cutoff!$P$43,I52=Cutoff!$P$44,I52=Cutoff!$P$45,$Q52&lt;SCL!AC52),"0","i")))</f>
        <v/>
      </c>
      <c r="GV52" s="529" t="str">
        <f>+IF(ISBLANK($B52),"",IF(ISBLANK(J52),"",IF(OR(J52=Cutoff!$P$34,J52=Cutoff!$P$35,J52=Cutoff!$P$36,J52=Cutoff!$P$37,J52=Cutoff!$P$38,J52=Cutoff!$P$39,J52=Cutoff!$P$40,J52=Cutoff!$P$41,J52=Cutoff!$P$42,J52=Cutoff!$P$43,J52=Cutoff!$P$44,J52=Cutoff!$P$45,$Q52&lt;SCL!AD52),"0","i")))</f>
        <v/>
      </c>
      <c r="GW52" s="529" t="str">
        <f>+IF(ISBLANK($B52),"",IF(ISBLANK(K52),"",IF(OR(K52=Cutoff!$P$34,K52=Cutoff!$P$35,K52=Cutoff!$P$36,K52=Cutoff!$P$37,K52=Cutoff!$P$38,K52=Cutoff!$P$39,K52=Cutoff!$P$40,K52=Cutoff!$P$41,K52=Cutoff!$P$42,K52=Cutoff!$P$43,K52=Cutoff!$P$44,K52=Cutoff!$P$45,$Q52&lt;SCL!AE52),"0","i")))</f>
        <v/>
      </c>
      <c r="GX52" s="529" t="str">
        <f>+IF(ISBLANK($B52),"",IF(ISBLANK(L52),"",IF(OR(L52=Cutoff!$P$34,L52=Cutoff!$P$35,L52=Cutoff!$P$36,L52=Cutoff!$P$37,L52=Cutoff!$P$38,L52=Cutoff!$P$39,L52=Cutoff!$P$40,L52=Cutoff!$P$41,L52=Cutoff!$P$42,L52=Cutoff!$P$43,L52=Cutoff!$P$44,L52=Cutoff!$P$45,$Q52&lt;SCL!AF52),"0","i")))</f>
        <v/>
      </c>
      <c r="GY52" s="529" t="str">
        <f>+IF(ISBLANK($B52),"",IF(ISBLANK(M52),"",IF(OR(M52=Cutoff!$P$34,M52=Cutoff!$P$35,M52=Cutoff!$P$36,M52=Cutoff!$P$37,M52=Cutoff!$P$38,M52=Cutoff!$P$39,M52=Cutoff!$P$40,M52=Cutoff!$P$41,M52=Cutoff!$P$42,M52=Cutoff!$P$43,M52=Cutoff!$P$44,M52=Cutoff!$P$45,$Q52&lt;SCL!AG52),"0","i")))</f>
        <v/>
      </c>
      <c r="GZ52" s="529" t="str">
        <f>+IF(ISBLANK($B52),"",IF(ISBLANK(N52),"",IF(OR(N52=Cutoff!$P$34,N52=Cutoff!$P$35,N52=Cutoff!$P$36,N52=Cutoff!$P$37,N52=Cutoff!$P$38,N52=Cutoff!$P$39,N52=Cutoff!$P$40,N52=Cutoff!$P$41,N52=Cutoff!$P$42,N52=Cutoff!$P$43,N52=Cutoff!$P$44,N52=Cutoff!$P$45,$Q52&lt;SCL!AH52),"0","i")))</f>
        <v/>
      </c>
      <c r="HA52" s="530" t="str">
        <f>+IF(ISBLANK($B52),"",IF(ISBLANK(O52),"",IF(OR(O52=Cutoff!$P$34,O52=Cutoff!$P$35,O52=Cutoff!$P$36,O52=Cutoff!$P$37,O52=Cutoff!$P$38,O52=Cutoff!$P$39,O52=Cutoff!$P$40,O52=Cutoff!$P$41,O52=Cutoff!$P$42,O52=Cutoff!$P$43,O52=Cutoff!$P$44,O52=Cutoff!$P$45,$Q52&lt;SCL!AI52),"0","i")))</f>
        <v/>
      </c>
      <c r="HB52" s="530" t="str">
        <f t="shared" si="94"/>
        <v/>
      </c>
      <c r="HC52" s="541" t="str">
        <f t="shared" si="95"/>
        <v/>
      </c>
      <c r="HD52" s="678" t="str">
        <f t="shared" si="96"/>
        <v/>
      </c>
      <c r="HE52" s="528" t="str">
        <f>+IF(ISBLANK($B52),"",IF(ISBLANK(E52),"",IF(OR(E52=Cutoff!$R$34,E52=Cutoff!$R$35,E52=Cutoff!$R$36,E52=Cutoff!$R$37,E52=Cutoff!$R$38,E52=Cutoff!$R$39,E52=Cutoff!$R$40,E52=Cutoff!$R$41,E52=Cutoff!$R$42,E52=Cutoff!$R$43,E52=Cutoff!$R$44,E52=Cutoff!$R$45,$Q52&lt;SCL!Y52),"0","d")))</f>
        <v/>
      </c>
      <c r="HF52" s="529" t="str">
        <f>+IF(ISBLANK($B52),"",IF(ISBLANK(F52),"",IF(OR(F52=Cutoff!$R$34,F52=Cutoff!$R$35,F52=Cutoff!$R$36,F52=Cutoff!$R$37,F52=Cutoff!$R$38,F52=Cutoff!$R$39,F52=Cutoff!$R$40,F52=Cutoff!$R$41,F52=Cutoff!$R$42,F52=Cutoff!$R$43,F52=Cutoff!$R$44,F52=Cutoff!$R$45,$Q52&lt;SCL!Z52),"0","d")))</f>
        <v/>
      </c>
      <c r="HG52" s="529" t="str">
        <f>+IF(ISBLANK($B52),"",IF(ISBLANK(G52),"",IF(OR(G52=Cutoff!$R$34,G52=Cutoff!$R$35,G52=Cutoff!$R$36,G52=Cutoff!$R$37,G52=Cutoff!$R$38,G52=Cutoff!$R$39,G52=Cutoff!$R$40,G52=Cutoff!$R$41,G52=Cutoff!$R$42,G52=Cutoff!$R$43,G52=Cutoff!$R$44,G52=Cutoff!$R$45,$Q52&lt;SCL!AA52),"0","d")))</f>
        <v/>
      </c>
      <c r="HH52" s="529" t="str">
        <f>+IF(ISBLANK($B52),"",IF(ISBLANK(H52),"",IF(OR(H52=Cutoff!$R$34,H52=Cutoff!$R$35,H52=Cutoff!$R$36,H52=Cutoff!$R$37,H52=Cutoff!$R$38,H52=Cutoff!$R$39,H52=Cutoff!$R$40,H52=Cutoff!$R$41,H52=Cutoff!$R$42,H52=Cutoff!$R$43,H52=Cutoff!$R$44,H52=Cutoff!$R$45,$Q52&lt;SCL!AB52),"0","d")))</f>
        <v/>
      </c>
      <c r="HI52" s="529" t="str">
        <f>+IF(ISBLANK($B52),"",IF(ISBLANK(I52),"",IF(OR(I52=Cutoff!$R$34,I52=Cutoff!$R$35,I52=Cutoff!$R$36,I52=Cutoff!$R$37,I52=Cutoff!$R$38,I52=Cutoff!$R$39,I52=Cutoff!$R$40,I52=Cutoff!$R$41,I52=Cutoff!$R$42,I52=Cutoff!$R$43,I52=Cutoff!$R$44,I52=Cutoff!$R$45,$Q52&lt;SCL!AC52),"0","d")))</f>
        <v/>
      </c>
      <c r="HJ52" s="529" t="str">
        <f>+IF(ISBLANK($B52),"",IF(ISBLANK(J52),"",IF(OR(J52=Cutoff!$R$34,J52=Cutoff!$R$35,J52=Cutoff!$R$36,J52=Cutoff!$R$37,J52=Cutoff!$R$38,J52=Cutoff!$R$39,J52=Cutoff!$R$40,J52=Cutoff!$R$41,J52=Cutoff!$R$42,J52=Cutoff!$R$43,J52=Cutoff!$R$44,J52=Cutoff!$R$45,$Q52&lt;SCL!AD52),"0","d")))</f>
        <v/>
      </c>
      <c r="HK52" s="529" t="str">
        <f>+IF(ISBLANK($B52),"",IF(ISBLANK(K52),"",IF(OR(K52=Cutoff!$R$34,K52=Cutoff!$R$35,K52=Cutoff!$R$36,K52=Cutoff!$R$37,K52=Cutoff!$R$38,K52=Cutoff!$R$39,K52=Cutoff!$R$40,K52=Cutoff!$R$41,K52=Cutoff!$R$42,K52=Cutoff!$R$43,K52=Cutoff!$R$44,K52=Cutoff!$R$45,$Q52&lt;SCL!AE52),"0","d")))</f>
        <v/>
      </c>
      <c r="HL52" s="529" t="str">
        <f>+IF(ISBLANK($B52),"",IF(ISBLANK(L52),"",IF(OR(L52=Cutoff!$R$34,L52=Cutoff!$R$35,L52=Cutoff!$R$36,L52=Cutoff!$R$37,L52=Cutoff!$R$38,L52=Cutoff!$R$39,L52=Cutoff!$R$40,L52=Cutoff!$R$41,L52=Cutoff!$R$42,L52=Cutoff!$R$43,L52=Cutoff!$R$44,L52=Cutoff!$R$45,$Q52&lt;SCL!AF52),"0","d")))</f>
        <v/>
      </c>
      <c r="HM52" s="529" t="str">
        <f>+IF(ISBLANK($B52),"",IF(ISBLANK(M52),"",IF(OR(M52=Cutoff!$R$34,M52=Cutoff!$R$35,M52=Cutoff!$R$36,M52=Cutoff!$R$37,M52=Cutoff!$R$38,M52=Cutoff!$R$39,M52=Cutoff!$R$40,M52=Cutoff!$R$41,M52=Cutoff!$R$42,M52=Cutoff!$R$43,M52=Cutoff!$R$44,M52=Cutoff!$R$45,$Q52&lt;SCL!AG52),"0","d")))</f>
        <v/>
      </c>
      <c r="HN52" s="529" t="str">
        <f>+IF(ISBLANK($B52),"",IF(ISBLANK(N52),"",IF(OR(N52=Cutoff!$R$34,N52=Cutoff!$R$35,N52=Cutoff!$R$36,N52=Cutoff!$R$37,N52=Cutoff!$R$38,N52=Cutoff!$R$39,N52=Cutoff!$R$40,N52=Cutoff!$R$41,N52=Cutoff!$R$42,N52=Cutoff!$R$43,N52=Cutoff!$R$44,N52=Cutoff!$R$45,$Q52&lt;SCL!AH52),"0","d")))</f>
        <v/>
      </c>
      <c r="HO52" s="530" t="str">
        <f>+IF(ISBLANK($B52),"",IF(ISBLANK(O52),"",IF(OR(O52=Cutoff!$R$34,O52=Cutoff!$R$35,O52=Cutoff!$R$36,O52=Cutoff!$R$37,O52=Cutoff!$R$38,O52=Cutoff!$R$39,O52=Cutoff!$R$40,O52=Cutoff!$R$41,O52=Cutoff!$R$42,O52=Cutoff!$R$43,O52=Cutoff!$R$44,O52=Cutoff!$R$45,$Q52&lt;SCL!AI52),"0","d")))</f>
        <v/>
      </c>
      <c r="HP52" s="530" t="str">
        <f t="shared" si="97"/>
        <v/>
      </c>
      <c r="HQ52" s="541" t="str">
        <f t="shared" si="98"/>
        <v/>
      </c>
      <c r="HR52" s="678" t="str">
        <f t="shared" si="99"/>
        <v/>
      </c>
      <c r="HS52" s="528" t="str">
        <f>+IF(ISBLANK($B52),"",IF(ISBLANK(E52),"",IF(OR(E52=Cutoff!$T$34,E52=Cutoff!$T$35,E52=Cutoff!$T$36,E52=Cutoff!$T$37,E52=Cutoff!$T$38,E52=Cutoff!$T$39,E52=Cutoff!$T$40,E52=Cutoff!$T$41,E52=Cutoff!$T$42,E52=Cutoff!$T$43,E52=Cutoff!$T$44,E52=Cutoff!$T$45,$Q52&lt;SCL!Y52),"0","oral")))</f>
        <v/>
      </c>
      <c r="HT52" s="529" t="str">
        <f>+IF(ISBLANK($B52),"",IF(ISBLANK(F52),"",IF(OR(F52=Cutoff!$T$34,F52=Cutoff!$T$35,F52=Cutoff!$T$36,F52=Cutoff!$T$37,F52=Cutoff!$T$38,F52=Cutoff!$T$39,F52=Cutoff!$T$40,F52=Cutoff!$T$41,F52=Cutoff!$T$42,F52=Cutoff!$T$43,F52=Cutoff!$T$44,F52=Cutoff!$T$45,$Q52&lt;SCL!Z52),"0","oral")))</f>
        <v/>
      </c>
      <c r="HU52" s="529" t="str">
        <f>+IF(ISBLANK($B52),"",IF(ISBLANK(G52),"",IF(OR(G52=Cutoff!$T$34,G52=Cutoff!$T$35,G52=Cutoff!$T$36,G52=Cutoff!$T$37,G52=Cutoff!$T$38,G52=Cutoff!$T$39,G52=Cutoff!$T$40,G52=Cutoff!$T$41,G52=Cutoff!$T$42,G52=Cutoff!$T$43,G52=Cutoff!$T$44,G52=Cutoff!$T$45,$Q52&lt;SCL!AA52),"0","oral")))</f>
        <v/>
      </c>
      <c r="HV52" s="529" t="str">
        <f>+IF(ISBLANK($B52),"",IF(ISBLANK(H52),"",IF(OR(H52=Cutoff!$T$34,H52=Cutoff!$T$35,H52=Cutoff!$T$36,H52=Cutoff!$T$37,H52=Cutoff!$T$38,H52=Cutoff!$T$39,H52=Cutoff!$T$40,H52=Cutoff!$T$41,H52=Cutoff!$T$42,H52=Cutoff!$T$43,H52=Cutoff!$T$44,H52=Cutoff!$T$45,$Q52&lt;SCL!AB52),"0","oral")))</f>
        <v/>
      </c>
      <c r="HW52" s="529" t="str">
        <f>+IF(ISBLANK($B52),"",IF(ISBLANK(I52),"",IF(OR(I52=Cutoff!$T$34,I52=Cutoff!$T$35,I52=Cutoff!$T$36,I52=Cutoff!$T$37,I52=Cutoff!$T$38,I52=Cutoff!$T$39,I52=Cutoff!$T$40,I52=Cutoff!$T$41,I52=Cutoff!$T$42,I52=Cutoff!$T$43,I52=Cutoff!$T$44,I52=Cutoff!$T$45,$Q52&lt;SCL!AC52),"0","oral")))</f>
        <v/>
      </c>
      <c r="HX52" s="529" t="str">
        <f>+IF(ISBLANK($B52),"",IF(ISBLANK(J52),"",IF(OR(J52=Cutoff!$T$34,J52=Cutoff!$T$35,J52=Cutoff!$T$36,J52=Cutoff!$T$37,J52=Cutoff!$T$38,J52=Cutoff!$T$39,J52=Cutoff!$T$40,J52=Cutoff!$T$41,J52=Cutoff!$T$42,J52=Cutoff!$T$43,J52=Cutoff!$T$44,J52=Cutoff!$T$45,$Q52&lt;SCL!AD52),"0","oral")))</f>
        <v/>
      </c>
      <c r="HY52" s="529" t="str">
        <f>+IF(ISBLANK($B52),"",IF(ISBLANK(K52),"",IF(OR(K52=Cutoff!$T$34,K52=Cutoff!$T$35,K52=Cutoff!$T$36,K52=Cutoff!$T$37,K52=Cutoff!$T$38,K52=Cutoff!$T$39,K52=Cutoff!$T$40,K52=Cutoff!$T$41,K52=Cutoff!$T$42,K52=Cutoff!$T$43,K52=Cutoff!$T$44,K52=Cutoff!$T$45,$Q52&lt;SCL!AE52),"0","oral")))</f>
        <v/>
      </c>
      <c r="HZ52" s="529" t="str">
        <f>+IF(ISBLANK($B52),"",IF(ISBLANK(L52),"",IF(OR(L52=Cutoff!$T$34,L52=Cutoff!$T$35,L52=Cutoff!$T$36,L52=Cutoff!$T$37,L52=Cutoff!$T$38,L52=Cutoff!$T$39,L52=Cutoff!$T$40,L52=Cutoff!$T$41,L52=Cutoff!$T$42,L52=Cutoff!$T$43,L52=Cutoff!$T$44,L52=Cutoff!$T$45,$Q52&lt;SCL!AF52),"0","oral")))</f>
        <v/>
      </c>
      <c r="IA52" s="529" t="str">
        <f>+IF(ISBLANK($B52),"",IF(ISBLANK(M52),"",IF(OR(M52=Cutoff!$T$34,M52=Cutoff!$T$35,M52=Cutoff!$T$36,M52=Cutoff!$T$37,M52=Cutoff!$T$38,M52=Cutoff!$T$39,M52=Cutoff!$T$40,M52=Cutoff!$T$41,M52=Cutoff!$T$42,M52=Cutoff!$T$43,M52=Cutoff!$T$44,M52=Cutoff!$T$45,$Q52&lt;SCL!AG52),"0","oral")))</f>
        <v/>
      </c>
      <c r="IB52" s="529" t="str">
        <f>+IF(ISBLANK($B52),"",IF(ISBLANK(N52),"",IF(OR(N52=Cutoff!$T$34,N52=Cutoff!$T$35,N52=Cutoff!$T$36,N52=Cutoff!$T$37,N52=Cutoff!$T$38,N52=Cutoff!$T$39,N52=Cutoff!$T$40,N52=Cutoff!$T$41,N52=Cutoff!$T$42,N52=Cutoff!$T$43,N52=Cutoff!$T$44,N52=Cutoff!$T$45,$Q52&lt;SCL!AH52),"0","oral")))</f>
        <v/>
      </c>
      <c r="IC52" s="530" t="str">
        <f>+IF(ISBLANK($B52),"",IF(ISBLANK(O52),"",IF(OR(O52=Cutoff!$T$34,O52=Cutoff!$T$35,O52=Cutoff!$T$36,O52=Cutoff!$T$37,O52=Cutoff!$T$38,O52=Cutoff!$T$39,O52=Cutoff!$T$40,O52=Cutoff!$T$41,O52=Cutoff!$T$42,O52=Cutoff!$T$43,O52=Cutoff!$T$44,O52=Cutoff!$T$45,$Q52&lt;SCL!AI52),"0","oral")))</f>
        <v/>
      </c>
      <c r="ID52" s="530" t="str">
        <f t="shared" si="100"/>
        <v/>
      </c>
      <c r="IE52" s="541" t="str">
        <f t="shared" si="101"/>
        <v/>
      </c>
      <c r="IF52" s="678" t="str">
        <f t="shared" si="102"/>
        <v/>
      </c>
      <c r="IG52" s="528" t="str">
        <f>IF(ISBLANK($B52),"",+IF(OR(E52=Cutoff!$W$2,E52=Cutoff!$W$3,E52=Cutoff!$W$4,E52=Cutoff!$W$5,E52=Cutoff!$W$6,E52=Cutoff!$W$7,E52=Cutoff!$W$8,E52=Cutoff!$W$9,E52=Cutoff!$W$10,E52=Cutoff!$W$11,E52=Cutoff!$W$12),1,0))</f>
        <v/>
      </c>
      <c r="IH52" s="529" t="str">
        <f>IF(ISBLANK($B52),"",+IF(OR(F52=Cutoff!$W$2,F52=Cutoff!$W$3,F52=Cutoff!$W$4,F52=Cutoff!$W$5,F52=Cutoff!$W$6,F52=Cutoff!$W$7,F52=Cutoff!$W$8,F52=Cutoff!$W$9,F52=Cutoff!$W$10,F52=Cutoff!$W$11,F52=Cutoff!$W$12),1,0))</f>
        <v/>
      </c>
      <c r="II52" s="529" t="str">
        <f>IF(ISBLANK($B52),"",+IF(OR(G52=Cutoff!$W$2,G52=Cutoff!$W$3,G52=Cutoff!$W$4,G52=Cutoff!$W$5,G52=Cutoff!$W$6,G52=Cutoff!$W$7,G52=Cutoff!$W$8,G52=Cutoff!$W$9,G52=Cutoff!$W$10,G52=Cutoff!$W$11,G52=Cutoff!$W$12),1,0))</f>
        <v/>
      </c>
      <c r="IJ52" s="529" t="str">
        <f>IF(ISBLANK($B52),"",+IF(OR(H52=Cutoff!$W$2,H52=Cutoff!$W$3,H52=Cutoff!$W$4,H52=Cutoff!$W$5,H52=Cutoff!$W$6,H52=Cutoff!$W$7,H52=Cutoff!$W$8,H52=Cutoff!$W$9,H52=Cutoff!$W$10,H52=Cutoff!$W$11,H52=Cutoff!$W$12),1,0))</f>
        <v/>
      </c>
      <c r="IK52" s="529" t="str">
        <f>IF(ISBLANK($B52),"",+IF(OR(I52=Cutoff!$W$2,I52=Cutoff!$W$3,I52=Cutoff!$W$4,I52=Cutoff!$W$5,I52=Cutoff!$W$6,I52=Cutoff!$W$7,I52=Cutoff!$W$8,I52=Cutoff!$W$9,I52=Cutoff!$W$10,I52=Cutoff!$W$11,I52=Cutoff!$W$12),1,0))</f>
        <v/>
      </c>
      <c r="IL52" s="529" t="str">
        <f>IF(ISBLANK($B52),"",+IF(OR(J52=Cutoff!$W$2,J52=Cutoff!$W$3,J52=Cutoff!$W$4,J52=Cutoff!$W$5,J52=Cutoff!$W$6,J52=Cutoff!$W$7,J52=Cutoff!$W$8,J52=Cutoff!$W$9,J52=Cutoff!$W$10,J52=Cutoff!$W$11,J52=Cutoff!$W$12),1,0))</f>
        <v/>
      </c>
      <c r="IM52" s="529" t="str">
        <f>IF(ISBLANK($B52),"",+IF(OR(K52=Cutoff!$W$2,K52=Cutoff!$W$3,K52=Cutoff!$W$4,K52=Cutoff!$W$5,K52=Cutoff!$W$6,K52=Cutoff!$W$7,K52=Cutoff!$W$8,K52=Cutoff!$W$9,K52=Cutoff!$W$10,K52=Cutoff!$W$11,K52=Cutoff!$W$12),1,0))</f>
        <v/>
      </c>
      <c r="IN52" s="529" t="str">
        <f>IF(ISBLANK($B52),"",+IF(OR(L52=Cutoff!$W$2,L52=Cutoff!$W$3,L52=Cutoff!$W$4,L52=Cutoff!$W$5,L52=Cutoff!$W$6,L52=Cutoff!$W$7,L52=Cutoff!$W$8,L52=Cutoff!$W$9,L52=Cutoff!$W$10,L52=Cutoff!$W$11,L52=Cutoff!$W$12),1,0))</f>
        <v/>
      </c>
      <c r="IO52" s="529" t="str">
        <f>IF(ISBLANK($B52),"",+IF(OR(M52=Cutoff!$W$2,M52=Cutoff!$W$3,M52=Cutoff!$W$4,M52=Cutoff!$W$5,M52=Cutoff!$W$6,M52=Cutoff!$W$7,M52=Cutoff!$W$8,M52=Cutoff!$W$9,M52=Cutoff!$W$10,M52=Cutoff!$W$11,M52=Cutoff!$W$12),1,0))</f>
        <v/>
      </c>
      <c r="IP52" s="529" t="str">
        <f>IF(ISBLANK($B52),"",+IF(OR(N52=Cutoff!$W$2,N52=Cutoff!$W$3,N52=Cutoff!$W$4,N52=Cutoff!$W$5,N52=Cutoff!$W$6,N52=Cutoff!$W$7,N52=Cutoff!$W$8,N52=Cutoff!$W$9,N52=Cutoff!$W$10,N52=Cutoff!$W$11,N52=Cutoff!$W$12),1,0))</f>
        <v/>
      </c>
      <c r="IQ52" s="530" t="str">
        <f>IF(ISBLANK($B52),"",+IF(OR(O52=Cutoff!$W$2,O52=Cutoff!$W$3,O52=Cutoff!$W$4,O52=Cutoff!$W$5,O52=Cutoff!$W$6,O52=Cutoff!$W$7,O52=Cutoff!$W$8,O52=Cutoff!$W$9,O52=Cutoff!$W$10,O52=Cutoff!$W$11,O52=Cutoff!$W$12),1,0))</f>
        <v/>
      </c>
      <c r="IR52" s="541" t="str">
        <f t="shared" si="103"/>
        <v/>
      </c>
      <c r="IS52" s="541" t="str">
        <f t="shared" si="104"/>
        <v/>
      </c>
      <c r="IV52" s="720" t="str">
        <f>IF(ISBLANK($B52),"",+IF(AND(OR(E52=Cutoff!$W$8,E52=Cutoff!$W$9,E52=Cutoff!$W$12),OR(E52=$D$19,E52=$E$19,E52=$F$19,E52=$G$19,E52=$H$19,E52=$I$19,E52=$J$19,E52=$K$19,E52=$L$19,E52=$M$19),GQ52="i"),E52,""))</f>
        <v/>
      </c>
      <c r="IW52" s="720" t="str">
        <f>IF(ISBLANK($B52),"",+IF(AND(OR(F52=Cutoff!$W$8,F52=Cutoff!$W$9,F52=Cutoff!$W$12),OR(F52=$D$19,F52=$E$19,F52=$F$19,F52=$G$19,F52=$H$19,F52=$I$19,F52=$J$19,F52=$K$19,F52=$L$19,F52=$M$19),GR52="i"),F52,""))</f>
        <v/>
      </c>
      <c r="IX52" s="720" t="str">
        <f>IF(ISBLANK($B52),"",+IF(AND(OR(G52=Cutoff!$W$8,G52=Cutoff!$W$9,G52=Cutoff!$W$12),OR(G52=$D$19,G52=$E$19,G52=$F$19,G52=$G$19,G52=$H$19,G52=$I$19,G52=$J$19,G52=$K$19,G52=$L$19,G52=$M$19),GS52="i"),G52,""))</f>
        <v/>
      </c>
      <c r="IY52" s="720" t="str">
        <f>IF(ISBLANK($B52),"",+IF(AND(OR(H52=Cutoff!$W$8,H52=Cutoff!$W$9,H52=Cutoff!$W$12),OR(H52=$D$19,H52=$E$19,H52=$F$19,H52=$G$19,H52=$H$19,H52=$I$19,H52=$J$19,H52=$K$19,H52=$L$19,H52=$M$19),GT52="i"),H52,""))</f>
        <v/>
      </c>
      <c r="IZ52" s="720" t="str">
        <f>IF(ISBLANK($B52),"",+IF(AND(OR(I52=Cutoff!$W$8,I52=Cutoff!$W$9,I52=Cutoff!$W$12),OR(I52=$D$19,I52=$E$19,I52=$F$19,I52=$G$19,I52=$H$19,I52=$I$19,I52=$J$19,I52=$K$19,I52=$L$19,I52=$M$19),GU52="i"),I52,""))</f>
        <v/>
      </c>
      <c r="JA52" s="720" t="str">
        <f>IF(ISBLANK($B52),"",+IF(AND(OR(J52=Cutoff!$W$8,J52=Cutoff!$W$9,J52=Cutoff!$W$12),OR(J52=$D$19,J52=$E$19,J52=$F$19,J52=$G$19,J52=$H$19,J52=$I$19,J52=$J$19,J52=$K$19,J52=$L$19,J52=$M$19),GV52="i"),J52,""))</f>
        <v/>
      </c>
      <c r="JB52" s="720" t="str">
        <f>IF(ISBLANK($B52),"",+IF(AND(OR(K52=Cutoff!$W$8,K52=Cutoff!$W$9,K52=Cutoff!$W$12),OR(K52=$D$19,K52=$E$19,K52=$F$19,K52=$G$19,K52=$H$19,K52=$I$19,K52=$J$19,K52=$K$19,K52=$L$19,K52=$M$19),GW52="i"),K52,""))</f>
        <v/>
      </c>
      <c r="JC52" s="720" t="str">
        <f>IF(ISBLANK($B52),"",+IF(AND(OR(L52=Cutoff!$W$8,L52=Cutoff!$W$9,L52=Cutoff!$W$12),OR(L52=$D$19,L52=$E$19,L52=$F$19,L52=$G$19,L52=$H$19,L52=$I$19,L52=$J$19,L52=$K$19,L52=$L$19,L52=$M$19),GX52="i"),L52,""))</f>
        <v/>
      </c>
      <c r="JD52" s="720" t="str">
        <f>IF(ISBLANK($B52),"",+IF(AND(OR(M52=Cutoff!$W$8,M52=Cutoff!$W$9,M52=Cutoff!$W$12),OR(M52=$D$19,M52=$E$19,M52=$F$19,M52=$G$19,M52=$H$19,M52=$I$19,M52=$J$19,M52=$K$19,M52=$L$19,M52=$M$19),GY52="i"),M52,""))</f>
        <v/>
      </c>
      <c r="JE52" s="720" t="str">
        <f>IF(ISBLANK($B52),"",+IF(AND(OR(N52=Cutoff!$W$8,N52=Cutoff!$W$9,N52=Cutoff!$W$12),OR(N52=$D$19,N52=$E$19,N52=$F$19,N52=$G$19,N52=$H$19,N52=$I$19,N52=$J$19,N52=$K$19,N52=$L$19,N52=$M$19),GZ52="i"),N52,""))</f>
        <v/>
      </c>
      <c r="JF52" s="720" t="str">
        <f>IF(ISBLANK($B52),"",+IF(AND(OR(O52=Cutoff!$W$8,O52=Cutoff!$W$9,O52=Cutoff!$W$12),OR(O52=$D$19,O52=$E$19,O52=$F$19,O52=$G$19,O52=$H$19,O52=$I$19,O52=$J$19,O52=$K$19,O52=$L$19,O52=$M$19),HA52="i"),O52,""))</f>
        <v/>
      </c>
      <c r="JG52" s="720">
        <f t="shared" si="105"/>
        <v>0</v>
      </c>
      <c r="JH52" s="720" t="str">
        <f t="shared" si="106"/>
        <v/>
      </c>
      <c r="JK52" s="720" t="str">
        <f>IF(ISBLANK($B52),"",+IF(AND(OR(E52=Cutoff!$W$2,E52=Cutoff!$W$3,E52=Cutoff!$W$4,E52=Cutoff!$W$11),OR(E52=$D$19,E52=$E$19,E52=$F$19,E52=$G$19,E52=$H$19,E52=$I$19,E52=$J$19,E52=$K$19,E52=$L$19,E52=$M$19),HE52="d"),E52,""))</f>
        <v/>
      </c>
      <c r="JL52" s="720" t="str">
        <f>IF(ISBLANK($B52),"",+IF(AND(OR(F52=Cutoff!$W$2,F52=Cutoff!$W$3,F52=Cutoff!$W$4,F52=Cutoff!$W$11),OR(F52=$D$19,F52=$E$19,F52=$F$19,F52=$G$19,F52=$H$19,F52=$I$19,F52=$J$19,F52=$K$19,F52=$L$19,F52=$M$19),HF52="d"),F52,""))</f>
        <v/>
      </c>
      <c r="JM52" s="720" t="str">
        <f>IF(ISBLANK($B52),"",+IF(AND(OR(G52=Cutoff!$W$2,G52=Cutoff!$W$3,G52=Cutoff!$W$4,G52=Cutoff!$W$11),OR(G52=$D$19,G52=$E$19,G52=$F$19,G52=$G$19,G52=$H$19,G52=$I$19,G52=$J$19,G52=$K$19,G52=$L$19,G52=$M$19),HG52="d"),G52,""))</f>
        <v/>
      </c>
      <c r="JN52" s="720" t="str">
        <f>IF(ISBLANK($B52),"",+IF(AND(OR(H52=Cutoff!$W$2,H52=Cutoff!$W$3,H52=Cutoff!$W$4,H52=Cutoff!$W$11),OR(H52=$D$19,H52=$E$19,H52=$F$19,H52=$G$19,H52=$H$19,H52=$I$19,H52=$J$19,H52=$K$19,H52=$L$19,H52=$M$19),HH52="d"),H52,""))</f>
        <v/>
      </c>
      <c r="JO52" s="720" t="str">
        <f>IF(ISBLANK($B52),"",+IF(AND(OR(I52=Cutoff!$W$2,I52=Cutoff!$W$3,I52=Cutoff!$W$4,I52=Cutoff!$W$11),OR(I52=$D$19,I52=$E$19,I52=$F$19,I52=$G$19,I52=$H$19,I52=$I$19,I52=$J$19,I52=$K$19,I52=$L$19,I52=$M$19),HI52="d"),I52,""))</f>
        <v/>
      </c>
      <c r="JP52" s="720" t="str">
        <f>IF(ISBLANK($B52),"",+IF(AND(OR(J52=Cutoff!$W$2,J52=Cutoff!$W$3,J52=Cutoff!$W$4,J52=Cutoff!$W$11),OR(J52=$D$19,J52=$E$19,J52=$F$19,J52=$G$19,J52=$H$19,J52=$I$19,J52=$J$19,J52=$K$19,J52=$L$19,J52=$M$19),HJ52="d"),J52,""))</f>
        <v/>
      </c>
      <c r="JQ52" s="720" t="str">
        <f>IF(ISBLANK($B52),"",+IF(AND(OR(K52=Cutoff!$W$2,K52=Cutoff!$W$3,K52=Cutoff!$W$4,K52=Cutoff!$W$11),OR(K52=$D$19,K52=$E$19,K52=$F$19,K52=$G$19,K52=$H$19,K52=$I$19,K52=$J$19,K52=$K$19,K52=$L$19,K52=$M$19),HK52="d"),K52,""))</f>
        <v/>
      </c>
      <c r="JR52" s="720" t="str">
        <f>IF(ISBLANK($B52),"",+IF(AND(OR(L52=Cutoff!$W$2,L52=Cutoff!$W$3,L52=Cutoff!$W$4,L52=Cutoff!$W$11),OR(L52=$D$19,L52=$E$19,L52=$F$19,L52=$G$19,L52=$H$19,L52=$I$19,L52=$J$19,L52=$K$19,L52=$L$19,L52=$M$19),HL52="d"),L52,""))</f>
        <v/>
      </c>
      <c r="JS52" s="720" t="str">
        <f>IF(ISBLANK($B52),"",+IF(AND(OR(M52=Cutoff!$W$2,M52=Cutoff!$W$3,M52=Cutoff!$W$4,M52=Cutoff!$W$11),OR(M52=$D$19,M52=$E$19,M52=$F$19,M52=$G$19,M52=$H$19,M52=$I$19,M52=$J$19,M52=$K$19,M52=$L$19,M52=$M$19),HM52="d"),M52,""))</f>
        <v/>
      </c>
      <c r="JT52" s="720" t="str">
        <f>IF(ISBLANK($B52),"",+IF(AND(OR(N52=Cutoff!$W$2,N52=Cutoff!$W$3,N52=Cutoff!$W$4,N52=Cutoff!$W$11),OR(N52=$D$19,N52=$E$19,N52=$F$19,N52=$G$19,N52=$H$19,N52=$I$19,N52=$J$19,N52=$K$19,N52=$L$19,N52=$M$19),HN52="d"),N52,""))</f>
        <v/>
      </c>
      <c r="JU52" s="720" t="str">
        <f>IF(ISBLANK($B52),"",+IF(AND(OR(O52=Cutoff!$W$2,O52=Cutoff!$W$3,O52=Cutoff!$W$4,O52=Cutoff!$W$11),OR(O52=$D$19,O52=$E$19,O52=$F$19,O52=$G$19,O52=$H$19,O52=$I$19,O52=$J$19,O52=$K$19,O52=$L$19,O52=$M$19),HO52="d"),O52,""))</f>
        <v/>
      </c>
      <c r="JV52" s="720">
        <f t="shared" si="125"/>
        <v>0</v>
      </c>
      <c r="JW52" s="720" t="str">
        <f t="shared" si="23"/>
        <v/>
      </c>
      <c r="JZ52" s="11"/>
      <c r="KA52" s="11"/>
      <c r="KB52" s="11"/>
      <c r="KC52" s="11"/>
      <c r="KD52" s="11"/>
      <c r="KE52" s="11"/>
      <c r="KF52" s="11"/>
      <c r="KG52" s="11"/>
      <c r="KH52" s="11"/>
      <c r="KI52" s="11"/>
      <c r="KJ52" s="11"/>
      <c r="KK52" s="11"/>
      <c r="KL52" s="11"/>
    </row>
    <row r="53" spans="1:298" ht="20.25" x14ac:dyDescent="0.3">
      <c r="A53" s="501"/>
      <c r="B53" s="585"/>
      <c r="C53" s="502"/>
      <c r="D53" s="500" t="str">
        <f t="shared" si="1"/>
        <v/>
      </c>
      <c r="E53" s="515"/>
      <c r="F53" s="516"/>
      <c r="G53" s="516"/>
      <c r="H53" s="516"/>
      <c r="I53" s="516"/>
      <c r="J53" s="516"/>
      <c r="K53" s="516"/>
      <c r="L53" s="516"/>
      <c r="M53" s="516"/>
      <c r="N53" s="516"/>
      <c r="O53" s="516"/>
      <c r="P53" s="510"/>
      <c r="Q53" s="505"/>
      <c r="R53" s="780"/>
      <c r="S53" s="507"/>
      <c r="T53" s="513"/>
      <c r="U53" s="716"/>
      <c r="V53" s="511"/>
      <c r="W53" s="506"/>
      <c r="X53" s="512"/>
      <c r="Y53" s="511"/>
      <c r="Z53" s="506"/>
      <c r="AA53" s="512"/>
      <c r="AB53" s="517"/>
      <c r="AC53" s="508"/>
      <c r="AD53" s="507"/>
      <c r="AE53" s="508"/>
      <c r="AF53" s="515"/>
      <c r="AG53" s="516"/>
      <c r="AH53" s="509"/>
      <c r="AI53" s="509"/>
      <c r="AJ53" s="510"/>
      <c r="AK53" s="447" t="str">
        <f t="shared" si="140"/>
        <v/>
      </c>
      <c r="AL53" s="63" t="str">
        <f t="shared" si="127"/>
        <v/>
      </c>
      <c r="AM53" s="64" t="str">
        <f t="shared" si="141"/>
        <v/>
      </c>
      <c r="AN53" s="786" t="str">
        <f t="shared" si="24"/>
        <v/>
      </c>
      <c r="AO53" s="786" t="str">
        <f t="shared" si="25"/>
        <v/>
      </c>
      <c r="AP53" s="786" t="str">
        <f t="shared" si="26"/>
        <v/>
      </c>
      <c r="AQ53" s="786" t="str">
        <f t="shared" si="27"/>
        <v/>
      </c>
      <c r="AR53" s="787" t="str">
        <f t="shared" si="28"/>
        <v/>
      </c>
      <c r="AS53" s="788" t="str">
        <f t="shared" si="29"/>
        <v/>
      </c>
      <c r="AT53" s="788" t="str">
        <f t="shared" si="30"/>
        <v/>
      </c>
      <c r="AU53" s="789" t="str">
        <f t="shared" si="31"/>
        <v/>
      </c>
      <c r="AV53" s="786" t="str">
        <f t="shared" si="32"/>
        <v/>
      </c>
      <c r="AW53" s="66" t="str">
        <f t="shared" si="33"/>
        <v/>
      </c>
      <c r="AX53" s="67" t="str">
        <f t="shared" si="4"/>
        <v/>
      </c>
      <c r="AY53" s="787" t="str">
        <f t="shared" si="34"/>
        <v/>
      </c>
      <c r="AZ53" s="790" t="str">
        <f t="shared" si="35"/>
        <v/>
      </c>
      <c r="BA53" s="378" t="str">
        <f t="shared" si="128"/>
        <v/>
      </c>
      <c r="BB53" s="379" t="str">
        <f t="shared" si="129"/>
        <v/>
      </c>
      <c r="BC53" s="376" t="str">
        <f t="shared" si="126"/>
        <v/>
      </c>
      <c r="BD53" s="263" t="str">
        <f t="shared" si="142"/>
        <v/>
      </c>
      <c r="BE53" s="263" t="str">
        <f t="shared" si="8"/>
        <v/>
      </c>
      <c r="BF53" s="258" t="b">
        <f t="shared" si="9"/>
        <v>0</v>
      </c>
      <c r="BG53" s="266" t="str">
        <f t="shared" si="130"/>
        <v/>
      </c>
      <c r="BH53" s="376" t="str">
        <f t="shared" si="131"/>
        <v xml:space="preserve"> </v>
      </c>
      <c r="BI53" s="376" t="str">
        <f t="shared" si="36"/>
        <v/>
      </c>
      <c r="BJ53" s="256" t="b">
        <f>+IF(E53="H340",IF(SCL!Y53&lt;$Q53,"Yes",""),IF(E53="H341",IF(SCL!Y53&lt;$Q53,"Yes",""),IF(E53="H350",IF(SCL!Y53&lt;$Q53,"Yes",""),IF(E53="H350i",IF(SCL!Y53&lt;$Q53,"(I)",""),IF(E53="H351",IF(SCL!Y53&lt;$Q53,"Yes",""))))))</f>
        <v>0</v>
      </c>
      <c r="BK53" s="256" t="b">
        <f>+IF(F53="H340",IF(SCL!Z53&lt;$Q53,"Yes",""),IF(F53="H341",IF(SCL!Z53&lt;$Q53,"Yes",""),IF(F53="H350",IF(SCL!Z53&lt;$Q53,"Yes",""),IF(F53="H350i",IF(SCL!Z53&lt;$Q53,"(I)",""),IF(F53="H351",IF(SCL!Z53&lt;$Q53,"Yes",""))))))</f>
        <v>0</v>
      </c>
      <c r="BL53" s="256" t="b">
        <f>+IF(G53="H340",IF(SCL!AA53&lt;$Q53,"Yes",""),IF(G53="H341",IF(SCL!AA53&lt;$Q53,"Yes",""),IF(G53="H350",IF(SCL!AA53&lt;$Q53,"Yes",""),IF(G53="H350i",IF(SCL!AA53&lt;$Q53,"(I)",""),IF(G53="H351",IF(SCL!AA53&lt;$Q53,"Yes",""))))))</f>
        <v>0</v>
      </c>
      <c r="BM53" s="256" t="b">
        <f>+IF(H53="H340",IF(SCL!AB53&lt;$Q53,"Yes",""),IF(H53="H341",IF(SCL!AB53&lt;$Q53,"Yes",""),IF(H53="H350",IF(SCL!AB53&lt;$Q53,"Yes",""),IF(H53="H350i",IF(SCL!AB53&lt;$Q53,"(I)",""),IF(H53="H351",IF(SCL!AB53&lt;$Q53,"Yes",""))))))</f>
        <v>0</v>
      </c>
      <c r="BN53" s="256" t="b">
        <f>+IF(I53="H340",IF(SCL!AC53&lt;$Q53,"Yes",""),IF(I53="H341",IF(SCL!AC53&lt;$Q53,"Yes",""),IF(I53="H350",IF(SCL!AC53&lt;$Q53,"Yes",""),IF(I53="H350i",IF(SCL!AC53&lt;$Q53,"(I)",""),IF(I53="H351",IF(SCL!AC53&lt;$Q53,"Yes",""))))))</f>
        <v>0</v>
      </c>
      <c r="BO53" s="256" t="b">
        <f>+IF(J53="H340",IF(SCL!AD53&lt;$Q53,"Yes",""),IF(J53="H341",IF(SCL!AD53&lt;$Q53,"Yes",""),IF(J53="H350",IF(SCL!AD53&lt;$Q53,"Yes",""),IF(J53="H350i",IF(SCL!AD53&lt;$Q53,"(I)",""),IF(J53="H351",IF(SCL!AD53&lt;$Q53,"Yes",""))))))</f>
        <v>0</v>
      </c>
      <c r="BP53" s="256" t="b">
        <f>+IF(K53="H340",IF(SCL!AE53&lt;$Q53,"Yes",""),IF(K53="H341",IF(SCL!AE53&lt;$Q53,"Yes",""),IF(K53="H350",IF(SCL!AE53&lt;$Q53,"Yes",""),IF(K53="H350i",IF(SCL!AE53&lt;$Q53,"(I)",""),IF(K53="H351",IF(SCL!AE53&lt;$Q53,"Yes",""))))))</f>
        <v>0</v>
      </c>
      <c r="BQ53" s="256" t="b">
        <f>+IF(L53="H340",IF(SCL!AF53&lt;$Q53,"Yes",""),IF(L53="H341",IF(SCL!AF53&lt;$Q53,"Yes",""),IF(L53="H350",IF(SCL!AF53&lt;$Q53,"Yes",""),IF(L53="H350i",IF(SCL!AF53&lt;$Q53,"(I)",""),IF(L53="H351",IF(SCL!AF53&lt;$Q53,"Yes",""))))))</f>
        <v>0</v>
      </c>
      <c r="BR53" s="256" t="b">
        <f>+IF(M53="H340",IF(SCL!AG53&lt;$Q53,"Yes",""),IF(M53="H341",IF(SCL!AG53&lt;$Q53,"Yes",""),IF(M53="H350",IF(SCL!AG53&lt;$Q53,"Yes",""),IF(M53="H350i",IF(SCL!AG53&lt;$Q53,"(I)",""),IF(M53="H351",IF(SCL!AG53&lt;$Q53,"Yes",""))))))</f>
        <v>0</v>
      </c>
      <c r="BS53" s="256" t="b">
        <f>+IF(N53="H340",IF(SCL!AH53&lt;$Q53,"Yes",""),IF(N53="H341",IF(SCL!AH53&lt;$Q53,"Yes",""),IF(N53="H350",IF(SCL!AH53&lt;$Q53,"Yes",""),IF(N53="H350i",IF(SCL!AH53&lt;$Q53,"(I)",""),IF(N53="H351",IF(SCL!AH53&lt;$Q53,"Yes",""))))))</f>
        <v>0</v>
      </c>
      <c r="BT53" s="492" t="b">
        <f>+IF(O53="H340",IF(SCL!AI53&lt;$Q53,"Yes",""),IF(O53="H341",IF(SCL!AI53&lt;$Q53,"Yes",""),IF(O53="H350",IF(SCL!AI53&lt;$Q53,"Yes",""),IF(O53="H350i",IF(SCL!AI53&lt;$Q53,"(I)",""),IF(O53="H351",IF(SCL!AI53&lt;$Q53,"Yes",""))))))</f>
        <v>0</v>
      </c>
      <c r="BU53" s="420"/>
      <c r="BV53" s="420"/>
      <c r="BW53" s="421"/>
      <c r="BX53" s="255" t="str">
        <f t="shared" si="107"/>
        <v/>
      </c>
      <c r="BY53" s="256" t="str">
        <f t="shared" si="112"/>
        <v/>
      </c>
      <c r="BZ53" s="256" t="str">
        <f t="shared" si="113"/>
        <v/>
      </c>
      <c r="CA53" s="256" t="str">
        <f t="shared" si="114"/>
        <v/>
      </c>
      <c r="CB53" s="256" t="str">
        <f t="shared" si="115"/>
        <v/>
      </c>
      <c r="CC53" s="256" t="str">
        <f t="shared" si="116"/>
        <v/>
      </c>
      <c r="CD53" s="256" t="str">
        <f t="shared" si="117"/>
        <v/>
      </c>
      <c r="CE53" s="256" t="str">
        <f t="shared" si="118"/>
        <v/>
      </c>
      <c r="CF53" s="256" t="str">
        <f t="shared" si="119"/>
        <v/>
      </c>
      <c r="CG53" s="256" t="str">
        <f t="shared" si="120"/>
        <v/>
      </c>
      <c r="CH53" s="256" t="str">
        <f t="shared" si="121"/>
        <v/>
      </c>
      <c r="CI53" s="420" t="str">
        <f t="shared" si="132"/>
        <v/>
      </c>
      <c r="CJ53" s="420" t="str">
        <f t="shared" si="133"/>
        <v/>
      </c>
      <c r="CK53" s="420" t="str">
        <f t="shared" si="134"/>
        <v/>
      </c>
      <c r="CL53" s="593" t="str">
        <f t="shared" si="47"/>
        <v/>
      </c>
      <c r="CM53" s="376" t="str">
        <f t="shared" si="108"/>
        <v/>
      </c>
      <c r="CN53" s="376" t="str">
        <f t="shared" si="48"/>
        <v/>
      </c>
      <c r="CO53" s="545" t="str">
        <f t="shared" si="49"/>
        <v/>
      </c>
      <c r="CP53" s="258" t="str">
        <f t="shared" si="14"/>
        <v/>
      </c>
      <c r="CQ53" s="541">
        <f t="shared" si="50"/>
        <v>0</v>
      </c>
      <c r="CS53" s="671" t="str">
        <f>IF(ISBLANK(E53),"",IF(SCL!Y53&lt;$Q53,1,0))</f>
        <v/>
      </c>
      <c r="CT53" s="672" t="str">
        <f>IF(ISBLANK(F53),"",IF(SCL!Z53&lt;$Q53,1,0))</f>
        <v/>
      </c>
      <c r="CU53" s="672" t="str">
        <f>IF(ISBLANK(G53),"",IF(SCL!AA53&lt;$Q53,1,0))</f>
        <v/>
      </c>
      <c r="CV53" s="672" t="str">
        <f>IF(ISBLANK(H53),"",IF(SCL!AB53&lt;$Q53,1,0))</f>
        <v/>
      </c>
      <c r="CW53" s="672" t="str">
        <f>IF(ISBLANK(I53),"",IF(SCL!AC53&lt;$Q53,1,0))</f>
        <v/>
      </c>
      <c r="CX53" s="672" t="str">
        <f>IF(ISBLANK(J53),"",IF(SCL!AD53&lt;$Q53,1,0))</f>
        <v/>
      </c>
      <c r="CY53" s="672" t="str">
        <f>IF(ISBLANK(K53),"",IF(SCL!AE53&lt;$Q53,1,0))</f>
        <v/>
      </c>
      <c r="CZ53" s="672" t="str">
        <f>IF(ISBLANK(L53),"",IF(SCL!AF53&lt;$Q53,1,0))</f>
        <v/>
      </c>
      <c r="DA53" s="672" t="str">
        <f>IF(ISBLANK(M53),"",IF(SCL!AG53&lt;$Q53,1,0))</f>
        <v/>
      </c>
      <c r="DB53" s="672" t="str">
        <f>IF(ISBLANK(N53),"",IF(SCL!AH53&lt;$Q53,1,0))</f>
        <v/>
      </c>
      <c r="DC53" s="673" t="str">
        <f>IF(ISBLANK(O53),"",IF(SCL!AI53&lt;$Q53,1,0))</f>
        <v/>
      </c>
      <c r="DD53" s="478">
        <f t="shared" si="51"/>
        <v>0</v>
      </c>
      <c r="DE53" s="541" t="str">
        <f t="shared" si="52"/>
        <v/>
      </c>
      <c r="DF53" s="665">
        <f t="shared" si="109"/>
        <v>35</v>
      </c>
      <c r="DP53" s="637" t="str">
        <f>+IF(ISBLANK($B$22),"",IF(OR(E53=Cutoff!$A$18,E53=Cutoff!$A$18,F53=Cutoff!$A$18,G53=Cutoff!$A$18,H53=Cutoff!$A$18,I53=Cutoff!$A$18,J53=Cutoff!$A$18,K53=Cutoff!$A$18,L53=Cutoff!$A$18,M53=Cutoff!$A$18,N53=Cutoff!$A$18,O53=Cutoff!$A$18),1,0))</f>
        <v/>
      </c>
      <c r="DQ53" s="622" t="str">
        <f t="shared" si="60"/>
        <v/>
      </c>
      <c r="DR53" s="622" t="str">
        <f t="shared" si="61"/>
        <v/>
      </c>
      <c r="DS53" s="622">
        <f t="shared" si="62"/>
        <v>0</v>
      </c>
      <c r="DT53" s="622" t="str">
        <f t="shared" si="63"/>
        <v/>
      </c>
      <c r="DU53" s="636" t="str">
        <f t="shared" si="64"/>
        <v/>
      </c>
      <c r="DV53" s="381" t="str">
        <f>+IF(OR($E53=Cutoff!A$13,$E53=Cutoff!A$14,$E53=Cutoff!A$15,$F53=Cutoff!A$13,$F53=Cutoff!A$14,$F53=Cutoff!A$15,$G53=Cutoff!A$13,$G53=Cutoff!A$14,$G53=Cutoff!A$15,H53=Cutoff!A$13,$H53=Cutoff!A$14,$H53=Cutoff!A$15,I53=Cutoff!A$13,$I53=Cutoff!A$14,$I53=Cutoff!A$15,$J53=Cutoff!A$13,$J53=Cutoff!A$14,$J53=Cutoff!A$15,$K53=Cutoff!A$13,$K53=Cutoff!A$14,$K53=Cutoff!A$15,$L53=Cutoff!A$13,$L53=Cutoff!A$14,$L53=Cutoff!A$15,$M53=Cutoff!A$13,$M53=Cutoff!A$14,$M53=Cutoff!A$15,$N53=Cutoff!A$13,$N53=Cutoff!A$14,$N53=Cutoff!A$15,$O53=Cutoff!A$13,$O53=Cutoff!A$14,$O53=Cutoff!A$15),"x","")</f>
        <v/>
      </c>
      <c r="DW53" s="275" t="str">
        <f t="shared" si="65"/>
        <v/>
      </c>
      <c r="DX53" s="244" t="str">
        <f t="shared" si="16"/>
        <v/>
      </c>
      <c r="DY53" s="381" t="str">
        <f>+IF(OR($E53=Cutoff!$A$5,$E53=Cutoff!$A$6,$E53=Cutoff!$A$7,$F53=Cutoff!$A$5,$F53=Cutoff!$A$6,$F53=Cutoff!$A$7,$G53=Cutoff!$A$5,$G53=Cutoff!$A$6,$G53=Cutoff!$A$7,$H53=Cutoff!$A$5,$H53=Cutoff!$A$6,$H53=Cutoff!$A$7,$I53=Cutoff!$A$5,$I53=Cutoff!$A$6,$I53=Cutoff!$A$7,$J53=Cutoff!$A$5,$J53=Cutoff!$A$6,$J53=Cutoff!$A$7,$K53=Cutoff!$A$5,$K53=Cutoff!$A$6,$K53=Cutoff!$A$7,$L53=Cutoff!$A$5,$L53=Cutoff!$A$6,$L53=Cutoff!$A$7,$M53=Cutoff!$A$5,$M53=Cutoff!$A$6,$M53=Cutoff!$A$7,$N53=Cutoff!$A$5,$N53=Cutoff!$A$6,$N53=Cutoff!$A$7,$O53=Cutoff!$A$5,$O53=Cutoff!$A$6,$O53=Cutoff!$A$7),"x","")</f>
        <v/>
      </c>
      <c r="DZ53" s="275" t="str">
        <f t="shared" si="66"/>
        <v/>
      </c>
      <c r="EA53" s="244" t="str">
        <f t="shared" si="144"/>
        <v/>
      </c>
      <c r="EB53" s="381" t="str">
        <f>+IF(OR($E53=Cutoff!$A$2,$E53=Cutoff!$A$3,$E53=Cutoff!$A$4,$F53=Cutoff!$A$2,$F53=Cutoff!$A$3,$F53=Cutoff!$A$4,$G53=Cutoff!$A$2,$G53=Cutoff!$A$3,$G53=Cutoff!$A$4,$H53=Cutoff!$A$2,$H53=Cutoff!$A$3,$H53=Cutoff!$A$4,$I53=Cutoff!$A$2,$I53=Cutoff!$A$3,$I53=Cutoff!$A$4,$J53=Cutoff!$A$2,$J53=Cutoff!$A$3,$J53=Cutoff!$A$4,$K53=Cutoff!$A$2,$K53=Cutoff!$A$3,$K53=Cutoff!$A$4,$L53=Cutoff!$A$2,$L53=Cutoff!$A$3,$L53=Cutoff!$A$4,$M53=Cutoff!$A$2,$M53=Cutoff!$A$3,$M53=Cutoff!$A$4,$N53=Cutoff!$A$2,$N53=Cutoff!$A$3,$N53=Cutoff!$A$4,$O53=Cutoff!$A$2,$O53=Cutoff!$A$3,$O53=Cutoff!$A$4),"x","")</f>
        <v/>
      </c>
      <c r="EC53" s="275" t="str">
        <f t="shared" si="67"/>
        <v/>
      </c>
      <c r="ED53" s="244" t="str">
        <f t="shared" si="143"/>
        <v/>
      </c>
      <c r="EE53" s="293" t="str">
        <f t="shared" si="122"/>
        <v/>
      </c>
      <c r="EF53" s="382" t="str">
        <f>+IF(OR($E53=Cutoff!$A$8,$E53=Cutoff!$A$11,$E53=Cutoff!$A$12,$F53=Cutoff!$A$8,$F53=Cutoff!$A$11,$F53=Cutoff!$A$12,$G53=Cutoff!$A$8,$G53=Cutoff!$A$11,$G53=Cutoff!$A$12,$H53=Cutoff!$A$8,$H53=Cutoff!$A$11,$H53=Cutoff!$A$12,$I53=Cutoff!$A$8,$I53=Cutoff!$A$11,$I53=Cutoff!$A$12,$J53=Cutoff!$A$8,$J53=Cutoff!$A$11,$J53=Cutoff!$A$12,$K53=Cutoff!$A$8,$K53=Cutoff!$A$11,$K53=Cutoff!$A$12,$L53=Cutoff!$A$8,$L53=Cutoff!$A$11,$L53=Cutoff!$A$12,$M53=Cutoff!$A$8,$M53=Cutoff!$A$11,$M53=Cutoff!$A$12,$N53=Cutoff!$A$8,$N53=Cutoff!$A$11,$N53=Cutoff!$A$12,$O53=Cutoff!$A$8,$O53=Cutoff!$A$11,$O53=Cutoff!$A$12),"x","")</f>
        <v/>
      </c>
      <c r="EG53" s="293" t="str">
        <f t="shared" si="123"/>
        <v/>
      </c>
      <c r="EH53" s="482" t="str">
        <f t="shared" si="68"/>
        <v/>
      </c>
      <c r="EI53" s="482" t="str">
        <f t="shared" si="69"/>
        <v/>
      </c>
      <c r="EJ53" s="478" t="str">
        <f t="shared" si="70"/>
        <v/>
      </c>
      <c r="EK53" s="244">
        <f t="shared" si="110"/>
        <v>7</v>
      </c>
      <c r="EL53" s="482" t="str">
        <f t="shared" si="71"/>
        <v/>
      </c>
      <c r="EM53" s="482" t="str">
        <f t="shared" si="72"/>
        <v/>
      </c>
      <c r="EN53" s="482" t="str">
        <f t="shared" si="73"/>
        <v/>
      </c>
      <c r="EO53" s="293" t="str">
        <f t="shared" si="19"/>
        <v/>
      </c>
      <c r="EP53" s="539" t="str">
        <f>+IF(ISBLANK(B53),"",IF(OR($E53=Cutoff!$P$2,$E53=Cutoff!$P$3,$E53=Cutoff!$P$4,$E53=Cutoff!$P$5,$E53=Cutoff!$P$6,$E53=Cutoff!$P$7,$E53=Cutoff!$P$8,$F53=Cutoff!$P$2,$F53=Cutoff!$P$3,$F53=Cutoff!$P$4,$F53=Cutoff!$P$5,$F53=Cutoff!$P$6,$F53=Cutoff!$P$7,$F53=Cutoff!$P$8,$G53=Cutoff!$P$2,$G53=Cutoff!$P$3,$G53=Cutoff!$P$4,$G53=Cutoff!$P$5,$G53=Cutoff!$P$6,$G53=Cutoff!$P$7,$G53=Cutoff!$P$8,$H53=Cutoff!$P$2,$H53=Cutoff!$P$3,$H53=Cutoff!$P$4,$H53=Cutoff!$P$5,$H53=Cutoff!$P$6,$H53=Cutoff!$P$7,$H53=Cutoff!$P$8,$I53=Cutoff!$P$2,$I53=Cutoff!$P$3,$I53=Cutoff!$P$4,$I53=Cutoff!$P$5,$I53=Cutoff!$P$6,$I53=Cutoff!$P$7,$I53=Cutoff!$P$8,$J53=Cutoff!$P$2,$J53=Cutoff!$P$3,$J53=Cutoff!$P$4,$J53=Cutoff!$P$5,$J53=Cutoff!$P$6,$J53=Cutoff!$P$7,$J53=Cutoff!$P$8,$K53=Cutoff!$P$2,$K53=Cutoff!$P$3,$K53=Cutoff!$P$4,$K53=Cutoff!$P$5,$K53=Cutoff!$P$6,$K53=Cutoff!$P$7,$K53=Cutoff!$P$8,$L53=Cutoff!$P$2,$L53=Cutoff!$P$3,$L53=Cutoff!$P$4,$L53=Cutoff!$P$5,$L53=Cutoff!$P$6,$L53=Cutoff!$P$7,$L53=Cutoff!$P$8,$M53=Cutoff!$P$2,$M53=Cutoff!$P$3,$M53=Cutoff!$P$4,$M53=Cutoff!$P$5,$M53=Cutoff!$P$6,$M53=Cutoff!$P$7,$M53=Cutoff!$P$8,$N53=Cutoff!$P$2,$N53=Cutoff!$P$3,$N53=Cutoff!$P$4,$N53=Cutoff!$P$5,$N53=Cutoff!$P$6,$N53=Cutoff!$P$7,$N53=Cutoff!$P$8,$O53=Cutoff!$P$2,$O53=Cutoff!$P$3,$O53=Cutoff!$P$4,$O53=Cutoff!$P$5,$O53=Cutoff!$P$6,$O53=Cutoff!$P$7,$O53=Cutoff!$P$8),1,""))</f>
        <v/>
      </c>
      <c r="EQ53" s="490" t="str">
        <f>+IF(ISBLANK(B53),"",IF(OR($E53=Cutoff!$R$2,$E53=Cutoff!$R$3,$E53=Cutoff!$R$4,$E53=Cutoff!$R$6,$E53=Cutoff!$R$7,$E53=Cutoff!$R$8,$E53=Cutoff!$R$10,$F53=Cutoff!$R$2,$F53=Cutoff!$R$3,$F53=Cutoff!$R$4,$F53=Cutoff!$R$6,$F53=Cutoff!$R$7,$F53=Cutoff!$R$8,$F53=Cutoff!$R$10,$G53=Cutoff!$R$2,$G53=Cutoff!$R$3,$G53=Cutoff!$R$4,$G53=Cutoff!$R$6,$G53=Cutoff!$R$7,$G53=Cutoff!$R$8,$G53=Cutoff!$R$10,$H53=Cutoff!$R$2,$H53=Cutoff!$R$3,$H53=Cutoff!$R$4,$H53=Cutoff!$R$6,$H53=Cutoff!$R$7,$H53=Cutoff!$R$8,$H53=Cutoff!$R$10,$I53=Cutoff!$R$2,$I53=Cutoff!$R$3,$I53=Cutoff!$R$4,$I53=Cutoff!$R$6,$I53=Cutoff!$R$7,$I53=Cutoff!$R$8,$I53=Cutoff!$R$10,$J53=Cutoff!$R$2,$J53=Cutoff!$R$3,$J53=Cutoff!$R$4,$J53=Cutoff!$R$6,$J53=Cutoff!$R$7,$J53=Cutoff!$R$8,$J53=Cutoff!$R$10,$K53=Cutoff!$R$2,$K53=Cutoff!$R$3,$K53=Cutoff!$R$4,$K53=Cutoff!$R$6,$K53=Cutoff!$R$7,$K53=Cutoff!$R$8,$K53=Cutoff!$R$10,$L53=Cutoff!$R$2,$L53=Cutoff!$R$3,$L53=Cutoff!$R$4,$L53=Cutoff!$R$6,$L53=Cutoff!$R$7,$L53=Cutoff!$R$8,$L53=Cutoff!$R$10,$M53=Cutoff!$R$2,$M53=Cutoff!$R$3,$M53=Cutoff!$R$4,$M53=Cutoff!$R$6,$M53=Cutoff!$R$7,$M53=Cutoff!$R$8,$M53=Cutoff!$R$10,$N53=Cutoff!$R$2,$N53=Cutoff!$R$3,$N53=Cutoff!$R$4,$N53=Cutoff!$R$6,$N53=Cutoff!$R$7,$N53=Cutoff!$R$8,$N53=Cutoff!$R$10,$O53=Cutoff!$R$2,$O53=Cutoff!$R$3,$O53=Cutoff!$R$4,$O53=Cutoff!$R$6,$O53=Cutoff!$R$7,$O53=Cutoff!$R$8,$O53=Cutoff!$R$10),1,""))</f>
        <v/>
      </c>
      <c r="ER53" s="490" t="str">
        <f>+IF(ISBLANK(B53),"",IF(OR($E53=Cutoff!$T$2,$E53=Cutoff!$T$3,$E53=Cutoff!$T$4,$E53=Cutoff!$T$5,$E53=Cutoff!$T$6,$E53=Cutoff!$T$7,$E53=Cutoff!$T$8,$F53=Cutoff!$T$2,$F53=Cutoff!$T$3,$F53=Cutoff!$T$4,$F53=Cutoff!$T$5,$F53=Cutoff!$T$6,$F53=Cutoff!$T$7,$F53=Cutoff!$T$8,$G53=Cutoff!$T$2,$G53=Cutoff!$T$3,$G53=Cutoff!$T$4,$G53=Cutoff!$T$5,$G53=Cutoff!$T$6,$G53=Cutoff!$T$7,$G53=Cutoff!$T$8,$H53=Cutoff!$T$2,$H53=Cutoff!$T$3,$H53=Cutoff!$T$4,$H53=Cutoff!$T$5,$H53=Cutoff!$T$6,$H53=Cutoff!$T$7,$H53=Cutoff!$T$8,$I53=Cutoff!$T$2,$I53=Cutoff!$T$3,$I53=Cutoff!$T$4,$I53=Cutoff!$T$5,$I53=Cutoff!$T$6,$I53=Cutoff!$T$7,$I53=Cutoff!$T$8,$J53=Cutoff!$T$2,$J53=Cutoff!$T$3,$J53=Cutoff!$T$4,$J53=Cutoff!$T$5,$J53=Cutoff!$T$6,$J53=Cutoff!$T$7,$J53=Cutoff!$T$8,$K53=Cutoff!$T$2,$K53=Cutoff!$T$3,$K53=Cutoff!$T$4,$K53=Cutoff!$T$5,$K53=Cutoff!$T$6,$K53=Cutoff!$T$7,$K53=Cutoff!$T$8,$L53=Cutoff!$T$2,$L53=Cutoff!$T$3,$L53=Cutoff!$T$4,$L53=Cutoff!$T$5,$L53=Cutoff!$T$6,$L53=Cutoff!$T$7,$L53=Cutoff!$T$8,$M53=Cutoff!$T$2,$M53=Cutoff!$T$3,$M53=Cutoff!$T$4,$M53=Cutoff!$T$5,$M53=Cutoff!$T$6,$M53=Cutoff!$T$7,$M53=Cutoff!$T$8,$N53=Cutoff!$T$2,$N53=Cutoff!$T$3,$N53=Cutoff!$T$4,$N53=Cutoff!$T$5,$N53=Cutoff!$T$6,$N53=Cutoff!$T$7,$N53=Cutoff!$T$8,$O53=Cutoff!$T$2,$O53=Cutoff!$T$3,$O53=Cutoff!$T$4,$O53=Cutoff!$T$5,$O53=Cutoff!$T$6,$O53=Cutoff!$T$7,$O53=Cutoff!$T$8),1,""))</f>
        <v/>
      </c>
      <c r="ET53" s="480">
        <f t="shared" si="135"/>
        <v>0</v>
      </c>
      <c r="EU53" s="545">
        <f t="shared" si="75"/>
        <v>0</v>
      </c>
      <c r="EV53" s="545">
        <f t="shared" si="76"/>
        <v>0</v>
      </c>
      <c r="EW53" s="545">
        <f t="shared" si="77"/>
        <v>0</v>
      </c>
      <c r="EY53" s="689" t="str">
        <f>IF(ISBLANK(E53),"0",+IF(OR(AND(E53=Cutoff!$AC$2,$Q53&gt;VLOOKUP(E53,Cutoff!$A$2:$D$56,4,FALSE)&gt;LCID!$Q53),AND(E53=Cutoff!$AC$3,$Q53&gt;VLOOKUP(E53,Cutoff!$A$2:$D$56,4,FALSE)&gt;LCID!$Q53),AND(E53=Cutoff!$AC$4,$RC53&gt;VLOOKUP(E53,Cutoff!$A$2:$D$56,4,FALSE)&gt;LCID!$Q53),AND(E53=Cutoff!$AC$5,$Q53&gt;VLOOKUP(E53,Cutoff!$A$2:$D$56,4,FALSE)&gt;LCID!$Q53),AND(E53=Cutoff!$AC$6,$Q53&gt;VLOOKUP(E53,Cutoff!$A$2:$D$56,4,FALSE)&gt;LCID!$Q53),AND(E53=Cutoff!$AC$7,$Q53&gt;VLOOKUP(E53,Cutoff!$A$2:$D$56,4,FALSE)&gt;LCID!$Q53),AND(E53=Cutoff!$AC$8,$Q53&gt;VLOOKUP(E53,Cutoff!$A$2:$D$56,4,FALSE)&gt;LCID!$Q53),AND(E53=Cutoff!$AC$9,$Q53&gt;VLOOKUP(E53,Cutoff!$A$2:$D$56,4,FALSE)&gt;LCID!$Q53)),"1","0"))</f>
        <v>0</v>
      </c>
      <c r="EZ53" s="690" t="str">
        <f>IF(ISBLANK(F53),"0",+IF(OR(AND(F53=Cutoff!$AC$2,$Q53&gt;VLOOKUP(F53,Cutoff!$A$2:$D$56,4,FALSE)&gt;LCID!$Q53),AND(F53=Cutoff!$AC$3,$Q53&gt;VLOOKUP(F53,Cutoff!$A$2:$D$56,4,FALSE)&gt;LCID!$Q53),AND(F53=Cutoff!$AC$4,$RC53&gt;VLOOKUP(F53,Cutoff!$A$2:$D$56,4,FALSE)&gt;LCID!$Q53),AND(F53=Cutoff!$AC$5,$Q53&gt;VLOOKUP(F53,Cutoff!$A$2:$D$56,4,FALSE)&gt;LCID!$Q53),AND(F53=Cutoff!$AC$6,$Q53&gt;VLOOKUP(F53,Cutoff!$A$2:$D$56,4,FALSE)&gt;LCID!$Q53),AND(F53=Cutoff!$AC$7,$Q53&gt;VLOOKUP(F53,Cutoff!$A$2:$D$56,4,FALSE)&gt;LCID!$Q53),AND(F53=Cutoff!$AC$8,$Q53&gt;VLOOKUP(F53,Cutoff!$A$2:$D$56,4,FALSE)&gt;LCID!$Q53),AND(F53=Cutoff!$AC$9,$Q53&gt;VLOOKUP(F53,Cutoff!$A$2:$D$56,4,FALSE)&gt;LCID!$Q53)),"1","0"))</f>
        <v>0</v>
      </c>
      <c r="FA53" s="690" t="str">
        <f>IF(ISBLANK(G53),"0",+IF(OR(AND(G53=Cutoff!$AC$2,$Q53&gt;VLOOKUP(G53,Cutoff!$A$2:$D$56,4,FALSE)&gt;LCID!$Q53),AND(G53=Cutoff!$AC$3,$Q53&gt;VLOOKUP(G53,Cutoff!$A$2:$D$56,4,FALSE)&gt;LCID!$Q53),AND(G53=Cutoff!$AC$4,$RC53&gt;VLOOKUP(G53,Cutoff!$A$2:$D$56,4,FALSE)&gt;LCID!$Q53),AND(G53=Cutoff!$AC$5,$Q53&gt;VLOOKUP(G53,Cutoff!$A$2:$D$56,4,FALSE)&gt;LCID!$Q53),AND(G53=Cutoff!$AC$6,$Q53&gt;VLOOKUP(G53,Cutoff!$A$2:$D$56,4,FALSE)&gt;LCID!$Q53),AND(G53=Cutoff!$AC$7,$Q53&gt;VLOOKUP(G53,Cutoff!$A$2:$D$56,4,FALSE)&gt;LCID!$Q53),AND(G53=Cutoff!$AC$8,$Q53&gt;VLOOKUP(G53,Cutoff!$A$2:$D$56,4,FALSE)&gt;LCID!$Q53),AND(G53=Cutoff!$AC$9,$Q53&gt;VLOOKUP(G53,Cutoff!$A$2:$D$56,4,FALSE)&gt;LCID!$Q53)),"1","0"))</f>
        <v>0</v>
      </c>
      <c r="FB53" s="690" t="str">
        <f>IF(ISBLANK(H53),"0",+IF(OR(AND(H53=Cutoff!$AC$2,$Q53&gt;VLOOKUP(H53,Cutoff!$A$2:$D$56,4,FALSE)&gt;LCID!$Q53),AND(H53=Cutoff!$AC$3,$Q53&gt;VLOOKUP(H53,Cutoff!$A$2:$D$56,4,FALSE)&gt;LCID!$Q53),AND(H53=Cutoff!$AC$4,$RC53&gt;VLOOKUP(H53,Cutoff!$A$2:$D$56,4,FALSE)&gt;LCID!$Q53),AND(H53=Cutoff!$AC$5,$Q53&gt;VLOOKUP(H53,Cutoff!$A$2:$D$56,4,FALSE)&gt;LCID!$Q53),AND(H53=Cutoff!$AC$6,$Q53&gt;VLOOKUP(H53,Cutoff!$A$2:$D$56,4,FALSE)&gt;LCID!$Q53),AND(H53=Cutoff!$AC$7,$Q53&gt;VLOOKUP(H53,Cutoff!$A$2:$D$56,4,FALSE)&gt;LCID!$Q53),AND(H53=Cutoff!$AC$8,$Q53&gt;VLOOKUP(H53,Cutoff!$A$2:$D$56,4,FALSE)&gt;LCID!$Q53),AND(H53=Cutoff!$AC$9,$Q53&gt;VLOOKUP(H53,Cutoff!$A$2:$D$56,4,FALSE)&gt;LCID!$Q53)),"1","0"))</f>
        <v>0</v>
      </c>
      <c r="FC53" s="690" t="str">
        <f>IF(ISBLANK(I53),"0",+IF(OR(AND(I53=Cutoff!$AC$2,$Q53&gt;VLOOKUP(I53,Cutoff!$A$2:$D$56,4,FALSE)&gt;LCID!$Q53),AND(I53=Cutoff!$AC$3,$Q53&gt;VLOOKUP(I53,Cutoff!$A$2:$D$56,4,FALSE)&gt;LCID!$Q53),AND(I53=Cutoff!$AC$4,$RC53&gt;VLOOKUP(I53,Cutoff!$A$2:$D$56,4,FALSE)&gt;LCID!$Q53),AND(I53=Cutoff!$AC$5,$Q53&gt;VLOOKUP(I53,Cutoff!$A$2:$D$56,4,FALSE)&gt;LCID!$Q53),AND(I53=Cutoff!$AC$6,$Q53&gt;VLOOKUP(I53,Cutoff!$A$2:$D$56,4,FALSE)&gt;LCID!$Q53),AND(I53=Cutoff!$AC$7,$Q53&gt;VLOOKUP(I53,Cutoff!$A$2:$D$56,4,FALSE)&gt;LCID!$Q53),AND(I53=Cutoff!$AC$8,$Q53&gt;VLOOKUP(I53,Cutoff!$A$2:$D$56,4,FALSE)&gt;LCID!$Q53),AND(I53=Cutoff!$AC$9,$Q53&gt;VLOOKUP(I53,Cutoff!$A$2:$D$56,4,FALSE)&gt;LCID!$Q53)),"1","0"))</f>
        <v>0</v>
      </c>
      <c r="FD53" s="690" t="str">
        <f>IF(ISBLANK(J53),"0",+IF(OR(AND(J53=Cutoff!$AC$2,$Q53&gt;VLOOKUP(J53,Cutoff!$A$2:$D$56,4,FALSE)&gt;LCID!$Q53),AND(J53=Cutoff!$AC$3,$Q53&gt;VLOOKUP(J53,Cutoff!$A$2:$D$56,4,FALSE)&gt;LCID!$Q53),AND(J53=Cutoff!$AC$4,$RC53&gt;VLOOKUP(J53,Cutoff!$A$2:$D$56,4,FALSE)&gt;LCID!$Q53),AND(J53=Cutoff!$AC$5,$Q53&gt;VLOOKUP(J53,Cutoff!$A$2:$D$56,4,FALSE)&gt;LCID!$Q53),AND(J53=Cutoff!$AC$6,$Q53&gt;VLOOKUP(J53,Cutoff!$A$2:$D$56,4,FALSE)&gt;LCID!$Q53),AND(J53=Cutoff!$AC$7,$Q53&gt;VLOOKUP(J53,Cutoff!$A$2:$D$56,4,FALSE)&gt;LCID!$Q53),AND(J53=Cutoff!$AC$8,$Q53&gt;VLOOKUP(J53,Cutoff!$A$2:$D$56,4,FALSE)&gt;LCID!$Q53),AND(J53=Cutoff!$AC$9,$Q53&gt;VLOOKUP(J53,Cutoff!$A$2:$D$56,4,FALSE)&gt;LCID!$Q53)),"1","0"))</f>
        <v>0</v>
      </c>
      <c r="FE53" s="690" t="str">
        <f>IF(ISBLANK(K53),"0",+IF(OR(AND(K53=Cutoff!$AC$2,$Q53&gt;VLOOKUP(K53,Cutoff!$A$2:$D$56,4,FALSE)&gt;LCID!$Q53),AND(K53=Cutoff!$AC$3,$Q53&gt;VLOOKUP(K53,Cutoff!$A$2:$D$56,4,FALSE)&gt;LCID!$Q53),AND(K53=Cutoff!$AC$4,$RC53&gt;VLOOKUP(K53,Cutoff!$A$2:$D$56,4,FALSE)&gt;LCID!$Q53),AND(K53=Cutoff!$AC$5,$Q53&gt;VLOOKUP(K53,Cutoff!$A$2:$D$56,4,FALSE)&gt;LCID!$Q53),AND(K53=Cutoff!$AC$6,$Q53&gt;VLOOKUP(K53,Cutoff!$A$2:$D$56,4,FALSE)&gt;LCID!$Q53),AND(K53=Cutoff!$AC$7,$Q53&gt;VLOOKUP(K53,Cutoff!$A$2:$D$56,4,FALSE)&gt;LCID!$Q53),AND(K53=Cutoff!$AC$8,$Q53&gt;VLOOKUP(K53,Cutoff!$A$2:$D$56,4,FALSE)&gt;LCID!$Q53),AND(K53=Cutoff!$AC$9,$Q53&gt;VLOOKUP(K53,Cutoff!$A$2:$D$56,4,FALSE)&gt;LCID!$Q53)),"1","0"))</f>
        <v>0</v>
      </c>
      <c r="FF53" s="690" t="str">
        <f>IF(ISBLANK(L53),"0",+IF(OR(AND(L53=Cutoff!$AC$2,$Q53&gt;VLOOKUP(L53,Cutoff!$A$2:$D$56,4,FALSE)&gt;LCID!$Q53),AND(L53=Cutoff!$AC$3,$Q53&gt;VLOOKUP(L53,Cutoff!$A$2:$D$56,4,FALSE)&gt;LCID!$Q53),AND(L53=Cutoff!$AC$4,$RC53&gt;VLOOKUP(L53,Cutoff!$A$2:$D$56,4,FALSE)&gt;LCID!$Q53),AND(L53=Cutoff!$AC$5,$Q53&gt;VLOOKUP(L53,Cutoff!$A$2:$D$56,4,FALSE)&gt;LCID!$Q53),AND(L53=Cutoff!$AC$6,$Q53&gt;VLOOKUP(L53,Cutoff!$A$2:$D$56,4,FALSE)&gt;LCID!$Q53),AND(L53=Cutoff!$AC$7,$Q53&gt;VLOOKUP(L53,Cutoff!$A$2:$D$56,4,FALSE)&gt;LCID!$Q53),AND(L53=Cutoff!$AC$8,$Q53&gt;VLOOKUP(L53,Cutoff!$A$2:$D$56,4,FALSE)&gt;LCID!$Q53),AND(L53=Cutoff!$AC$9,$Q53&gt;VLOOKUP(L53,Cutoff!$A$2:$D$56,4,FALSE)&gt;LCID!$Q53)),"1","0"))</f>
        <v>0</v>
      </c>
      <c r="FG53" s="690" t="str">
        <f>IF(ISBLANK(M53),"0",+IF(OR(AND(M53=Cutoff!$AC$2,$Q53&gt;VLOOKUP(M53,Cutoff!$A$2:$D$56,4,FALSE)&gt;LCID!$Q53),AND(M53=Cutoff!$AC$3,$Q53&gt;VLOOKUP(M53,Cutoff!$A$2:$D$56,4,FALSE)&gt;LCID!$Q53),AND(M53=Cutoff!$AC$4,$RC53&gt;VLOOKUP(M53,Cutoff!$A$2:$D$56,4,FALSE)&gt;LCID!$Q53),AND(M53=Cutoff!$AC$5,$Q53&gt;VLOOKUP(M53,Cutoff!$A$2:$D$56,4,FALSE)&gt;LCID!$Q53),AND(M53=Cutoff!$AC$6,$Q53&gt;VLOOKUP(M53,Cutoff!$A$2:$D$56,4,FALSE)&gt;LCID!$Q53),AND(M53=Cutoff!$AC$7,$Q53&gt;VLOOKUP(M53,Cutoff!$A$2:$D$56,4,FALSE)&gt;LCID!$Q53),AND(M53=Cutoff!$AC$8,$Q53&gt;VLOOKUP(M53,Cutoff!$A$2:$D$56,4,FALSE)&gt;LCID!$Q53),AND(M53=Cutoff!$AC$9,$Q53&gt;VLOOKUP(M53,Cutoff!$A$2:$D$56,4,FALSE)&gt;LCID!$Q53)),"1","0"))</f>
        <v>0</v>
      </c>
      <c r="FH53" s="690" t="str">
        <f>IF(ISBLANK(N53),"0",+IF(OR(AND(N53=Cutoff!$AC$2,$Q53&gt;VLOOKUP(N53,Cutoff!$A$2:$D$56,4,FALSE)&gt;LCID!$Q53),AND(N53=Cutoff!$AC$3,$Q53&gt;VLOOKUP(N53,Cutoff!$A$2:$D$56,4,FALSE)&gt;LCID!$Q53),AND(N53=Cutoff!$AC$4,$RC53&gt;VLOOKUP(N53,Cutoff!$A$2:$D$56,4,FALSE)&gt;LCID!$Q53),AND(N53=Cutoff!$AC$5,$Q53&gt;VLOOKUP(N53,Cutoff!$A$2:$D$56,4,FALSE)&gt;LCID!$Q53),AND(N53=Cutoff!$AC$6,$Q53&gt;VLOOKUP(N53,Cutoff!$A$2:$D$56,4,FALSE)&gt;LCID!$Q53),AND(N53=Cutoff!$AC$7,$Q53&gt;VLOOKUP(N53,Cutoff!$A$2:$D$56,4,FALSE)&gt;LCID!$Q53),AND(N53=Cutoff!$AC$8,$Q53&gt;VLOOKUP(N53,Cutoff!$A$2:$D$56,4,FALSE)&gt;LCID!$Q53),AND(N53=Cutoff!$AC$9,$Q53&gt;VLOOKUP(N53,Cutoff!$A$2:$D$56,4,FALSE)&gt;LCID!$Q53)),"1","0"))</f>
        <v>0</v>
      </c>
      <c r="FI53" s="691" t="str">
        <f>IF(ISBLANK(O53),"0",+IF(OR(AND(O53=Cutoff!$AC$2,$Q53&gt;VLOOKUP(O53,Cutoff!$A$2:$D$56,4,FALSE)&gt;LCID!$Q53),AND(O53=Cutoff!$AC$3,$Q53&gt;VLOOKUP(O53,Cutoff!$A$2:$D$56,4,FALSE)&gt;LCID!$Q53),AND(O53=Cutoff!$AC$4,$RC53&gt;VLOOKUP(O53,Cutoff!$A$2:$D$56,4,FALSE)&gt;LCID!$Q53),AND(O53=Cutoff!$AC$5,$Q53&gt;VLOOKUP(O53,Cutoff!$A$2:$D$56,4,FALSE)&gt;LCID!$Q53),AND(O53=Cutoff!$AC$6,$Q53&gt;VLOOKUP(O53,Cutoff!$A$2:$D$56,4,FALSE)&gt;LCID!$Q53),AND(O53=Cutoff!$AC$7,$Q53&gt;VLOOKUP(O53,Cutoff!$A$2:$D$56,4,FALSE)&gt;LCID!$Q53),AND(O53=Cutoff!$AC$8,$Q53&gt;VLOOKUP(O53,Cutoff!$A$2:$D$56,4,FALSE)&gt;LCID!$Q53),AND(O53=Cutoff!$AC$9,$Q53&gt;VLOOKUP(O53,Cutoff!$A$2:$D$56,4,FALSE)&gt;LCID!$Q53)),"1","0"))</f>
        <v>0</v>
      </c>
      <c r="FJ53" s="688">
        <f t="shared" si="136"/>
        <v>0</v>
      </c>
      <c r="FK53" s="11"/>
      <c r="FM53" s="480">
        <f t="shared" si="137"/>
        <v>0</v>
      </c>
      <c r="FN53" s="480">
        <f t="shared" si="138"/>
        <v>0</v>
      </c>
      <c r="FO53" s="480">
        <f t="shared" si="139"/>
        <v>0</v>
      </c>
      <c r="FQ53" s="239" t="str">
        <f>IF(ISBLANK(B53),"",+IF(OR($E53=Cutoff!$W$2,$E53=Cutoff!$W$3,$E53=Cutoff!$W$4,$E53=Cutoff!$W$5,$E53=Cutoff!$W$6,$E53=Cutoff!$W$7,$E53=Cutoff!$W$8,$E53=Cutoff!$W$9,$E53=Cutoff!$W$10,$E53=Cutoff!$W$11,$E53=Cutoff!$W$12,$F53=Cutoff!$W$2,$F53=Cutoff!$W$3,$F53=Cutoff!$W$4,$F53=Cutoff!$W$5,$F53=Cutoff!$W$6,$F53=Cutoff!$W$7,$F53=Cutoff!$W$8,$F53=Cutoff!$W$9,$F53=Cutoff!$W$10,$F53=Cutoff!$W$11,$F53=Cutoff!$W$12,$G53=Cutoff!$W$2,$G53=Cutoff!$W$3,$G53=Cutoff!$W$4,$G53=Cutoff!$W$5,$G53=Cutoff!$W$6,$G53=Cutoff!$W$7,$G53=Cutoff!$W$8,$G53=Cutoff!$W$9,$G53=Cutoff!$W$10,$G53=Cutoff!$W$11,$G53=Cutoff!$W$12,$H53=Cutoff!$W$2,$H53=Cutoff!$W$3,$H53=Cutoff!$W$4,$H53=Cutoff!$W$5,$H53=Cutoff!$W$6,$H53=Cutoff!$W$7,$H53=Cutoff!$W$8,$H53=Cutoff!$W$9,$H53=Cutoff!$W$10,$H53=Cutoff!$W$11,$H53=Cutoff!$W$12,$I53=Cutoff!$W$2,$I53=Cutoff!$W$3,$I53=Cutoff!$W$4,$I53=Cutoff!$W$5,$I53=Cutoff!$W$6,$I53=Cutoff!$W$7,$I53=Cutoff!$W$8,$I53=Cutoff!$W$9,$I53=Cutoff!$W$10,$I53=Cutoff!$W$11,$I53=Cutoff!$W$12,$J53=Cutoff!$W$2,$J53=Cutoff!$W$3,$J53=Cutoff!$W$4,$J53=Cutoff!$W$5,$J53=Cutoff!$W$6,$J53=Cutoff!$W$7,$J53=Cutoff!$W$8,$J53=Cutoff!$W$9,$J53=Cutoff!$W$10,$J53=Cutoff!$W$11,$J53=Cutoff!$W$12,$K53=Cutoff!$W$2,$K53=Cutoff!$W$3,$K53=Cutoff!$W$4,$K53=Cutoff!$W$5,$K53=Cutoff!$W$6,$K53=Cutoff!$W$7,$K53=Cutoff!$W$8,$K53=Cutoff!$W$9,$K53=Cutoff!$W$10,$K53=Cutoff!$W$11,$K53=Cutoff!$W$12,$L53=Cutoff!$W$2,$L53=Cutoff!$W$3,$L53=Cutoff!$W$4,$L53=Cutoff!$W$5,$L53=Cutoff!$W$6,$L53=Cutoff!$W$7,$L53=Cutoff!$W$8,$L53=Cutoff!$W$9,$L53=Cutoff!$W$10,$L53=Cutoff!$W$11,$L53=Cutoff!$W$12,$M53=Cutoff!$W$2,$M53=Cutoff!$W$3,$M53=Cutoff!$W$4,$M53=Cutoff!$W$5,$M53=Cutoff!$W$6,$M53=Cutoff!$W$7,$M53=Cutoff!$W$8,$M53=Cutoff!$W$9,$M53=Cutoff!$W$10,$N53=Cutoff!$W$2,$N53=Cutoff!$W$3,$N53=Cutoff!$W$4,$M53=Cutoff!$W$11,$M53=Cutoff!$W$12,$N53=Cutoff!$W$5,$N53=Cutoff!$W$6,$N53=Cutoff!$W$7,$N53=Cutoff!$W$8,$N53=Cutoff!$W$9,$N53=Cutoff!$W$10,$N53=Cutoff!$W$11,$N53=Cutoff!$W$12,$O53=Cutoff!$W$2,$O53=Cutoff!$W$3,$O53=Cutoff!$W$4,$O53=Cutoff!$W$5,$O53=Cutoff!$W$6,$O53=Cutoff!$W$7,$O53=Cutoff!$W$8,$O53=Cutoff!$W$9,$O53=Cutoff!$W$10,$O53=Cutoff!$W$11,$O53=Cutoff!$W$12),1,""))</f>
        <v/>
      </c>
      <c r="FR53" s="239">
        <f t="shared" si="80"/>
        <v>0</v>
      </c>
      <c r="FU53" s="480" t="str">
        <f t="shared" si="124"/>
        <v/>
      </c>
      <c r="GB53" s="528" t="str">
        <f t="shared" si="81"/>
        <v/>
      </c>
      <c r="GC53" s="529" t="str">
        <f t="shared" si="82"/>
        <v/>
      </c>
      <c r="GD53" s="529" t="str">
        <f t="shared" si="83"/>
        <v/>
      </c>
      <c r="GE53" s="529" t="str">
        <f t="shared" si="84"/>
        <v/>
      </c>
      <c r="GF53" s="529" t="str">
        <f t="shared" si="85"/>
        <v/>
      </c>
      <c r="GG53" s="529" t="str">
        <f t="shared" si="86"/>
        <v/>
      </c>
      <c r="GH53" s="529" t="str">
        <f t="shared" si="87"/>
        <v/>
      </c>
      <c r="GI53" s="529" t="str">
        <f t="shared" si="88"/>
        <v/>
      </c>
      <c r="GJ53" s="529" t="str">
        <f t="shared" si="89"/>
        <v/>
      </c>
      <c r="GK53" s="529" t="str">
        <f t="shared" si="90"/>
        <v/>
      </c>
      <c r="GL53" s="530" t="str">
        <f t="shared" si="91"/>
        <v/>
      </c>
      <c r="GM53" s="530">
        <f t="shared" si="92"/>
        <v>0</v>
      </c>
      <c r="GN53" s="574">
        <f t="shared" si="93"/>
        <v>0</v>
      </c>
      <c r="GQ53" s="528" t="str">
        <f>+IF(ISBLANK($B53),"",IF(ISBLANK(E53),"",IF(OR(E53=Cutoff!$P$34,E53=Cutoff!$P$35,E53=Cutoff!$P$36,E53=Cutoff!$P$37,E53=Cutoff!$P$38,E53=Cutoff!$P$39,E53=Cutoff!$P$40,E53=Cutoff!$P$41,E53=Cutoff!$P$42,E53=Cutoff!$P$43,E53=Cutoff!$P$44,E53=Cutoff!$P$45,$Q53&lt;SCL!Y53),"0","i")))</f>
        <v/>
      </c>
      <c r="GR53" s="529" t="str">
        <f>+IF(ISBLANK($B53),"",IF(ISBLANK(F53),"",IF(OR(F53=Cutoff!$P$34,F53=Cutoff!$P$35,F53=Cutoff!$P$36,F53=Cutoff!$P$37,F53=Cutoff!$P$38,F53=Cutoff!$P$39,F53=Cutoff!$P$40,F53=Cutoff!$P$41,F53=Cutoff!$P$42,F53=Cutoff!$P$43,F53=Cutoff!$P$44,F53=Cutoff!$P$45,$Q53&lt;SCL!Z53),"0","i")))</f>
        <v/>
      </c>
      <c r="GS53" s="529" t="str">
        <f>+IF(ISBLANK($B53),"",IF(ISBLANK(G53),"",IF(OR(G53=Cutoff!$P$34,G53=Cutoff!$P$35,G53=Cutoff!$P$36,G53=Cutoff!$P$37,G53=Cutoff!$P$38,G53=Cutoff!$P$39,G53=Cutoff!$P$40,G53=Cutoff!$P$41,G53=Cutoff!$P$42,G53=Cutoff!$P$43,G53=Cutoff!$P$44,G53=Cutoff!$P$45,$Q53&lt;SCL!AA53),"0","i")))</f>
        <v/>
      </c>
      <c r="GT53" s="529" t="str">
        <f>+IF(ISBLANK($B53),"",IF(ISBLANK(H53),"",IF(OR(H53=Cutoff!$P$34,H53=Cutoff!$P$35,H53=Cutoff!$P$36,H53=Cutoff!$P$37,H53=Cutoff!$P$38,H53=Cutoff!$P$39,H53=Cutoff!$P$40,H53=Cutoff!$P$41,H53=Cutoff!$P$42,H53=Cutoff!$P$43,H53=Cutoff!$P$44,H53=Cutoff!$P$45,$Q53&lt;SCL!AB53),"0","i")))</f>
        <v/>
      </c>
      <c r="GU53" s="529" t="str">
        <f>+IF(ISBLANK($B53),"",IF(ISBLANK(I53),"",IF(OR(I53=Cutoff!$P$34,I53=Cutoff!$P$35,I53=Cutoff!$P$36,I53=Cutoff!$P$37,I53=Cutoff!$P$38,I53=Cutoff!$P$39,I53=Cutoff!$P$40,I53=Cutoff!$P$41,I53=Cutoff!$P$42,I53=Cutoff!$P$43,I53=Cutoff!$P$44,I53=Cutoff!$P$45,$Q53&lt;SCL!AC53),"0","i")))</f>
        <v/>
      </c>
      <c r="GV53" s="529" t="str">
        <f>+IF(ISBLANK($B53),"",IF(ISBLANK(J53),"",IF(OR(J53=Cutoff!$P$34,J53=Cutoff!$P$35,J53=Cutoff!$P$36,J53=Cutoff!$P$37,J53=Cutoff!$P$38,J53=Cutoff!$P$39,J53=Cutoff!$P$40,J53=Cutoff!$P$41,J53=Cutoff!$P$42,J53=Cutoff!$P$43,J53=Cutoff!$P$44,J53=Cutoff!$P$45,$Q53&lt;SCL!AD53),"0","i")))</f>
        <v/>
      </c>
      <c r="GW53" s="529" t="str">
        <f>+IF(ISBLANK($B53),"",IF(ISBLANK(K53),"",IF(OR(K53=Cutoff!$P$34,K53=Cutoff!$P$35,K53=Cutoff!$P$36,K53=Cutoff!$P$37,K53=Cutoff!$P$38,K53=Cutoff!$P$39,K53=Cutoff!$P$40,K53=Cutoff!$P$41,K53=Cutoff!$P$42,K53=Cutoff!$P$43,K53=Cutoff!$P$44,K53=Cutoff!$P$45,$Q53&lt;SCL!AE53),"0","i")))</f>
        <v/>
      </c>
      <c r="GX53" s="529" t="str">
        <f>+IF(ISBLANK($B53),"",IF(ISBLANK(L53),"",IF(OR(L53=Cutoff!$P$34,L53=Cutoff!$P$35,L53=Cutoff!$P$36,L53=Cutoff!$P$37,L53=Cutoff!$P$38,L53=Cutoff!$P$39,L53=Cutoff!$P$40,L53=Cutoff!$P$41,L53=Cutoff!$P$42,L53=Cutoff!$P$43,L53=Cutoff!$P$44,L53=Cutoff!$P$45,$Q53&lt;SCL!AF53),"0","i")))</f>
        <v/>
      </c>
      <c r="GY53" s="529" t="str">
        <f>+IF(ISBLANK($B53),"",IF(ISBLANK(M53),"",IF(OR(M53=Cutoff!$P$34,M53=Cutoff!$P$35,M53=Cutoff!$P$36,M53=Cutoff!$P$37,M53=Cutoff!$P$38,M53=Cutoff!$P$39,M53=Cutoff!$P$40,M53=Cutoff!$P$41,M53=Cutoff!$P$42,M53=Cutoff!$P$43,M53=Cutoff!$P$44,M53=Cutoff!$P$45,$Q53&lt;SCL!AG53),"0","i")))</f>
        <v/>
      </c>
      <c r="GZ53" s="529" t="str">
        <f>+IF(ISBLANK($B53),"",IF(ISBLANK(N53),"",IF(OR(N53=Cutoff!$P$34,N53=Cutoff!$P$35,N53=Cutoff!$P$36,N53=Cutoff!$P$37,N53=Cutoff!$P$38,N53=Cutoff!$P$39,N53=Cutoff!$P$40,N53=Cutoff!$P$41,N53=Cutoff!$P$42,N53=Cutoff!$P$43,N53=Cutoff!$P$44,N53=Cutoff!$P$45,$Q53&lt;SCL!AH53),"0","i")))</f>
        <v/>
      </c>
      <c r="HA53" s="530" t="str">
        <f>+IF(ISBLANK($B53),"",IF(ISBLANK(O53),"",IF(OR(O53=Cutoff!$P$34,O53=Cutoff!$P$35,O53=Cutoff!$P$36,O53=Cutoff!$P$37,O53=Cutoff!$P$38,O53=Cutoff!$P$39,O53=Cutoff!$P$40,O53=Cutoff!$P$41,O53=Cutoff!$P$42,O53=Cutoff!$P$43,O53=Cutoff!$P$44,O53=Cutoff!$P$45,$Q53&lt;SCL!AI53),"0","i")))</f>
        <v/>
      </c>
      <c r="HB53" s="530" t="str">
        <f t="shared" si="94"/>
        <v/>
      </c>
      <c r="HC53" s="541" t="str">
        <f t="shared" si="95"/>
        <v/>
      </c>
      <c r="HD53" s="678" t="str">
        <f t="shared" si="96"/>
        <v/>
      </c>
      <c r="HE53" s="528" t="str">
        <f>+IF(ISBLANK($B53),"",IF(ISBLANK(E53),"",IF(OR(E53=Cutoff!$R$34,E53=Cutoff!$R$35,E53=Cutoff!$R$36,E53=Cutoff!$R$37,E53=Cutoff!$R$38,E53=Cutoff!$R$39,E53=Cutoff!$R$40,E53=Cutoff!$R$41,E53=Cutoff!$R$42,E53=Cutoff!$R$43,E53=Cutoff!$R$44,E53=Cutoff!$R$45,$Q53&lt;SCL!Y53),"0","d")))</f>
        <v/>
      </c>
      <c r="HF53" s="529" t="str">
        <f>+IF(ISBLANK($B53),"",IF(ISBLANK(F53),"",IF(OR(F53=Cutoff!$R$34,F53=Cutoff!$R$35,F53=Cutoff!$R$36,F53=Cutoff!$R$37,F53=Cutoff!$R$38,F53=Cutoff!$R$39,F53=Cutoff!$R$40,F53=Cutoff!$R$41,F53=Cutoff!$R$42,F53=Cutoff!$R$43,F53=Cutoff!$R$44,F53=Cutoff!$R$45,$Q53&lt;SCL!Z53),"0","d")))</f>
        <v/>
      </c>
      <c r="HG53" s="529" t="str">
        <f>+IF(ISBLANK($B53),"",IF(ISBLANK(G53),"",IF(OR(G53=Cutoff!$R$34,G53=Cutoff!$R$35,G53=Cutoff!$R$36,G53=Cutoff!$R$37,G53=Cutoff!$R$38,G53=Cutoff!$R$39,G53=Cutoff!$R$40,G53=Cutoff!$R$41,G53=Cutoff!$R$42,G53=Cutoff!$R$43,G53=Cutoff!$R$44,G53=Cutoff!$R$45,$Q53&lt;SCL!AA53),"0","d")))</f>
        <v/>
      </c>
      <c r="HH53" s="529" t="str">
        <f>+IF(ISBLANK($B53),"",IF(ISBLANK(H53),"",IF(OR(H53=Cutoff!$R$34,H53=Cutoff!$R$35,H53=Cutoff!$R$36,H53=Cutoff!$R$37,H53=Cutoff!$R$38,H53=Cutoff!$R$39,H53=Cutoff!$R$40,H53=Cutoff!$R$41,H53=Cutoff!$R$42,H53=Cutoff!$R$43,H53=Cutoff!$R$44,H53=Cutoff!$R$45,$Q53&lt;SCL!AB53),"0","d")))</f>
        <v/>
      </c>
      <c r="HI53" s="529" t="str">
        <f>+IF(ISBLANK($B53),"",IF(ISBLANK(I53),"",IF(OR(I53=Cutoff!$R$34,I53=Cutoff!$R$35,I53=Cutoff!$R$36,I53=Cutoff!$R$37,I53=Cutoff!$R$38,I53=Cutoff!$R$39,I53=Cutoff!$R$40,I53=Cutoff!$R$41,I53=Cutoff!$R$42,I53=Cutoff!$R$43,I53=Cutoff!$R$44,I53=Cutoff!$R$45,$Q53&lt;SCL!AC53),"0","d")))</f>
        <v/>
      </c>
      <c r="HJ53" s="529" t="str">
        <f>+IF(ISBLANK($B53),"",IF(ISBLANK(J53),"",IF(OR(J53=Cutoff!$R$34,J53=Cutoff!$R$35,J53=Cutoff!$R$36,J53=Cutoff!$R$37,J53=Cutoff!$R$38,J53=Cutoff!$R$39,J53=Cutoff!$R$40,J53=Cutoff!$R$41,J53=Cutoff!$R$42,J53=Cutoff!$R$43,J53=Cutoff!$R$44,J53=Cutoff!$R$45,$Q53&lt;SCL!AD53),"0","d")))</f>
        <v/>
      </c>
      <c r="HK53" s="529" t="str">
        <f>+IF(ISBLANK($B53),"",IF(ISBLANK(K53),"",IF(OR(K53=Cutoff!$R$34,K53=Cutoff!$R$35,K53=Cutoff!$R$36,K53=Cutoff!$R$37,K53=Cutoff!$R$38,K53=Cutoff!$R$39,K53=Cutoff!$R$40,K53=Cutoff!$R$41,K53=Cutoff!$R$42,K53=Cutoff!$R$43,K53=Cutoff!$R$44,K53=Cutoff!$R$45,$Q53&lt;SCL!AE53),"0","d")))</f>
        <v/>
      </c>
      <c r="HL53" s="529" t="str">
        <f>+IF(ISBLANK($B53),"",IF(ISBLANK(L53),"",IF(OR(L53=Cutoff!$R$34,L53=Cutoff!$R$35,L53=Cutoff!$R$36,L53=Cutoff!$R$37,L53=Cutoff!$R$38,L53=Cutoff!$R$39,L53=Cutoff!$R$40,L53=Cutoff!$R$41,L53=Cutoff!$R$42,L53=Cutoff!$R$43,L53=Cutoff!$R$44,L53=Cutoff!$R$45,$Q53&lt;SCL!AF53),"0","d")))</f>
        <v/>
      </c>
      <c r="HM53" s="529" t="str">
        <f>+IF(ISBLANK($B53),"",IF(ISBLANK(M53),"",IF(OR(M53=Cutoff!$R$34,M53=Cutoff!$R$35,M53=Cutoff!$R$36,M53=Cutoff!$R$37,M53=Cutoff!$R$38,M53=Cutoff!$R$39,M53=Cutoff!$R$40,M53=Cutoff!$R$41,M53=Cutoff!$R$42,M53=Cutoff!$R$43,M53=Cutoff!$R$44,M53=Cutoff!$R$45,$Q53&lt;SCL!AG53),"0","d")))</f>
        <v/>
      </c>
      <c r="HN53" s="529" t="str">
        <f>+IF(ISBLANK($B53),"",IF(ISBLANK(N53),"",IF(OR(N53=Cutoff!$R$34,N53=Cutoff!$R$35,N53=Cutoff!$R$36,N53=Cutoff!$R$37,N53=Cutoff!$R$38,N53=Cutoff!$R$39,N53=Cutoff!$R$40,N53=Cutoff!$R$41,N53=Cutoff!$R$42,N53=Cutoff!$R$43,N53=Cutoff!$R$44,N53=Cutoff!$R$45,$Q53&lt;SCL!AH53),"0","d")))</f>
        <v/>
      </c>
      <c r="HO53" s="530" t="str">
        <f>+IF(ISBLANK($B53),"",IF(ISBLANK(O53),"",IF(OR(O53=Cutoff!$R$34,O53=Cutoff!$R$35,O53=Cutoff!$R$36,O53=Cutoff!$R$37,O53=Cutoff!$R$38,O53=Cutoff!$R$39,O53=Cutoff!$R$40,O53=Cutoff!$R$41,O53=Cutoff!$R$42,O53=Cutoff!$R$43,O53=Cutoff!$R$44,O53=Cutoff!$R$45,$Q53&lt;SCL!AI53),"0","d")))</f>
        <v/>
      </c>
      <c r="HP53" s="530" t="str">
        <f t="shared" si="97"/>
        <v/>
      </c>
      <c r="HQ53" s="541" t="str">
        <f t="shared" si="98"/>
        <v/>
      </c>
      <c r="HR53" s="678" t="str">
        <f t="shared" si="99"/>
        <v/>
      </c>
      <c r="HS53" s="528" t="str">
        <f>+IF(ISBLANK($B53),"",IF(ISBLANK(E53),"",IF(OR(E53=Cutoff!$T$34,E53=Cutoff!$T$35,E53=Cutoff!$T$36,E53=Cutoff!$T$37,E53=Cutoff!$T$38,E53=Cutoff!$T$39,E53=Cutoff!$T$40,E53=Cutoff!$T$41,E53=Cutoff!$T$42,E53=Cutoff!$T$43,E53=Cutoff!$T$44,E53=Cutoff!$T$45,$Q53&lt;SCL!Y53),"0","oral")))</f>
        <v/>
      </c>
      <c r="HT53" s="529" t="str">
        <f>+IF(ISBLANK($B53),"",IF(ISBLANK(F53),"",IF(OR(F53=Cutoff!$T$34,F53=Cutoff!$T$35,F53=Cutoff!$T$36,F53=Cutoff!$T$37,F53=Cutoff!$T$38,F53=Cutoff!$T$39,F53=Cutoff!$T$40,F53=Cutoff!$T$41,F53=Cutoff!$T$42,F53=Cutoff!$T$43,F53=Cutoff!$T$44,F53=Cutoff!$T$45,$Q53&lt;SCL!Z53),"0","oral")))</f>
        <v/>
      </c>
      <c r="HU53" s="529" t="str">
        <f>+IF(ISBLANK($B53),"",IF(ISBLANK(G53),"",IF(OR(G53=Cutoff!$T$34,G53=Cutoff!$T$35,G53=Cutoff!$T$36,G53=Cutoff!$T$37,G53=Cutoff!$T$38,G53=Cutoff!$T$39,G53=Cutoff!$T$40,G53=Cutoff!$T$41,G53=Cutoff!$T$42,G53=Cutoff!$T$43,G53=Cutoff!$T$44,G53=Cutoff!$T$45,$Q53&lt;SCL!AA53),"0","oral")))</f>
        <v/>
      </c>
      <c r="HV53" s="529" t="str">
        <f>+IF(ISBLANK($B53),"",IF(ISBLANK(H53),"",IF(OR(H53=Cutoff!$T$34,H53=Cutoff!$T$35,H53=Cutoff!$T$36,H53=Cutoff!$T$37,H53=Cutoff!$T$38,H53=Cutoff!$T$39,H53=Cutoff!$T$40,H53=Cutoff!$T$41,H53=Cutoff!$T$42,H53=Cutoff!$T$43,H53=Cutoff!$T$44,H53=Cutoff!$T$45,$Q53&lt;SCL!AB53),"0","oral")))</f>
        <v/>
      </c>
      <c r="HW53" s="529" t="str">
        <f>+IF(ISBLANK($B53),"",IF(ISBLANK(I53),"",IF(OR(I53=Cutoff!$T$34,I53=Cutoff!$T$35,I53=Cutoff!$T$36,I53=Cutoff!$T$37,I53=Cutoff!$T$38,I53=Cutoff!$T$39,I53=Cutoff!$T$40,I53=Cutoff!$T$41,I53=Cutoff!$T$42,I53=Cutoff!$T$43,I53=Cutoff!$T$44,I53=Cutoff!$T$45,$Q53&lt;SCL!AC53),"0","oral")))</f>
        <v/>
      </c>
      <c r="HX53" s="529" t="str">
        <f>+IF(ISBLANK($B53),"",IF(ISBLANK(J53),"",IF(OR(J53=Cutoff!$T$34,J53=Cutoff!$T$35,J53=Cutoff!$T$36,J53=Cutoff!$T$37,J53=Cutoff!$T$38,J53=Cutoff!$T$39,J53=Cutoff!$T$40,J53=Cutoff!$T$41,J53=Cutoff!$T$42,J53=Cutoff!$T$43,J53=Cutoff!$T$44,J53=Cutoff!$T$45,$Q53&lt;SCL!AD53),"0","oral")))</f>
        <v/>
      </c>
      <c r="HY53" s="529" t="str">
        <f>+IF(ISBLANK($B53),"",IF(ISBLANK(K53),"",IF(OR(K53=Cutoff!$T$34,K53=Cutoff!$T$35,K53=Cutoff!$T$36,K53=Cutoff!$T$37,K53=Cutoff!$T$38,K53=Cutoff!$T$39,K53=Cutoff!$T$40,K53=Cutoff!$T$41,K53=Cutoff!$T$42,K53=Cutoff!$T$43,K53=Cutoff!$T$44,K53=Cutoff!$T$45,$Q53&lt;SCL!AE53),"0","oral")))</f>
        <v/>
      </c>
      <c r="HZ53" s="529" t="str">
        <f>+IF(ISBLANK($B53),"",IF(ISBLANK(L53),"",IF(OR(L53=Cutoff!$T$34,L53=Cutoff!$T$35,L53=Cutoff!$T$36,L53=Cutoff!$T$37,L53=Cutoff!$T$38,L53=Cutoff!$T$39,L53=Cutoff!$T$40,L53=Cutoff!$T$41,L53=Cutoff!$T$42,L53=Cutoff!$T$43,L53=Cutoff!$T$44,L53=Cutoff!$T$45,$Q53&lt;SCL!AF53),"0","oral")))</f>
        <v/>
      </c>
      <c r="IA53" s="529" t="str">
        <f>+IF(ISBLANK($B53),"",IF(ISBLANK(M53),"",IF(OR(M53=Cutoff!$T$34,M53=Cutoff!$T$35,M53=Cutoff!$T$36,M53=Cutoff!$T$37,M53=Cutoff!$T$38,M53=Cutoff!$T$39,M53=Cutoff!$T$40,M53=Cutoff!$T$41,M53=Cutoff!$T$42,M53=Cutoff!$T$43,M53=Cutoff!$T$44,M53=Cutoff!$T$45,$Q53&lt;SCL!AG53),"0","oral")))</f>
        <v/>
      </c>
      <c r="IB53" s="529" t="str">
        <f>+IF(ISBLANK($B53),"",IF(ISBLANK(N53),"",IF(OR(N53=Cutoff!$T$34,N53=Cutoff!$T$35,N53=Cutoff!$T$36,N53=Cutoff!$T$37,N53=Cutoff!$T$38,N53=Cutoff!$T$39,N53=Cutoff!$T$40,N53=Cutoff!$T$41,N53=Cutoff!$T$42,N53=Cutoff!$T$43,N53=Cutoff!$T$44,N53=Cutoff!$T$45,$Q53&lt;SCL!AH53),"0","oral")))</f>
        <v/>
      </c>
      <c r="IC53" s="530" t="str">
        <f>+IF(ISBLANK($B53),"",IF(ISBLANK(O53),"",IF(OR(O53=Cutoff!$T$34,O53=Cutoff!$T$35,O53=Cutoff!$T$36,O53=Cutoff!$T$37,O53=Cutoff!$T$38,O53=Cutoff!$T$39,O53=Cutoff!$T$40,O53=Cutoff!$T$41,O53=Cutoff!$T$42,O53=Cutoff!$T$43,O53=Cutoff!$T$44,O53=Cutoff!$T$45,$Q53&lt;SCL!AI53),"0","oral")))</f>
        <v/>
      </c>
      <c r="ID53" s="530" t="str">
        <f t="shared" si="100"/>
        <v/>
      </c>
      <c r="IE53" s="541" t="str">
        <f t="shared" si="101"/>
        <v/>
      </c>
      <c r="IF53" s="678" t="str">
        <f t="shared" si="102"/>
        <v/>
      </c>
      <c r="IG53" s="528" t="str">
        <f>IF(ISBLANK($B53),"",+IF(OR(E53=Cutoff!$W$2,E53=Cutoff!$W$3,E53=Cutoff!$W$4,E53=Cutoff!$W$5,E53=Cutoff!$W$6,E53=Cutoff!$W$7,E53=Cutoff!$W$8,E53=Cutoff!$W$9,E53=Cutoff!$W$10,E53=Cutoff!$W$11,E53=Cutoff!$W$12),1,0))</f>
        <v/>
      </c>
      <c r="IH53" s="529" t="str">
        <f>IF(ISBLANK($B53),"",+IF(OR(F53=Cutoff!$W$2,F53=Cutoff!$W$3,F53=Cutoff!$W$4,F53=Cutoff!$W$5,F53=Cutoff!$W$6,F53=Cutoff!$W$7,F53=Cutoff!$W$8,F53=Cutoff!$W$9,F53=Cutoff!$W$10,F53=Cutoff!$W$11,F53=Cutoff!$W$12),1,0))</f>
        <v/>
      </c>
      <c r="II53" s="529" t="str">
        <f>IF(ISBLANK($B53),"",+IF(OR(G53=Cutoff!$W$2,G53=Cutoff!$W$3,G53=Cutoff!$W$4,G53=Cutoff!$W$5,G53=Cutoff!$W$6,G53=Cutoff!$W$7,G53=Cutoff!$W$8,G53=Cutoff!$W$9,G53=Cutoff!$W$10,G53=Cutoff!$W$11,G53=Cutoff!$W$12),1,0))</f>
        <v/>
      </c>
      <c r="IJ53" s="529" t="str">
        <f>IF(ISBLANK($B53),"",+IF(OR(H53=Cutoff!$W$2,H53=Cutoff!$W$3,H53=Cutoff!$W$4,H53=Cutoff!$W$5,H53=Cutoff!$W$6,H53=Cutoff!$W$7,H53=Cutoff!$W$8,H53=Cutoff!$W$9,H53=Cutoff!$W$10,H53=Cutoff!$W$11,H53=Cutoff!$W$12),1,0))</f>
        <v/>
      </c>
      <c r="IK53" s="529" t="str">
        <f>IF(ISBLANK($B53),"",+IF(OR(I53=Cutoff!$W$2,I53=Cutoff!$W$3,I53=Cutoff!$W$4,I53=Cutoff!$W$5,I53=Cutoff!$W$6,I53=Cutoff!$W$7,I53=Cutoff!$W$8,I53=Cutoff!$W$9,I53=Cutoff!$W$10,I53=Cutoff!$W$11,I53=Cutoff!$W$12),1,0))</f>
        <v/>
      </c>
      <c r="IL53" s="529" t="str">
        <f>IF(ISBLANK($B53),"",+IF(OR(J53=Cutoff!$W$2,J53=Cutoff!$W$3,J53=Cutoff!$W$4,J53=Cutoff!$W$5,J53=Cutoff!$W$6,J53=Cutoff!$W$7,J53=Cutoff!$W$8,J53=Cutoff!$W$9,J53=Cutoff!$W$10,J53=Cutoff!$W$11,J53=Cutoff!$W$12),1,0))</f>
        <v/>
      </c>
      <c r="IM53" s="529" t="str">
        <f>IF(ISBLANK($B53),"",+IF(OR(K53=Cutoff!$W$2,K53=Cutoff!$W$3,K53=Cutoff!$W$4,K53=Cutoff!$W$5,K53=Cutoff!$W$6,K53=Cutoff!$W$7,K53=Cutoff!$W$8,K53=Cutoff!$W$9,K53=Cutoff!$W$10,K53=Cutoff!$W$11,K53=Cutoff!$W$12),1,0))</f>
        <v/>
      </c>
      <c r="IN53" s="529" t="str">
        <f>IF(ISBLANK($B53),"",+IF(OR(L53=Cutoff!$W$2,L53=Cutoff!$W$3,L53=Cutoff!$W$4,L53=Cutoff!$W$5,L53=Cutoff!$W$6,L53=Cutoff!$W$7,L53=Cutoff!$W$8,L53=Cutoff!$W$9,L53=Cutoff!$W$10,L53=Cutoff!$W$11,L53=Cutoff!$W$12),1,0))</f>
        <v/>
      </c>
      <c r="IO53" s="529" t="str">
        <f>IF(ISBLANK($B53),"",+IF(OR(M53=Cutoff!$W$2,M53=Cutoff!$W$3,M53=Cutoff!$W$4,M53=Cutoff!$W$5,M53=Cutoff!$W$6,M53=Cutoff!$W$7,M53=Cutoff!$W$8,M53=Cutoff!$W$9,M53=Cutoff!$W$10,M53=Cutoff!$W$11,M53=Cutoff!$W$12),1,0))</f>
        <v/>
      </c>
      <c r="IP53" s="529" t="str">
        <f>IF(ISBLANK($B53),"",+IF(OR(N53=Cutoff!$W$2,N53=Cutoff!$W$3,N53=Cutoff!$W$4,N53=Cutoff!$W$5,N53=Cutoff!$W$6,N53=Cutoff!$W$7,N53=Cutoff!$W$8,N53=Cutoff!$W$9,N53=Cutoff!$W$10,N53=Cutoff!$W$11,N53=Cutoff!$W$12),1,0))</f>
        <v/>
      </c>
      <c r="IQ53" s="530" t="str">
        <f>IF(ISBLANK($B53),"",+IF(OR(O53=Cutoff!$W$2,O53=Cutoff!$W$3,O53=Cutoff!$W$4,O53=Cutoff!$W$5,O53=Cutoff!$W$6,O53=Cutoff!$W$7,O53=Cutoff!$W$8,O53=Cutoff!$W$9,O53=Cutoff!$W$10,O53=Cutoff!$W$11,O53=Cutoff!$W$12),1,0))</f>
        <v/>
      </c>
      <c r="IR53" s="541" t="str">
        <f t="shared" si="103"/>
        <v/>
      </c>
      <c r="IS53" s="541" t="str">
        <f t="shared" si="104"/>
        <v/>
      </c>
      <c r="IV53" s="720" t="str">
        <f>IF(ISBLANK($B53),"",+IF(AND(OR(E53=Cutoff!$W$8,E53=Cutoff!$W$9,E53=Cutoff!$W$12),OR(E53=$D$19,E53=$E$19,E53=$F$19,E53=$G$19,E53=$H$19,E53=$I$19,E53=$J$19,E53=$K$19,E53=$L$19,E53=$M$19),GQ53="i"),E53,""))</f>
        <v/>
      </c>
      <c r="IW53" s="720" t="str">
        <f>IF(ISBLANK($B53),"",+IF(AND(OR(F53=Cutoff!$W$8,F53=Cutoff!$W$9,F53=Cutoff!$W$12),OR(F53=$D$19,F53=$E$19,F53=$F$19,F53=$G$19,F53=$H$19,F53=$I$19,F53=$J$19,F53=$K$19,F53=$L$19,F53=$M$19),GR53="i"),F53,""))</f>
        <v/>
      </c>
      <c r="IX53" s="720" t="str">
        <f>IF(ISBLANK($B53),"",+IF(AND(OR(G53=Cutoff!$W$8,G53=Cutoff!$W$9,G53=Cutoff!$W$12),OR(G53=$D$19,G53=$E$19,G53=$F$19,G53=$G$19,G53=$H$19,G53=$I$19,G53=$J$19,G53=$K$19,G53=$L$19,G53=$M$19),GS53="i"),G53,""))</f>
        <v/>
      </c>
      <c r="IY53" s="720" t="str">
        <f>IF(ISBLANK($B53),"",+IF(AND(OR(H53=Cutoff!$W$8,H53=Cutoff!$W$9,H53=Cutoff!$W$12),OR(H53=$D$19,H53=$E$19,H53=$F$19,H53=$G$19,H53=$H$19,H53=$I$19,H53=$J$19,H53=$K$19,H53=$L$19,H53=$M$19),GT53="i"),H53,""))</f>
        <v/>
      </c>
      <c r="IZ53" s="720" t="str">
        <f>IF(ISBLANK($B53),"",+IF(AND(OR(I53=Cutoff!$W$8,I53=Cutoff!$W$9,I53=Cutoff!$W$12),OR(I53=$D$19,I53=$E$19,I53=$F$19,I53=$G$19,I53=$H$19,I53=$I$19,I53=$J$19,I53=$K$19,I53=$L$19,I53=$M$19),GU53="i"),I53,""))</f>
        <v/>
      </c>
      <c r="JA53" s="720" t="str">
        <f>IF(ISBLANK($B53),"",+IF(AND(OR(J53=Cutoff!$W$8,J53=Cutoff!$W$9,J53=Cutoff!$W$12),OR(J53=$D$19,J53=$E$19,J53=$F$19,J53=$G$19,J53=$H$19,J53=$I$19,J53=$J$19,J53=$K$19,J53=$L$19,J53=$M$19),GV53="i"),J53,""))</f>
        <v/>
      </c>
      <c r="JB53" s="720" t="str">
        <f>IF(ISBLANK($B53),"",+IF(AND(OR(K53=Cutoff!$W$8,K53=Cutoff!$W$9,K53=Cutoff!$W$12),OR(K53=$D$19,K53=$E$19,K53=$F$19,K53=$G$19,K53=$H$19,K53=$I$19,K53=$J$19,K53=$K$19,K53=$L$19,K53=$M$19),GW53="i"),K53,""))</f>
        <v/>
      </c>
      <c r="JC53" s="720" t="str">
        <f>IF(ISBLANK($B53),"",+IF(AND(OR(L53=Cutoff!$W$8,L53=Cutoff!$W$9,L53=Cutoff!$W$12),OR(L53=$D$19,L53=$E$19,L53=$F$19,L53=$G$19,L53=$H$19,L53=$I$19,L53=$J$19,L53=$K$19,L53=$L$19,L53=$M$19),GX53="i"),L53,""))</f>
        <v/>
      </c>
      <c r="JD53" s="720" t="str">
        <f>IF(ISBLANK($B53),"",+IF(AND(OR(M53=Cutoff!$W$8,M53=Cutoff!$W$9,M53=Cutoff!$W$12),OR(M53=$D$19,M53=$E$19,M53=$F$19,M53=$G$19,M53=$H$19,M53=$I$19,M53=$J$19,M53=$K$19,M53=$L$19,M53=$M$19),GY53="i"),M53,""))</f>
        <v/>
      </c>
      <c r="JE53" s="720" t="str">
        <f>IF(ISBLANK($B53),"",+IF(AND(OR(N53=Cutoff!$W$8,N53=Cutoff!$W$9,N53=Cutoff!$W$12),OR(N53=$D$19,N53=$E$19,N53=$F$19,N53=$G$19,N53=$H$19,N53=$I$19,N53=$J$19,N53=$K$19,N53=$L$19,N53=$M$19),GZ53="i"),N53,""))</f>
        <v/>
      </c>
      <c r="JF53" s="720" t="str">
        <f>IF(ISBLANK($B53),"",+IF(AND(OR(O53=Cutoff!$W$8,O53=Cutoff!$W$9,O53=Cutoff!$W$12),OR(O53=$D$19,O53=$E$19,O53=$F$19,O53=$G$19,O53=$H$19,O53=$I$19,O53=$J$19,O53=$K$19,O53=$L$19,O53=$M$19),HA53="i"),O53,""))</f>
        <v/>
      </c>
      <c r="JG53" s="720">
        <f t="shared" si="105"/>
        <v>0</v>
      </c>
      <c r="JH53" s="720" t="str">
        <f t="shared" si="106"/>
        <v/>
      </c>
      <c r="JK53" s="720" t="str">
        <f>IF(ISBLANK($B53),"",+IF(AND(OR(E53=Cutoff!$W$2,E53=Cutoff!$W$3,E53=Cutoff!$W$4,E53=Cutoff!$W$11),OR(E53=$D$19,E53=$E$19,E53=$F$19,E53=$G$19,E53=$H$19,E53=$I$19,E53=$J$19,E53=$K$19,E53=$L$19,E53=$M$19),HE53="d"),E53,""))</f>
        <v/>
      </c>
      <c r="JL53" s="720" t="str">
        <f>IF(ISBLANK($B53),"",+IF(AND(OR(F53=Cutoff!$W$2,F53=Cutoff!$W$3,F53=Cutoff!$W$4,F53=Cutoff!$W$11),OR(F53=$D$19,F53=$E$19,F53=$F$19,F53=$G$19,F53=$H$19,F53=$I$19,F53=$J$19,F53=$K$19,F53=$L$19,F53=$M$19),HF53="d"),F53,""))</f>
        <v/>
      </c>
      <c r="JM53" s="720" t="str">
        <f>IF(ISBLANK($B53),"",+IF(AND(OR(G53=Cutoff!$W$2,G53=Cutoff!$W$3,G53=Cutoff!$W$4,G53=Cutoff!$W$11),OR(G53=$D$19,G53=$E$19,G53=$F$19,G53=$G$19,G53=$H$19,G53=$I$19,G53=$J$19,G53=$K$19,G53=$L$19,G53=$M$19),HG53="d"),G53,""))</f>
        <v/>
      </c>
      <c r="JN53" s="720" t="str">
        <f>IF(ISBLANK($B53),"",+IF(AND(OR(H53=Cutoff!$W$2,H53=Cutoff!$W$3,H53=Cutoff!$W$4,H53=Cutoff!$W$11),OR(H53=$D$19,H53=$E$19,H53=$F$19,H53=$G$19,H53=$H$19,H53=$I$19,H53=$J$19,H53=$K$19,H53=$L$19,H53=$M$19),HH53="d"),H53,""))</f>
        <v/>
      </c>
      <c r="JO53" s="720" t="str">
        <f>IF(ISBLANK($B53),"",+IF(AND(OR(I53=Cutoff!$W$2,I53=Cutoff!$W$3,I53=Cutoff!$W$4,I53=Cutoff!$W$11),OR(I53=$D$19,I53=$E$19,I53=$F$19,I53=$G$19,I53=$H$19,I53=$I$19,I53=$J$19,I53=$K$19,I53=$L$19,I53=$M$19),HI53="d"),I53,""))</f>
        <v/>
      </c>
      <c r="JP53" s="720" t="str">
        <f>IF(ISBLANK($B53),"",+IF(AND(OR(J53=Cutoff!$W$2,J53=Cutoff!$W$3,J53=Cutoff!$W$4,J53=Cutoff!$W$11),OR(J53=$D$19,J53=$E$19,J53=$F$19,J53=$G$19,J53=$H$19,J53=$I$19,J53=$J$19,J53=$K$19,J53=$L$19,J53=$M$19),HJ53="d"),J53,""))</f>
        <v/>
      </c>
      <c r="JQ53" s="720" t="str">
        <f>IF(ISBLANK($B53),"",+IF(AND(OR(K53=Cutoff!$W$2,K53=Cutoff!$W$3,K53=Cutoff!$W$4,K53=Cutoff!$W$11),OR(K53=$D$19,K53=$E$19,K53=$F$19,K53=$G$19,K53=$H$19,K53=$I$19,K53=$J$19,K53=$K$19,K53=$L$19,K53=$M$19),HK53="d"),K53,""))</f>
        <v/>
      </c>
      <c r="JR53" s="720" t="str">
        <f>IF(ISBLANK($B53),"",+IF(AND(OR(L53=Cutoff!$W$2,L53=Cutoff!$W$3,L53=Cutoff!$W$4,L53=Cutoff!$W$11),OR(L53=$D$19,L53=$E$19,L53=$F$19,L53=$G$19,L53=$H$19,L53=$I$19,L53=$J$19,L53=$K$19,L53=$L$19,L53=$M$19),HL53="d"),L53,""))</f>
        <v/>
      </c>
      <c r="JS53" s="720" t="str">
        <f>IF(ISBLANK($B53),"",+IF(AND(OR(M53=Cutoff!$W$2,M53=Cutoff!$W$3,M53=Cutoff!$W$4,M53=Cutoff!$W$11),OR(M53=$D$19,M53=$E$19,M53=$F$19,M53=$G$19,M53=$H$19,M53=$I$19,M53=$J$19,M53=$K$19,M53=$L$19,M53=$M$19),HM53="d"),M53,""))</f>
        <v/>
      </c>
      <c r="JT53" s="720" t="str">
        <f>IF(ISBLANK($B53),"",+IF(AND(OR(N53=Cutoff!$W$2,N53=Cutoff!$W$3,N53=Cutoff!$W$4,N53=Cutoff!$W$11),OR(N53=$D$19,N53=$E$19,N53=$F$19,N53=$G$19,N53=$H$19,N53=$I$19,N53=$J$19,N53=$K$19,N53=$L$19,N53=$M$19),HN53="d"),N53,""))</f>
        <v/>
      </c>
      <c r="JU53" s="720" t="str">
        <f>IF(ISBLANK($B53),"",+IF(AND(OR(O53=Cutoff!$W$2,O53=Cutoff!$W$3,O53=Cutoff!$W$4,O53=Cutoff!$W$11),OR(O53=$D$19,O53=$E$19,O53=$F$19,O53=$G$19,O53=$H$19,O53=$I$19,O53=$J$19,O53=$K$19,O53=$L$19,O53=$M$19),HO53="d"),O53,""))</f>
        <v/>
      </c>
      <c r="JV53" s="720">
        <f t="shared" si="125"/>
        <v>0</v>
      </c>
      <c r="JW53" s="720" t="str">
        <f t="shared" si="23"/>
        <v/>
      </c>
      <c r="JZ53" s="11"/>
      <c r="KA53" s="11"/>
      <c r="KB53" s="11"/>
      <c r="KC53" s="11"/>
      <c r="KD53" s="11"/>
      <c r="KE53" s="11"/>
      <c r="KF53" s="11"/>
      <c r="KG53" s="11"/>
      <c r="KH53" s="11"/>
      <c r="KI53" s="11"/>
      <c r="KJ53" s="11"/>
      <c r="KK53" s="11"/>
      <c r="KL53" s="11"/>
    </row>
    <row r="54" spans="1:298" ht="20.25" x14ac:dyDescent="0.3">
      <c r="A54" s="501"/>
      <c r="B54" s="585"/>
      <c r="C54" s="502"/>
      <c r="D54" s="500" t="str">
        <f t="shared" si="1"/>
        <v/>
      </c>
      <c r="E54" s="515"/>
      <c r="F54" s="516"/>
      <c r="G54" s="516"/>
      <c r="H54" s="516"/>
      <c r="I54" s="516"/>
      <c r="J54" s="516"/>
      <c r="K54" s="516"/>
      <c r="L54" s="516"/>
      <c r="M54" s="516"/>
      <c r="N54" s="516"/>
      <c r="O54" s="516"/>
      <c r="P54" s="510"/>
      <c r="Q54" s="505"/>
      <c r="R54" s="780"/>
      <c r="S54" s="507"/>
      <c r="T54" s="513"/>
      <c r="U54" s="716"/>
      <c r="V54" s="511"/>
      <c r="W54" s="506"/>
      <c r="X54" s="512"/>
      <c r="Y54" s="511"/>
      <c r="Z54" s="506"/>
      <c r="AA54" s="512"/>
      <c r="AB54" s="517"/>
      <c r="AC54" s="508"/>
      <c r="AD54" s="507"/>
      <c r="AE54" s="508"/>
      <c r="AF54" s="515"/>
      <c r="AG54" s="516"/>
      <c r="AH54" s="509"/>
      <c r="AI54" s="509"/>
      <c r="AJ54" s="510"/>
      <c r="AK54" s="447" t="str">
        <f t="shared" si="140"/>
        <v/>
      </c>
      <c r="AL54" s="63" t="str">
        <f t="shared" si="127"/>
        <v/>
      </c>
      <c r="AM54" s="64" t="str">
        <f t="shared" si="141"/>
        <v/>
      </c>
      <c r="AN54" s="786" t="str">
        <f t="shared" si="24"/>
        <v/>
      </c>
      <c r="AO54" s="786" t="str">
        <f t="shared" si="25"/>
        <v/>
      </c>
      <c r="AP54" s="786" t="str">
        <f t="shared" si="26"/>
        <v/>
      </c>
      <c r="AQ54" s="786" t="str">
        <f t="shared" si="27"/>
        <v/>
      </c>
      <c r="AR54" s="787" t="str">
        <f t="shared" si="28"/>
        <v/>
      </c>
      <c r="AS54" s="788" t="str">
        <f t="shared" si="29"/>
        <v/>
      </c>
      <c r="AT54" s="788" t="str">
        <f t="shared" si="30"/>
        <v/>
      </c>
      <c r="AU54" s="789" t="str">
        <f t="shared" si="31"/>
        <v/>
      </c>
      <c r="AV54" s="786" t="str">
        <f t="shared" si="32"/>
        <v/>
      </c>
      <c r="AW54" s="66" t="str">
        <f t="shared" si="33"/>
        <v/>
      </c>
      <c r="AX54" s="67" t="str">
        <f t="shared" si="4"/>
        <v/>
      </c>
      <c r="AY54" s="787" t="str">
        <f t="shared" si="34"/>
        <v/>
      </c>
      <c r="AZ54" s="790" t="str">
        <f t="shared" si="35"/>
        <v/>
      </c>
      <c r="BA54" s="378" t="str">
        <f t="shared" si="128"/>
        <v/>
      </c>
      <c r="BB54" s="379" t="str">
        <f t="shared" si="129"/>
        <v/>
      </c>
      <c r="BC54" s="376" t="str">
        <f t="shared" si="126"/>
        <v/>
      </c>
      <c r="BD54" s="263" t="str">
        <f t="shared" si="142"/>
        <v/>
      </c>
      <c r="BE54" s="263" t="str">
        <f t="shared" si="8"/>
        <v/>
      </c>
      <c r="BF54" s="258" t="b">
        <f t="shared" si="9"/>
        <v>0</v>
      </c>
      <c r="BG54" s="266" t="str">
        <f t="shared" si="130"/>
        <v/>
      </c>
      <c r="BH54" s="376" t="str">
        <f t="shared" si="131"/>
        <v xml:space="preserve"> </v>
      </c>
      <c r="BI54" s="376" t="str">
        <f t="shared" si="36"/>
        <v/>
      </c>
      <c r="BJ54" s="256" t="b">
        <f>+IF(E54="H340",IF(SCL!Y54&lt;$Q54,"Yes",""),IF(E54="H341",IF(SCL!Y54&lt;$Q54,"Yes",""),IF(E54="H350",IF(SCL!Y54&lt;$Q54,"Yes",""),IF(E54="H350i",IF(SCL!Y54&lt;$Q54,"(I)",""),IF(E54="H351",IF(SCL!Y54&lt;$Q54,"Yes",""))))))</f>
        <v>0</v>
      </c>
      <c r="BK54" s="256" t="b">
        <f>+IF(F54="H340",IF(SCL!Z54&lt;$Q54,"Yes",""),IF(F54="H341",IF(SCL!Z54&lt;$Q54,"Yes",""),IF(F54="H350",IF(SCL!Z54&lt;$Q54,"Yes",""),IF(F54="H350i",IF(SCL!Z54&lt;$Q54,"(I)",""),IF(F54="H351",IF(SCL!Z54&lt;$Q54,"Yes",""))))))</f>
        <v>0</v>
      </c>
      <c r="BL54" s="256" t="b">
        <f>+IF(G54="H340",IF(SCL!AA54&lt;$Q54,"Yes",""),IF(G54="H341",IF(SCL!AA54&lt;$Q54,"Yes",""),IF(G54="H350",IF(SCL!AA54&lt;$Q54,"Yes",""),IF(G54="H350i",IF(SCL!AA54&lt;$Q54,"(I)",""),IF(G54="H351",IF(SCL!AA54&lt;$Q54,"Yes",""))))))</f>
        <v>0</v>
      </c>
      <c r="BM54" s="256" t="b">
        <f>+IF(H54="H340",IF(SCL!AB54&lt;$Q54,"Yes",""),IF(H54="H341",IF(SCL!AB54&lt;$Q54,"Yes",""),IF(H54="H350",IF(SCL!AB54&lt;$Q54,"Yes",""),IF(H54="H350i",IF(SCL!AB54&lt;$Q54,"(I)",""),IF(H54="H351",IF(SCL!AB54&lt;$Q54,"Yes",""))))))</f>
        <v>0</v>
      </c>
      <c r="BN54" s="256" t="b">
        <f>+IF(I54="H340",IF(SCL!AC54&lt;$Q54,"Yes",""),IF(I54="H341",IF(SCL!AC54&lt;$Q54,"Yes",""),IF(I54="H350",IF(SCL!AC54&lt;$Q54,"Yes",""),IF(I54="H350i",IF(SCL!AC54&lt;$Q54,"(I)",""),IF(I54="H351",IF(SCL!AC54&lt;$Q54,"Yes",""))))))</f>
        <v>0</v>
      </c>
      <c r="BO54" s="256" t="b">
        <f>+IF(J54="H340",IF(SCL!AD54&lt;$Q54,"Yes",""),IF(J54="H341",IF(SCL!AD54&lt;$Q54,"Yes",""),IF(J54="H350",IF(SCL!AD54&lt;$Q54,"Yes",""),IF(J54="H350i",IF(SCL!AD54&lt;$Q54,"(I)",""),IF(J54="H351",IF(SCL!AD54&lt;$Q54,"Yes",""))))))</f>
        <v>0</v>
      </c>
      <c r="BP54" s="256" t="b">
        <f>+IF(K54="H340",IF(SCL!AE54&lt;$Q54,"Yes",""),IF(K54="H341",IF(SCL!AE54&lt;$Q54,"Yes",""),IF(K54="H350",IF(SCL!AE54&lt;$Q54,"Yes",""),IF(K54="H350i",IF(SCL!AE54&lt;$Q54,"(I)",""),IF(K54="H351",IF(SCL!AE54&lt;$Q54,"Yes",""))))))</f>
        <v>0</v>
      </c>
      <c r="BQ54" s="256" t="b">
        <f>+IF(L54="H340",IF(SCL!AF54&lt;$Q54,"Yes",""),IF(L54="H341",IF(SCL!AF54&lt;$Q54,"Yes",""),IF(L54="H350",IF(SCL!AF54&lt;$Q54,"Yes",""),IF(L54="H350i",IF(SCL!AF54&lt;$Q54,"(I)",""),IF(L54="H351",IF(SCL!AF54&lt;$Q54,"Yes",""))))))</f>
        <v>0</v>
      </c>
      <c r="BR54" s="256" t="b">
        <f>+IF(M54="H340",IF(SCL!AG54&lt;$Q54,"Yes",""),IF(M54="H341",IF(SCL!AG54&lt;$Q54,"Yes",""),IF(M54="H350",IF(SCL!AG54&lt;$Q54,"Yes",""),IF(M54="H350i",IF(SCL!AG54&lt;$Q54,"(I)",""),IF(M54="H351",IF(SCL!AG54&lt;$Q54,"Yes",""))))))</f>
        <v>0</v>
      </c>
      <c r="BS54" s="256" t="b">
        <f>+IF(N54="H340",IF(SCL!AH54&lt;$Q54,"Yes",""),IF(N54="H341",IF(SCL!AH54&lt;$Q54,"Yes",""),IF(N54="H350",IF(SCL!AH54&lt;$Q54,"Yes",""),IF(N54="H350i",IF(SCL!AH54&lt;$Q54,"(I)",""),IF(N54="H351",IF(SCL!AH54&lt;$Q54,"Yes",""))))))</f>
        <v>0</v>
      </c>
      <c r="BT54" s="492" t="b">
        <f>+IF(O54="H340",IF(SCL!AI54&lt;$Q54,"Yes",""),IF(O54="H341",IF(SCL!AI54&lt;$Q54,"Yes",""),IF(O54="H350",IF(SCL!AI54&lt;$Q54,"Yes",""),IF(O54="H350i",IF(SCL!AI54&lt;$Q54,"(I)",""),IF(O54="H351",IF(SCL!AI54&lt;$Q54,"Yes",""))))))</f>
        <v>0</v>
      </c>
      <c r="BU54" s="420"/>
      <c r="BV54" s="420"/>
      <c r="BW54" s="421"/>
      <c r="BX54" s="255" t="str">
        <f t="shared" si="107"/>
        <v/>
      </c>
      <c r="BY54" s="256" t="str">
        <f t="shared" si="112"/>
        <v/>
      </c>
      <c r="BZ54" s="256" t="str">
        <f t="shared" si="113"/>
        <v/>
      </c>
      <c r="CA54" s="256" t="str">
        <f t="shared" si="114"/>
        <v/>
      </c>
      <c r="CB54" s="256" t="str">
        <f t="shared" si="115"/>
        <v/>
      </c>
      <c r="CC54" s="256" t="str">
        <f t="shared" si="116"/>
        <v/>
      </c>
      <c r="CD54" s="256" t="str">
        <f t="shared" si="117"/>
        <v/>
      </c>
      <c r="CE54" s="256" t="str">
        <f t="shared" si="118"/>
        <v/>
      </c>
      <c r="CF54" s="256" t="str">
        <f t="shared" si="119"/>
        <v/>
      </c>
      <c r="CG54" s="256" t="str">
        <f t="shared" si="120"/>
        <v/>
      </c>
      <c r="CH54" s="256" t="str">
        <f t="shared" si="121"/>
        <v/>
      </c>
      <c r="CI54" s="420" t="str">
        <f t="shared" si="132"/>
        <v/>
      </c>
      <c r="CJ54" s="420" t="str">
        <f t="shared" si="133"/>
        <v/>
      </c>
      <c r="CK54" s="420" t="str">
        <f t="shared" si="134"/>
        <v/>
      </c>
      <c r="CL54" s="593" t="str">
        <f t="shared" si="47"/>
        <v/>
      </c>
      <c r="CM54" s="376" t="str">
        <f t="shared" si="108"/>
        <v/>
      </c>
      <c r="CN54" s="376" t="str">
        <f t="shared" si="48"/>
        <v/>
      </c>
      <c r="CO54" s="545" t="str">
        <f t="shared" si="49"/>
        <v/>
      </c>
      <c r="CP54" s="258" t="str">
        <f t="shared" si="14"/>
        <v/>
      </c>
      <c r="CQ54" s="541">
        <f t="shared" si="50"/>
        <v>0</v>
      </c>
      <c r="CS54" s="671" t="str">
        <f>IF(ISBLANK(E54),"",IF(SCL!Y54&lt;$Q54,1,0))</f>
        <v/>
      </c>
      <c r="CT54" s="672" t="str">
        <f>IF(ISBLANK(F54),"",IF(SCL!Z54&lt;$Q54,1,0))</f>
        <v/>
      </c>
      <c r="CU54" s="672" t="str">
        <f>IF(ISBLANK(G54),"",IF(SCL!AA54&lt;$Q54,1,0))</f>
        <v/>
      </c>
      <c r="CV54" s="672" t="str">
        <f>IF(ISBLANK(H54),"",IF(SCL!AB54&lt;$Q54,1,0))</f>
        <v/>
      </c>
      <c r="CW54" s="672" t="str">
        <f>IF(ISBLANK(I54),"",IF(SCL!AC54&lt;$Q54,1,0))</f>
        <v/>
      </c>
      <c r="CX54" s="672" t="str">
        <f>IF(ISBLANK(J54),"",IF(SCL!AD54&lt;$Q54,1,0))</f>
        <v/>
      </c>
      <c r="CY54" s="672" t="str">
        <f>IF(ISBLANK(K54),"",IF(SCL!AE54&lt;$Q54,1,0))</f>
        <v/>
      </c>
      <c r="CZ54" s="672" t="str">
        <f>IF(ISBLANK(L54),"",IF(SCL!AF54&lt;$Q54,1,0))</f>
        <v/>
      </c>
      <c r="DA54" s="672" t="str">
        <f>IF(ISBLANK(M54),"",IF(SCL!AG54&lt;$Q54,1,0))</f>
        <v/>
      </c>
      <c r="DB54" s="672" t="str">
        <f>IF(ISBLANK(N54),"",IF(SCL!AH54&lt;$Q54,1,0))</f>
        <v/>
      </c>
      <c r="DC54" s="673" t="str">
        <f>IF(ISBLANK(O54),"",IF(SCL!AI54&lt;$Q54,1,0))</f>
        <v/>
      </c>
      <c r="DD54" s="478">
        <f t="shared" si="51"/>
        <v>0</v>
      </c>
      <c r="DE54" s="541" t="str">
        <f t="shared" si="52"/>
        <v/>
      </c>
      <c r="DF54" s="665">
        <f t="shared" si="109"/>
        <v>36</v>
      </c>
      <c r="DP54" s="637" t="str">
        <f>+IF(ISBLANK($B$22),"",IF(OR(E54=Cutoff!$A$18,E54=Cutoff!$A$18,F54=Cutoff!$A$18,G54=Cutoff!$A$18,H54=Cutoff!$A$18,I54=Cutoff!$A$18,J54=Cutoff!$A$18,K54=Cutoff!$A$18,L54=Cutoff!$A$18,M54=Cutoff!$A$18,N54=Cutoff!$A$18,O54=Cutoff!$A$18),1,0))</f>
        <v/>
      </c>
      <c r="DQ54" s="622" t="str">
        <f t="shared" si="60"/>
        <v/>
      </c>
      <c r="DR54" s="622" t="str">
        <f t="shared" si="61"/>
        <v/>
      </c>
      <c r="DS54" s="622">
        <f t="shared" si="62"/>
        <v>0</v>
      </c>
      <c r="DT54" s="622" t="str">
        <f t="shared" si="63"/>
        <v/>
      </c>
      <c r="DU54" s="636" t="str">
        <f t="shared" si="64"/>
        <v/>
      </c>
      <c r="DV54" s="381" t="str">
        <f>+IF(OR($E54=Cutoff!A$13,$E54=Cutoff!A$14,$E54=Cutoff!A$15,$F54=Cutoff!A$13,$F54=Cutoff!A$14,$F54=Cutoff!A$15,$G54=Cutoff!A$13,$G54=Cutoff!A$14,$G54=Cutoff!A$15,H54=Cutoff!A$13,$H54=Cutoff!A$14,$H54=Cutoff!A$15,I54=Cutoff!A$13,$I54=Cutoff!A$14,$I54=Cutoff!A$15,$J54=Cutoff!A$13,$J54=Cutoff!A$14,$J54=Cutoff!A$15,$K54=Cutoff!A$13,$K54=Cutoff!A$14,$K54=Cutoff!A$15,$L54=Cutoff!A$13,$L54=Cutoff!A$14,$L54=Cutoff!A$15,$M54=Cutoff!A$13,$M54=Cutoff!A$14,$M54=Cutoff!A$15,$N54=Cutoff!A$13,$N54=Cutoff!A$14,$N54=Cutoff!A$15,$O54=Cutoff!A$13,$O54=Cutoff!A$14,$O54=Cutoff!A$15),"x","")</f>
        <v/>
      </c>
      <c r="DW54" s="275" t="str">
        <f t="shared" si="65"/>
        <v/>
      </c>
      <c r="DX54" s="244" t="str">
        <f t="shared" si="16"/>
        <v/>
      </c>
      <c r="DY54" s="381" t="str">
        <f>+IF(OR($E54=Cutoff!$A$5,$E54=Cutoff!$A$6,$E54=Cutoff!$A$7,$F54=Cutoff!$A$5,$F54=Cutoff!$A$6,$F54=Cutoff!$A$7,$G54=Cutoff!$A$5,$G54=Cutoff!$A$6,$G54=Cutoff!$A$7,$H54=Cutoff!$A$5,$H54=Cutoff!$A$6,$H54=Cutoff!$A$7,$I54=Cutoff!$A$5,$I54=Cutoff!$A$6,$I54=Cutoff!$A$7,$J54=Cutoff!$A$5,$J54=Cutoff!$A$6,$J54=Cutoff!$A$7,$K54=Cutoff!$A$5,$K54=Cutoff!$A$6,$K54=Cutoff!$A$7,$L54=Cutoff!$A$5,$L54=Cutoff!$A$6,$L54=Cutoff!$A$7,$M54=Cutoff!$A$5,$M54=Cutoff!$A$6,$M54=Cutoff!$A$7,$N54=Cutoff!$A$5,$N54=Cutoff!$A$6,$N54=Cutoff!$A$7,$O54=Cutoff!$A$5,$O54=Cutoff!$A$6,$O54=Cutoff!$A$7),"x","")</f>
        <v/>
      </c>
      <c r="DZ54" s="275" t="str">
        <f t="shared" si="66"/>
        <v/>
      </c>
      <c r="EA54" s="244" t="str">
        <f t="shared" si="144"/>
        <v/>
      </c>
      <c r="EB54" s="381" t="str">
        <f>+IF(OR($E54=Cutoff!$A$2,$E54=Cutoff!$A$3,$E54=Cutoff!$A$4,$F54=Cutoff!$A$2,$F54=Cutoff!$A$3,$F54=Cutoff!$A$4,$G54=Cutoff!$A$2,$G54=Cutoff!$A$3,$G54=Cutoff!$A$4,$H54=Cutoff!$A$2,$H54=Cutoff!$A$3,$H54=Cutoff!$A$4,$I54=Cutoff!$A$2,$I54=Cutoff!$A$3,$I54=Cutoff!$A$4,$J54=Cutoff!$A$2,$J54=Cutoff!$A$3,$J54=Cutoff!$A$4,$K54=Cutoff!$A$2,$K54=Cutoff!$A$3,$K54=Cutoff!$A$4,$L54=Cutoff!$A$2,$L54=Cutoff!$A$3,$L54=Cutoff!$A$4,$M54=Cutoff!$A$2,$M54=Cutoff!$A$3,$M54=Cutoff!$A$4,$N54=Cutoff!$A$2,$N54=Cutoff!$A$3,$N54=Cutoff!$A$4,$O54=Cutoff!$A$2,$O54=Cutoff!$A$3,$O54=Cutoff!$A$4),"x","")</f>
        <v/>
      </c>
      <c r="EC54" s="275" t="str">
        <f t="shared" si="67"/>
        <v/>
      </c>
      <c r="ED54" s="244" t="str">
        <f t="shared" si="143"/>
        <v/>
      </c>
      <c r="EE54" s="293" t="str">
        <f t="shared" si="122"/>
        <v/>
      </c>
      <c r="EF54" s="382" t="str">
        <f>+IF(OR($E54=Cutoff!$A$8,$E54=Cutoff!$A$11,$E54=Cutoff!$A$12,$F54=Cutoff!$A$8,$F54=Cutoff!$A$11,$F54=Cutoff!$A$12,$G54=Cutoff!$A$8,$G54=Cutoff!$A$11,$G54=Cutoff!$A$12,$H54=Cutoff!$A$8,$H54=Cutoff!$A$11,$H54=Cutoff!$A$12,$I54=Cutoff!$A$8,$I54=Cutoff!$A$11,$I54=Cutoff!$A$12,$J54=Cutoff!$A$8,$J54=Cutoff!$A$11,$J54=Cutoff!$A$12,$K54=Cutoff!$A$8,$K54=Cutoff!$A$11,$K54=Cutoff!$A$12,$L54=Cutoff!$A$8,$L54=Cutoff!$A$11,$L54=Cutoff!$A$12,$M54=Cutoff!$A$8,$M54=Cutoff!$A$11,$M54=Cutoff!$A$12,$N54=Cutoff!$A$8,$N54=Cutoff!$A$11,$N54=Cutoff!$A$12,$O54=Cutoff!$A$8,$O54=Cutoff!$A$11,$O54=Cutoff!$A$12),"x","")</f>
        <v/>
      </c>
      <c r="EG54" s="293" t="str">
        <f t="shared" si="123"/>
        <v/>
      </c>
      <c r="EH54" s="482" t="str">
        <f t="shared" si="68"/>
        <v/>
      </c>
      <c r="EI54" s="482" t="str">
        <f t="shared" si="69"/>
        <v/>
      </c>
      <c r="EJ54" s="478" t="str">
        <f t="shared" si="70"/>
        <v/>
      </c>
      <c r="EK54" s="244">
        <f t="shared" si="110"/>
        <v>6</v>
      </c>
      <c r="EL54" s="482" t="str">
        <f t="shared" si="71"/>
        <v/>
      </c>
      <c r="EM54" s="482" t="str">
        <f t="shared" si="72"/>
        <v/>
      </c>
      <c r="EN54" s="482" t="str">
        <f t="shared" si="73"/>
        <v/>
      </c>
      <c r="EO54" s="293" t="str">
        <f t="shared" si="19"/>
        <v/>
      </c>
      <c r="EP54" s="539" t="str">
        <f>+IF(ISBLANK(B54),"",IF(OR($E54=Cutoff!$P$2,$E54=Cutoff!$P$3,$E54=Cutoff!$P$4,$E54=Cutoff!$P$5,$E54=Cutoff!$P$6,$E54=Cutoff!$P$7,$E54=Cutoff!$P$8,$F54=Cutoff!$P$2,$F54=Cutoff!$P$3,$F54=Cutoff!$P$4,$F54=Cutoff!$P$5,$F54=Cutoff!$P$6,$F54=Cutoff!$P$7,$F54=Cutoff!$P$8,$G54=Cutoff!$P$2,$G54=Cutoff!$P$3,$G54=Cutoff!$P$4,$G54=Cutoff!$P$5,$G54=Cutoff!$P$6,$G54=Cutoff!$P$7,$G54=Cutoff!$P$8,$H54=Cutoff!$P$2,$H54=Cutoff!$P$3,$H54=Cutoff!$P$4,$H54=Cutoff!$P$5,$H54=Cutoff!$P$6,$H54=Cutoff!$P$7,$H54=Cutoff!$P$8,$I54=Cutoff!$P$2,$I54=Cutoff!$P$3,$I54=Cutoff!$P$4,$I54=Cutoff!$P$5,$I54=Cutoff!$P$6,$I54=Cutoff!$P$7,$I54=Cutoff!$P$8,$J54=Cutoff!$P$2,$J54=Cutoff!$P$3,$J54=Cutoff!$P$4,$J54=Cutoff!$P$5,$J54=Cutoff!$P$6,$J54=Cutoff!$P$7,$J54=Cutoff!$P$8,$K54=Cutoff!$P$2,$K54=Cutoff!$P$3,$K54=Cutoff!$P$4,$K54=Cutoff!$P$5,$K54=Cutoff!$P$6,$K54=Cutoff!$P$7,$K54=Cutoff!$P$8,$L54=Cutoff!$P$2,$L54=Cutoff!$P$3,$L54=Cutoff!$P$4,$L54=Cutoff!$P$5,$L54=Cutoff!$P$6,$L54=Cutoff!$P$7,$L54=Cutoff!$P$8,$M54=Cutoff!$P$2,$M54=Cutoff!$P$3,$M54=Cutoff!$P$4,$M54=Cutoff!$P$5,$M54=Cutoff!$P$6,$M54=Cutoff!$P$7,$M54=Cutoff!$P$8,$N54=Cutoff!$P$2,$N54=Cutoff!$P$3,$N54=Cutoff!$P$4,$N54=Cutoff!$P$5,$N54=Cutoff!$P$6,$N54=Cutoff!$P$7,$N54=Cutoff!$P$8,$O54=Cutoff!$P$2,$O54=Cutoff!$P$3,$O54=Cutoff!$P$4,$O54=Cutoff!$P$5,$O54=Cutoff!$P$6,$O54=Cutoff!$P$7,$O54=Cutoff!$P$8),1,""))</f>
        <v/>
      </c>
      <c r="EQ54" s="490" t="str">
        <f>+IF(ISBLANK(B54),"",IF(OR($E54=Cutoff!$R$2,$E54=Cutoff!$R$3,$E54=Cutoff!$R$4,$E54=Cutoff!$R$6,$E54=Cutoff!$R$7,$E54=Cutoff!$R$8,$E54=Cutoff!$R$10,$F54=Cutoff!$R$2,$F54=Cutoff!$R$3,$F54=Cutoff!$R$4,$F54=Cutoff!$R$6,$F54=Cutoff!$R$7,$F54=Cutoff!$R$8,$F54=Cutoff!$R$10,$G54=Cutoff!$R$2,$G54=Cutoff!$R$3,$G54=Cutoff!$R$4,$G54=Cutoff!$R$6,$G54=Cutoff!$R$7,$G54=Cutoff!$R$8,$G54=Cutoff!$R$10,$H54=Cutoff!$R$2,$H54=Cutoff!$R$3,$H54=Cutoff!$R$4,$H54=Cutoff!$R$6,$H54=Cutoff!$R$7,$H54=Cutoff!$R$8,$H54=Cutoff!$R$10,$I54=Cutoff!$R$2,$I54=Cutoff!$R$3,$I54=Cutoff!$R$4,$I54=Cutoff!$R$6,$I54=Cutoff!$R$7,$I54=Cutoff!$R$8,$I54=Cutoff!$R$10,$J54=Cutoff!$R$2,$J54=Cutoff!$R$3,$J54=Cutoff!$R$4,$J54=Cutoff!$R$6,$J54=Cutoff!$R$7,$J54=Cutoff!$R$8,$J54=Cutoff!$R$10,$K54=Cutoff!$R$2,$K54=Cutoff!$R$3,$K54=Cutoff!$R$4,$K54=Cutoff!$R$6,$K54=Cutoff!$R$7,$K54=Cutoff!$R$8,$K54=Cutoff!$R$10,$L54=Cutoff!$R$2,$L54=Cutoff!$R$3,$L54=Cutoff!$R$4,$L54=Cutoff!$R$6,$L54=Cutoff!$R$7,$L54=Cutoff!$R$8,$L54=Cutoff!$R$10,$M54=Cutoff!$R$2,$M54=Cutoff!$R$3,$M54=Cutoff!$R$4,$M54=Cutoff!$R$6,$M54=Cutoff!$R$7,$M54=Cutoff!$R$8,$M54=Cutoff!$R$10,$N54=Cutoff!$R$2,$N54=Cutoff!$R$3,$N54=Cutoff!$R$4,$N54=Cutoff!$R$6,$N54=Cutoff!$R$7,$N54=Cutoff!$R$8,$N54=Cutoff!$R$10,$O54=Cutoff!$R$2,$O54=Cutoff!$R$3,$O54=Cutoff!$R$4,$O54=Cutoff!$R$6,$O54=Cutoff!$R$7,$O54=Cutoff!$R$8,$O54=Cutoff!$R$10),1,""))</f>
        <v/>
      </c>
      <c r="ER54" s="490" t="str">
        <f>+IF(ISBLANK(B54),"",IF(OR($E54=Cutoff!$T$2,$E54=Cutoff!$T$3,$E54=Cutoff!$T$4,$E54=Cutoff!$T$5,$E54=Cutoff!$T$6,$E54=Cutoff!$T$7,$E54=Cutoff!$T$8,$F54=Cutoff!$T$2,$F54=Cutoff!$T$3,$F54=Cutoff!$T$4,$F54=Cutoff!$T$5,$F54=Cutoff!$T$6,$F54=Cutoff!$T$7,$F54=Cutoff!$T$8,$G54=Cutoff!$T$2,$G54=Cutoff!$T$3,$G54=Cutoff!$T$4,$G54=Cutoff!$T$5,$G54=Cutoff!$T$6,$G54=Cutoff!$T$7,$G54=Cutoff!$T$8,$H54=Cutoff!$T$2,$H54=Cutoff!$T$3,$H54=Cutoff!$T$4,$H54=Cutoff!$T$5,$H54=Cutoff!$T$6,$H54=Cutoff!$T$7,$H54=Cutoff!$T$8,$I54=Cutoff!$T$2,$I54=Cutoff!$T$3,$I54=Cutoff!$T$4,$I54=Cutoff!$T$5,$I54=Cutoff!$T$6,$I54=Cutoff!$T$7,$I54=Cutoff!$T$8,$J54=Cutoff!$T$2,$J54=Cutoff!$T$3,$J54=Cutoff!$T$4,$J54=Cutoff!$T$5,$J54=Cutoff!$T$6,$J54=Cutoff!$T$7,$J54=Cutoff!$T$8,$K54=Cutoff!$T$2,$K54=Cutoff!$T$3,$K54=Cutoff!$T$4,$K54=Cutoff!$T$5,$K54=Cutoff!$T$6,$K54=Cutoff!$T$7,$K54=Cutoff!$T$8,$L54=Cutoff!$T$2,$L54=Cutoff!$T$3,$L54=Cutoff!$T$4,$L54=Cutoff!$T$5,$L54=Cutoff!$T$6,$L54=Cutoff!$T$7,$L54=Cutoff!$T$8,$M54=Cutoff!$T$2,$M54=Cutoff!$T$3,$M54=Cutoff!$T$4,$M54=Cutoff!$T$5,$M54=Cutoff!$T$6,$M54=Cutoff!$T$7,$M54=Cutoff!$T$8,$N54=Cutoff!$T$2,$N54=Cutoff!$T$3,$N54=Cutoff!$T$4,$N54=Cutoff!$T$5,$N54=Cutoff!$T$6,$N54=Cutoff!$T$7,$N54=Cutoff!$T$8,$O54=Cutoff!$T$2,$O54=Cutoff!$T$3,$O54=Cutoff!$T$4,$O54=Cutoff!$T$5,$O54=Cutoff!$T$6,$O54=Cutoff!$T$7,$O54=Cutoff!$T$8),1,""))</f>
        <v/>
      </c>
      <c r="ET54" s="480">
        <f t="shared" si="135"/>
        <v>0</v>
      </c>
      <c r="EU54" s="545">
        <f t="shared" si="75"/>
        <v>0</v>
      </c>
      <c r="EV54" s="545">
        <f t="shared" si="76"/>
        <v>0</v>
      </c>
      <c r="EW54" s="545">
        <f t="shared" si="77"/>
        <v>0</v>
      </c>
      <c r="EY54" s="689" t="str">
        <f>IF(ISBLANK(E54),"0",+IF(OR(AND(E54=Cutoff!$AC$2,$Q54&gt;VLOOKUP(E54,Cutoff!$A$2:$D$56,4,FALSE)&gt;LCID!$Q54),AND(E54=Cutoff!$AC$3,$Q54&gt;VLOOKUP(E54,Cutoff!$A$2:$D$56,4,FALSE)&gt;LCID!$Q54),AND(E54=Cutoff!$AC$4,$RC54&gt;VLOOKUP(E54,Cutoff!$A$2:$D$56,4,FALSE)&gt;LCID!$Q54),AND(E54=Cutoff!$AC$5,$Q54&gt;VLOOKUP(E54,Cutoff!$A$2:$D$56,4,FALSE)&gt;LCID!$Q54),AND(E54=Cutoff!$AC$6,$Q54&gt;VLOOKUP(E54,Cutoff!$A$2:$D$56,4,FALSE)&gt;LCID!$Q54),AND(E54=Cutoff!$AC$7,$Q54&gt;VLOOKUP(E54,Cutoff!$A$2:$D$56,4,FALSE)&gt;LCID!$Q54),AND(E54=Cutoff!$AC$8,$Q54&gt;VLOOKUP(E54,Cutoff!$A$2:$D$56,4,FALSE)&gt;LCID!$Q54),AND(E54=Cutoff!$AC$9,$Q54&gt;VLOOKUP(E54,Cutoff!$A$2:$D$56,4,FALSE)&gt;LCID!$Q54)),"1","0"))</f>
        <v>0</v>
      </c>
      <c r="EZ54" s="690" t="str">
        <f>IF(ISBLANK(F54),"0",+IF(OR(AND(F54=Cutoff!$AC$2,$Q54&gt;VLOOKUP(F54,Cutoff!$A$2:$D$56,4,FALSE)&gt;LCID!$Q54),AND(F54=Cutoff!$AC$3,$Q54&gt;VLOOKUP(F54,Cutoff!$A$2:$D$56,4,FALSE)&gt;LCID!$Q54),AND(F54=Cutoff!$AC$4,$RC54&gt;VLOOKUP(F54,Cutoff!$A$2:$D$56,4,FALSE)&gt;LCID!$Q54),AND(F54=Cutoff!$AC$5,$Q54&gt;VLOOKUP(F54,Cutoff!$A$2:$D$56,4,FALSE)&gt;LCID!$Q54),AND(F54=Cutoff!$AC$6,$Q54&gt;VLOOKUP(F54,Cutoff!$A$2:$D$56,4,FALSE)&gt;LCID!$Q54),AND(F54=Cutoff!$AC$7,$Q54&gt;VLOOKUP(F54,Cutoff!$A$2:$D$56,4,FALSE)&gt;LCID!$Q54),AND(F54=Cutoff!$AC$8,$Q54&gt;VLOOKUP(F54,Cutoff!$A$2:$D$56,4,FALSE)&gt;LCID!$Q54),AND(F54=Cutoff!$AC$9,$Q54&gt;VLOOKUP(F54,Cutoff!$A$2:$D$56,4,FALSE)&gt;LCID!$Q54)),"1","0"))</f>
        <v>0</v>
      </c>
      <c r="FA54" s="690" t="str">
        <f>IF(ISBLANK(G54),"0",+IF(OR(AND(G54=Cutoff!$AC$2,$Q54&gt;VLOOKUP(G54,Cutoff!$A$2:$D$56,4,FALSE)&gt;LCID!$Q54),AND(G54=Cutoff!$AC$3,$Q54&gt;VLOOKUP(G54,Cutoff!$A$2:$D$56,4,FALSE)&gt;LCID!$Q54),AND(G54=Cutoff!$AC$4,$RC54&gt;VLOOKUP(G54,Cutoff!$A$2:$D$56,4,FALSE)&gt;LCID!$Q54),AND(G54=Cutoff!$AC$5,$Q54&gt;VLOOKUP(G54,Cutoff!$A$2:$D$56,4,FALSE)&gt;LCID!$Q54),AND(G54=Cutoff!$AC$6,$Q54&gt;VLOOKUP(G54,Cutoff!$A$2:$D$56,4,FALSE)&gt;LCID!$Q54),AND(G54=Cutoff!$AC$7,$Q54&gt;VLOOKUP(G54,Cutoff!$A$2:$D$56,4,FALSE)&gt;LCID!$Q54),AND(G54=Cutoff!$AC$8,$Q54&gt;VLOOKUP(G54,Cutoff!$A$2:$D$56,4,FALSE)&gt;LCID!$Q54),AND(G54=Cutoff!$AC$9,$Q54&gt;VLOOKUP(G54,Cutoff!$A$2:$D$56,4,FALSE)&gt;LCID!$Q54)),"1","0"))</f>
        <v>0</v>
      </c>
      <c r="FB54" s="690" t="str">
        <f>IF(ISBLANK(H54),"0",+IF(OR(AND(H54=Cutoff!$AC$2,$Q54&gt;VLOOKUP(H54,Cutoff!$A$2:$D$56,4,FALSE)&gt;LCID!$Q54),AND(H54=Cutoff!$AC$3,$Q54&gt;VLOOKUP(H54,Cutoff!$A$2:$D$56,4,FALSE)&gt;LCID!$Q54),AND(H54=Cutoff!$AC$4,$RC54&gt;VLOOKUP(H54,Cutoff!$A$2:$D$56,4,FALSE)&gt;LCID!$Q54),AND(H54=Cutoff!$AC$5,$Q54&gt;VLOOKUP(H54,Cutoff!$A$2:$D$56,4,FALSE)&gt;LCID!$Q54),AND(H54=Cutoff!$AC$6,$Q54&gt;VLOOKUP(H54,Cutoff!$A$2:$D$56,4,FALSE)&gt;LCID!$Q54),AND(H54=Cutoff!$AC$7,$Q54&gt;VLOOKUP(H54,Cutoff!$A$2:$D$56,4,FALSE)&gt;LCID!$Q54),AND(H54=Cutoff!$AC$8,$Q54&gt;VLOOKUP(H54,Cutoff!$A$2:$D$56,4,FALSE)&gt;LCID!$Q54),AND(H54=Cutoff!$AC$9,$Q54&gt;VLOOKUP(H54,Cutoff!$A$2:$D$56,4,FALSE)&gt;LCID!$Q54)),"1","0"))</f>
        <v>0</v>
      </c>
      <c r="FC54" s="690" t="str">
        <f>IF(ISBLANK(I54),"0",+IF(OR(AND(I54=Cutoff!$AC$2,$Q54&gt;VLOOKUP(I54,Cutoff!$A$2:$D$56,4,FALSE)&gt;LCID!$Q54),AND(I54=Cutoff!$AC$3,$Q54&gt;VLOOKUP(I54,Cutoff!$A$2:$D$56,4,FALSE)&gt;LCID!$Q54),AND(I54=Cutoff!$AC$4,$RC54&gt;VLOOKUP(I54,Cutoff!$A$2:$D$56,4,FALSE)&gt;LCID!$Q54),AND(I54=Cutoff!$AC$5,$Q54&gt;VLOOKUP(I54,Cutoff!$A$2:$D$56,4,FALSE)&gt;LCID!$Q54),AND(I54=Cutoff!$AC$6,$Q54&gt;VLOOKUP(I54,Cutoff!$A$2:$D$56,4,FALSE)&gt;LCID!$Q54),AND(I54=Cutoff!$AC$7,$Q54&gt;VLOOKUP(I54,Cutoff!$A$2:$D$56,4,FALSE)&gt;LCID!$Q54),AND(I54=Cutoff!$AC$8,$Q54&gt;VLOOKUP(I54,Cutoff!$A$2:$D$56,4,FALSE)&gt;LCID!$Q54),AND(I54=Cutoff!$AC$9,$Q54&gt;VLOOKUP(I54,Cutoff!$A$2:$D$56,4,FALSE)&gt;LCID!$Q54)),"1","0"))</f>
        <v>0</v>
      </c>
      <c r="FD54" s="690" t="str">
        <f>IF(ISBLANK(J54),"0",+IF(OR(AND(J54=Cutoff!$AC$2,$Q54&gt;VLOOKUP(J54,Cutoff!$A$2:$D$56,4,FALSE)&gt;LCID!$Q54),AND(J54=Cutoff!$AC$3,$Q54&gt;VLOOKUP(J54,Cutoff!$A$2:$D$56,4,FALSE)&gt;LCID!$Q54),AND(J54=Cutoff!$AC$4,$RC54&gt;VLOOKUP(J54,Cutoff!$A$2:$D$56,4,FALSE)&gt;LCID!$Q54),AND(J54=Cutoff!$AC$5,$Q54&gt;VLOOKUP(J54,Cutoff!$A$2:$D$56,4,FALSE)&gt;LCID!$Q54),AND(J54=Cutoff!$AC$6,$Q54&gt;VLOOKUP(J54,Cutoff!$A$2:$D$56,4,FALSE)&gt;LCID!$Q54),AND(J54=Cutoff!$AC$7,$Q54&gt;VLOOKUP(J54,Cutoff!$A$2:$D$56,4,FALSE)&gt;LCID!$Q54),AND(J54=Cutoff!$AC$8,$Q54&gt;VLOOKUP(J54,Cutoff!$A$2:$D$56,4,FALSE)&gt;LCID!$Q54),AND(J54=Cutoff!$AC$9,$Q54&gt;VLOOKUP(J54,Cutoff!$A$2:$D$56,4,FALSE)&gt;LCID!$Q54)),"1","0"))</f>
        <v>0</v>
      </c>
      <c r="FE54" s="690" t="str">
        <f>IF(ISBLANK(K54),"0",+IF(OR(AND(K54=Cutoff!$AC$2,$Q54&gt;VLOOKUP(K54,Cutoff!$A$2:$D$56,4,FALSE)&gt;LCID!$Q54),AND(K54=Cutoff!$AC$3,$Q54&gt;VLOOKUP(K54,Cutoff!$A$2:$D$56,4,FALSE)&gt;LCID!$Q54),AND(K54=Cutoff!$AC$4,$RC54&gt;VLOOKUP(K54,Cutoff!$A$2:$D$56,4,FALSE)&gt;LCID!$Q54),AND(K54=Cutoff!$AC$5,$Q54&gt;VLOOKUP(K54,Cutoff!$A$2:$D$56,4,FALSE)&gt;LCID!$Q54),AND(K54=Cutoff!$AC$6,$Q54&gt;VLOOKUP(K54,Cutoff!$A$2:$D$56,4,FALSE)&gt;LCID!$Q54),AND(K54=Cutoff!$AC$7,$Q54&gt;VLOOKUP(K54,Cutoff!$A$2:$D$56,4,FALSE)&gt;LCID!$Q54),AND(K54=Cutoff!$AC$8,$Q54&gt;VLOOKUP(K54,Cutoff!$A$2:$D$56,4,FALSE)&gt;LCID!$Q54),AND(K54=Cutoff!$AC$9,$Q54&gt;VLOOKUP(K54,Cutoff!$A$2:$D$56,4,FALSE)&gt;LCID!$Q54)),"1","0"))</f>
        <v>0</v>
      </c>
      <c r="FF54" s="690" t="str">
        <f>IF(ISBLANK(L54),"0",+IF(OR(AND(L54=Cutoff!$AC$2,$Q54&gt;VLOOKUP(L54,Cutoff!$A$2:$D$56,4,FALSE)&gt;LCID!$Q54),AND(L54=Cutoff!$AC$3,$Q54&gt;VLOOKUP(L54,Cutoff!$A$2:$D$56,4,FALSE)&gt;LCID!$Q54),AND(L54=Cutoff!$AC$4,$RC54&gt;VLOOKUP(L54,Cutoff!$A$2:$D$56,4,FALSE)&gt;LCID!$Q54),AND(L54=Cutoff!$AC$5,$Q54&gt;VLOOKUP(L54,Cutoff!$A$2:$D$56,4,FALSE)&gt;LCID!$Q54),AND(L54=Cutoff!$AC$6,$Q54&gt;VLOOKUP(L54,Cutoff!$A$2:$D$56,4,FALSE)&gt;LCID!$Q54),AND(L54=Cutoff!$AC$7,$Q54&gt;VLOOKUP(L54,Cutoff!$A$2:$D$56,4,FALSE)&gt;LCID!$Q54),AND(L54=Cutoff!$AC$8,$Q54&gt;VLOOKUP(L54,Cutoff!$A$2:$D$56,4,FALSE)&gt;LCID!$Q54),AND(L54=Cutoff!$AC$9,$Q54&gt;VLOOKUP(L54,Cutoff!$A$2:$D$56,4,FALSE)&gt;LCID!$Q54)),"1","0"))</f>
        <v>0</v>
      </c>
      <c r="FG54" s="690" t="str">
        <f>IF(ISBLANK(M54),"0",+IF(OR(AND(M54=Cutoff!$AC$2,$Q54&gt;VLOOKUP(M54,Cutoff!$A$2:$D$56,4,FALSE)&gt;LCID!$Q54),AND(M54=Cutoff!$AC$3,$Q54&gt;VLOOKUP(M54,Cutoff!$A$2:$D$56,4,FALSE)&gt;LCID!$Q54),AND(M54=Cutoff!$AC$4,$RC54&gt;VLOOKUP(M54,Cutoff!$A$2:$D$56,4,FALSE)&gt;LCID!$Q54),AND(M54=Cutoff!$AC$5,$Q54&gt;VLOOKUP(M54,Cutoff!$A$2:$D$56,4,FALSE)&gt;LCID!$Q54),AND(M54=Cutoff!$AC$6,$Q54&gt;VLOOKUP(M54,Cutoff!$A$2:$D$56,4,FALSE)&gt;LCID!$Q54),AND(M54=Cutoff!$AC$7,$Q54&gt;VLOOKUP(M54,Cutoff!$A$2:$D$56,4,FALSE)&gt;LCID!$Q54),AND(M54=Cutoff!$AC$8,$Q54&gt;VLOOKUP(M54,Cutoff!$A$2:$D$56,4,FALSE)&gt;LCID!$Q54),AND(M54=Cutoff!$AC$9,$Q54&gt;VLOOKUP(M54,Cutoff!$A$2:$D$56,4,FALSE)&gt;LCID!$Q54)),"1","0"))</f>
        <v>0</v>
      </c>
      <c r="FH54" s="690" t="str">
        <f>IF(ISBLANK(N54),"0",+IF(OR(AND(N54=Cutoff!$AC$2,$Q54&gt;VLOOKUP(N54,Cutoff!$A$2:$D$56,4,FALSE)&gt;LCID!$Q54),AND(N54=Cutoff!$AC$3,$Q54&gt;VLOOKUP(N54,Cutoff!$A$2:$D$56,4,FALSE)&gt;LCID!$Q54),AND(N54=Cutoff!$AC$4,$RC54&gt;VLOOKUP(N54,Cutoff!$A$2:$D$56,4,FALSE)&gt;LCID!$Q54),AND(N54=Cutoff!$AC$5,$Q54&gt;VLOOKUP(N54,Cutoff!$A$2:$D$56,4,FALSE)&gt;LCID!$Q54),AND(N54=Cutoff!$AC$6,$Q54&gt;VLOOKUP(N54,Cutoff!$A$2:$D$56,4,FALSE)&gt;LCID!$Q54),AND(N54=Cutoff!$AC$7,$Q54&gt;VLOOKUP(N54,Cutoff!$A$2:$D$56,4,FALSE)&gt;LCID!$Q54),AND(N54=Cutoff!$AC$8,$Q54&gt;VLOOKUP(N54,Cutoff!$A$2:$D$56,4,FALSE)&gt;LCID!$Q54),AND(N54=Cutoff!$AC$9,$Q54&gt;VLOOKUP(N54,Cutoff!$A$2:$D$56,4,FALSE)&gt;LCID!$Q54)),"1","0"))</f>
        <v>0</v>
      </c>
      <c r="FI54" s="691" t="str">
        <f>IF(ISBLANK(O54),"0",+IF(OR(AND(O54=Cutoff!$AC$2,$Q54&gt;VLOOKUP(O54,Cutoff!$A$2:$D$56,4,FALSE)&gt;LCID!$Q54),AND(O54=Cutoff!$AC$3,$Q54&gt;VLOOKUP(O54,Cutoff!$A$2:$D$56,4,FALSE)&gt;LCID!$Q54),AND(O54=Cutoff!$AC$4,$RC54&gt;VLOOKUP(O54,Cutoff!$A$2:$D$56,4,FALSE)&gt;LCID!$Q54),AND(O54=Cutoff!$AC$5,$Q54&gt;VLOOKUP(O54,Cutoff!$A$2:$D$56,4,FALSE)&gt;LCID!$Q54),AND(O54=Cutoff!$AC$6,$Q54&gt;VLOOKUP(O54,Cutoff!$A$2:$D$56,4,FALSE)&gt;LCID!$Q54),AND(O54=Cutoff!$AC$7,$Q54&gt;VLOOKUP(O54,Cutoff!$A$2:$D$56,4,FALSE)&gt;LCID!$Q54),AND(O54=Cutoff!$AC$8,$Q54&gt;VLOOKUP(O54,Cutoff!$A$2:$D$56,4,FALSE)&gt;LCID!$Q54),AND(O54=Cutoff!$AC$9,$Q54&gt;VLOOKUP(O54,Cutoff!$A$2:$D$56,4,FALSE)&gt;LCID!$Q54)),"1","0"))</f>
        <v>0</v>
      </c>
      <c r="FJ54" s="688">
        <f t="shared" si="136"/>
        <v>0</v>
      </c>
      <c r="FK54" s="11"/>
      <c r="FM54" s="480">
        <f t="shared" si="137"/>
        <v>0</v>
      </c>
      <c r="FN54" s="480">
        <f t="shared" si="138"/>
        <v>0</v>
      </c>
      <c r="FO54" s="480">
        <f t="shared" si="139"/>
        <v>0</v>
      </c>
      <c r="FQ54" s="239" t="str">
        <f>IF(ISBLANK(B54),"",+IF(OR($E54=Cutoff!$W$2,$E54=Cutoff!$W$3,$E54=Cutoff!$W$4,$E54=Cutoff!$W$5,$E54=Cutoff!$W$6,$E54=Cutoff!$W$7,$E54=Cutoff!$W$8,$E54=Cutoff!$W$9,$E54=Cutoff!$W$10,$E54=Cutoff!$W$11,$E54=Cutoff!$W$12,$F54=Cutoff!$W$2,$F54=Cutoff!$W$3,$F54=Cutoff!$W$4,$F54=Cutoff!$W$5,$F54=Cutoff!$W$6,$F54=Cutoff!$W$7,$F54=Cutoff!$W$8,$F54=Cutoff!$W$9,$F54=Cutoff!$W$10,$F54=Cutoff!$W$11,$F54=Cutoff!$W$12,$G54=Cutoff!$W$2,$G54=Cutoff!$W$3,$G54=Cutoff!$W$4,$G54=Cutoff!$W$5,$G54=Cutoff!$W$6,$G54=Cutoff!$W$7,$G54=Cutoff!$W$8,$G54=Cutoff!$W$9,$G54=Cutoff!$W$10,$G54=Cutoff!$W$11,$G54=Cutoff!$W$12,$H54=Cutoff!$W$2,$H54=Cutoff!$W$3,$H54=Cutoff!$W$4,$H54=Cutoff!$W$5,$H54=Cutoff!$W$6,$H54=Cutoff!$W$7,$H54=Cutoff!$W$8,$H54=Cutoff!$W$9,$H54=Cutoff!$W$10,$H54=Cutoff!$W$11,$H54=Cutoff!$W$12,$I54=Cutoff!$W$2,$I54=Cutoff!$W$3,$I54=Cutoff!$W$4,$I54=Cutoff!$W$5,$I54=Cutoff!$W$6,$I54=Cutoff!$W$7,$I54=Cutoff!$W$8,$I54=Cutoff!$W$9,$I54=Cutoff!$W$10,$I54=Cutoff!$W$11,$I54=Cutoff!$W$12,$J54=Cutoff!$W$2,$J54=Cutoff!$W$3,$J54=Cutoff!$W$4,$J54=Cutoff!$W$5,$J54=Cutoff!$W$6,$J54=Cutoff!$W$7,$J54=Cutoff!$W$8,$J54=Cutoff!$W$9,$J54=Cutoff!$W$10,$J54=Cutoff!$W$11,$J54=Cutoff!$W$12,$K54=Cutoff!$W$2,$K54=Cutoff!$W$3,$K54=Cutoff!$W$4,$K54=Cutoff!$W$5,$K54=Cutoff!$W$6,$K54=Cutoff!$W$7,$K54=Cutoff!$W$8,$K54=Cutoff!$W$9,$K54=Cutoff!$W$10,$K54=Cutoff!$W$11,$K54=Cutoff!$W$12,$L54=Cutoff!$W$2,$L54=Cutoff!$W$3,$L54=Cutoff!$W$4,$L54=Cutoff!$W$5,$L54=Cutoff!$W$6,$L54=Cutoff!$W$7,$L54=Cutoff!$W$8,$L54=Cutoff!$W$9,$L54=Cutoff!$W$10,$L54=Cutoff!$W$11,$L54=Cutoff!$W$12,$M54=Cutoff!$W$2,$M54=Cutoff!$W$3,$M54=Cutoff!$W$4,$M54=Cutoff!$W$5,$M54=Cutoff!$W$6,$M54=Cutoff!$W$7,$M54=Cutoff!$W$8,$M54=Cutoff!$W$9,$M54=Cutoff!$W$10,$N54=Cutoff!$W$2,$N54=Cutoff!$W$3,$N54=Cutoff!$W$4,$M54=Cutoff!$W$11,$M54=Cutoff!$W$12,$N54=Cutoff!$W$5,$N54=Cutoff!$W$6,$N54=Cutoff!$W$7,$N54=Cutoff!$W$8,$N54=Cutoff!$W$9,$N54=Cutoff!$W$10,$N54=Cutoff!$W$11,$N54=Cutoff!$W$12,$O54=Cutoff!$W$2,$O54=Cutoff!$W$3,$O54=Cutoff!$W$4,$O54=Cutoff!$W$5,$O54=Cutoff!$W$6,$O54=Cutoff!$W$7,$O54=Cutoff!$W$8,$O54=Cutoff!$W$9,$O54=Cutoff!$W$10,$O54=Cutoff!$W$11,$O54=Cutoff!$W$12),1,""))</f>
        <v/>
      </c>
      <c r="FR54" s="239">
        <f t="shared" si="80"/>
        <v>0</v>
      </c>
      <c r="FU54" s="480" t="str">
        <f t="shared" si="124"/>
        <v/>
      </c>
      <c r="GB54" s="528" t="str">
        <f t="shared" si="81"/>
        <v/>
      </c>
      <c r="GC54" s="529" t="str">
        <f t="shared" si="82"/>
        <v/>
      </c>
      <c r="GD54" s="529" t="str">
        <f t="shared" si="83"/>
        <v/>
      </c>
      <c r="GE54" s="529" t="str">
        <f t="shared" si="84"/>
        <v/>
      </c>
      <c r="GF54" s="529" t="str">
        <f t="shared" si="85"/>
        <v/>
      </c>
      <c r="GG54" s="529" t="str">
        <f t="shared" si="86"/>
        <v/>
      </c>
      <c r="GH54" s="529" t="str">
        <f t="shared" si="87"/>
        <v/>
      </c>
      <c r="GI54" s="529" t="str">
        <f t="shared" si="88"/>
        <v/>
      </c>
      <c r="GJ54" s="529" t="str">
        <f t="shared" si="89"/>
        <v/>
      </c>
      <c r="GK54" s="529" t="str">
        <f t="shared" si="90"/>
        <v/>
      </c>
      <c r="GL54" s="530" t="str">
        <f t="shared" si="91"/>
        <v/>
      </c>
      <c r="GM54" s="530">
        <f t="shared" si="92"/>
        <v>0</v>
      </c>
      <c r="GN54" s="574">
        <f t="shared" si="93"/>
        <v>0</v>
      </c>
      <c r="GQ54" s="528" t="str">
        <f>+IF(ISBLANK($B54),"",IF(ISBLANK(E54),"",IF(OR(E54=Cutoff!$P$34,E54=Cutoff!$P$35,E54=Cutoff!$P$36,E54=Cutoff!$P$37,E54=Cutoff!$P$38,E54=Cutoff!$P$39,E54=Cutoff!$P$40,E54=Cutoff!$P$41,E54=Cutoff!$P$42,E54=Cutoff!$P$43,E54=Cutoff!$P$44,E54=Cutoff!$P$45,$Q54&lt;SCL!Y54),"0","i")))</f>
        <v/>
      </c>
      <c r="GR54" s="529" t="str">
        <f>+IF(ISBLANK($B54),"",IF(ISBLANK(F54),"",IF(OR(F54=Cutoff!$P$34,F54=Cutoff!$P$35,F54=Cutoff!$P$36,F54=Cutoff!$P$37,F54=Cutoff!$P$38,F54=Cutoff!$P$39,F54=Cutoff!$P$40,F54=Cutoff!$P$41,F54=Cutoff!$P$42,F54=Cutoff!$P$43,F54=Cutoff!$P$44,F54=Cutoff!$P$45,$Q54&lt;SCL!Z54),"0","i")))</f>
        <v/>
      </c>
      <c r="GS54" s="529" t="str">
        <f>+IF(ISBLANK($B54),"",IF(ISBLANK(G54),"",IF(OR(G54=Cutoff!$P$34,G54=Cutoff!$P$35,G54=Cutoff!$P$36,G54=Cutoff!$P$37,G54=Cutoff!$P$38,G54=Cutoff!$P$39,G54=Cutoff!$P$40,G54=Cutoff!$P$41,G54=Cutoff!$P$42,G54=Cutoff!$P$43,G54=Cutoff!$P$44,G54=Cutoff!$P$45,$Q54&lt;SCL!AA54),"0","i")))</f>
        <v/>
      </c>
      <c r="GT54" s="529" t="str">
        <f>+IF(ISBLANK($B54),"",IF(ISBLANK(H54),"",IF(OR(H54=Cutoff!$P$34,H54=Cutoff!$P$35,H54=Cutoff!$P$36,H54=Cutoff!$P$37,H54=Cutoff!$P$38,H54=Cutoff!$P$39,H54=Cutoff!$P$40,H54=Cutoff!$P$41,H54=Cutoff!$P$42,H54=Cutoff!$P$43,H54=Cutoff!$P$44,H54=Cutoff!$P$45,$Q54&lt;SCL!AB54),"0","i")))</f>
        <v/>
      </c>
      <c r="GU54" s="529" t="str">
        <f>+IF(ISBLANK($B54),"",IF(ISBLANK(I54),"",IF(OR(I54=Cutoff!$P$34,I54=Cutoff!$P$35,I54=Cutoff!$P$36,I54=Cutoff!$P$37,I54=Cutoff!$P$38,I54=Cutoff!$P$39,I54=Cutoff!$P$40,I54=Cutoff!$P$41,I54=Cutoff!$P$42,I54=Cutoff!$P$43,I54=Cutoff!$P$44,I54=Cutoff!$P$45,$Q54&lt;SCL!AC54),"0","i")))</f>
        <v/>
      </c>
      <c r="GV54" s="529" t="str">
        <f>+IF(ISBLANK($B54),"",IF(ISBLANK(J54),"",IF(OR(J54=Cutoff!$P$34,J54=Cutoff!$P$35,J54=Cutoff!$P$36,J54=Cutoff!$P$37,J54=Cutoff!$P$38,J54=Cutoff!$P$39,J54=Cutoff!$P$40,J54=Cutoff!$P$41,J54=Cutoff!$P$42,J54=Cutoff!$P$43,J54=Cutoff!$P$44,J54=Cutoff!$P$45,$Q54&lt;SCL!AD54),"0","i")))</f>
        <v/>
      </c>
      <c r="GW54" s="529" t="str">
        <f>+IF(ISBLANK($B54),"",IF(ISBLANK(K54),"",IF(OR(K54=Cutoff!$P$34,K54=Cutoff!$P$35,K54=Cutoff!$P$36,K54=Cutoff!$P$37,K54=Cutoff!$P$38,K54=Cutoff!$P$39,K54=Cutoff!$P$40,K54=Cutoff!$P$41,K54=Cutoff!$P$42,K54=Cutoff!$P$43,K54=Cutoff!$P$44,K54=Cutoff!$P$45,$Q54&lt;SCL!AE54),"0","i")))</f>
        <v/>
      </c>
      <c r="GX54" s="529" t="str">
        <f>+IF(ISBLANK($B54),"",IF(ISBLANK(L54),"",IF(OR(L54=Cutoff!$P$34,L54=Cutoff!$P$35,L54=Cutoff!$P$36,L54=Cutoff!$P$37,L54=Cutoff!$P$38,L54=Cutoff!$P$39,L54=Cutoff!$P$40,L54=Cutoff!$P$41,L54=Cutoff!$P$42,L54=Cutoff!$P$43,L54=Cutoff!$P$44,L54=Cutoff!$P$45,$Q54&lt;SCL!AF54),"0","i")))</f>
        <v/>
      </c>
      <c r="GY54" s="529" t="str">
        <f>+IF(ISBLANK($B54),"",IF(ISBLANK(M54),"",IF(OR(M54=Cutoff!$P$34,M54=Cutoff!$P$35,M54=Cutoff!$P$36,M54=Cutoff!$P$37,M54=Cutoff!$P$38,M54=Cutoff!$P$39,M54=Cutoff!$P$40,M54=Cutoff!$P$41,M54=Cutoff!$P$42,M54=Cutoff!$P$43,M54=Cutoff!$P$44,M54=Cutoff!$P$45,$Q54&lt;SCL!AG54),"0","i")))</f>
        <v/>
      </c>
      <c r="GZ54" s="529" t="str">
        <f>+IF(ISBLANK($B54),"",IF(ISBLANK(N54),"",IF(OR(N54=Cutoff!$P$34,N54=Cutoff!$P$35,N54=Cutoff!$P$36,N54=Cutoff!$P$37,N54=Cutoff!$P$38,N54=Cutoff!$P$39,N54=Cutoff!$P$40,N54=Cutoff!$P$41,N54=Cutoff!$P$42,N54=Cutoff!$P$43,N54=Cutoff!$P$44,N54=Cutoff!$P$45,$Q54&lt;SCL!AH54),"0","i")))</f>
        <v/>
      </c>
      <c r="HA54" s="530" t="str">
        <f>+IF(ISBLANK($B54),"",IF(ISBLANK(O54),"",IF(OR(O54=Cutoff!$P$34,O54=Cutoff!$P$35,O54=Cutoff!$P$36,O54=Cutoff!$P$37,O54=Cutoff!$P$38,O54=Cutoff!$P$39,O54=Cutoff!$P$40,O54=Cutoff!$P$41,O54=Cutoff!$P$42,O54=Cutoff!$P$43,O54=Cutoff!$P$44,O54=Cutoff!$P$45,$Q54&lt;SCL!AI54),"0","i")))</f>
        <v/>
      </c>
      <c r="HB54" s="530" t="str">
        <f t="shared" si="94"/>
        <v/>
      </c>
      <c r="HC54" s="541" t="str">
        <f t="shared" si="95"/>
        <v/>
      </c>
      <c r="HD54" s="678" t="str">
        <f t="shared" si="96"/>
        <v/>
      </c>
      <c r="HE54" s="528" t="str">
        <f>+IF(ISBLANK($B54),"",IF(ISBLANK(E54),"",IF(OR(E54=Cutoff!$R$34,E54=Cutoff!$R$35,E54=Cutoff!$R$36,E54=Cutoff!$R$37,E54=Cutoff!$R$38,E54=Cutoff!$R$39,E54=Cutoff!$R$40,E54=Cutoff!$R$41,E54=Cutoff!$R$42,E54=Cutoff!$R$43,E54=Cutoff!$R$44,E54=Cutoff!$R$45,$Q54&lt;SCL!Y54),"0","d")))</f>
        <v/>
      </c>
      <c r="HF54" s="529" t="str">
        <f>+IF(ISBLANK($B54),"",IF(ISBLANK(F54),"",IF(OR(F54=Cutoff!$R$34,F54=Cutoff!$R$35,F54=Cutoff!$R$36,F54=Cutoff!$R$37,F54=Cutoff!$R$38,F54=Cutoff!$R$39,F54=Cutoff!$R$40,F54=Cutoff!$R$41,F54=Cutoff!$R$42,F54=Cutoff!$R$43,F54=Cutoff!$R$44,F54=Cutoff!$R$45,$Q54&lt;SCL!Z54),"0","d")))</f>
        <v/>
      </c>
      <c r="HG54" s="529" t="str">
        <f>+IF(ISBLANK($B54),"",IF(ISBLANK(G54),"",IF(OR(G54=Cutoff!$R$34,G54=Cutoff!$R$35,G54=Cutoff!$R$36,G54=Cutoff!$R$37,G54=Cutoff!$R$38,G54=Cutoff!$R$39,G54=Cutoff!$R$40,G54=Cutoff!$R$41,G54=Cutoff!$R$42,G54=Cutoff!$R$43,G54=Cutoff!$R$44,G54=Cutoff!$R$45,$Q54&lt;SCL!AA54),"0","d")))</f>
        <v/>
      </c>
      <c r="HH54" s="529" t="str">
        <f>+IF(ISBLANK($B54),"",IF(ISBLANK(H54),"",IF(OR(H54=Cutoff!$R$34,H54=Cutoff!$R$35,H54=Cutoff!$R$36,H54=Cutoff!$R$37,H54=Cutoff!$R$38,H54=Cutoff!$R$39,H54=Cutoff!$R$40,H54=Cutoff!$R$41,H54=Cutoff!$R$42,H54=Cutoff!$R$43,H54=Cutoff!$R$44,H54=Cutoff!$R$45,$Q54&lt;SCL!AB54),"0","d")))</f>
        <v/>
      </c>
      <c r="HI54" s="529" t="str">
        <f>+IF(ISBLANK($B54),"",IF(ISBLANK(I54),"",IF(OR(I54=Cutoff!$R$34,I54=Cutoff!$R$35,I54=Cutoff!$R$36,I54=Cutoff!$R$37,I54=Cutoff!$R$38,I54=Cutoff!$R$39,I54=Cutoff!$R$40,I54=Cutoff!$R$41,I54=Cutoff!$R$42,I54=Cutoff!$R$43,I54=Cutoff!$R$44,I54=Cutoff!$R$45,$Q54&lt;SCL!AC54),"0","d")))</f>
        <v/>
      </c>
      <c r="HJ54" s="529" t="str">
        <f>+IF(ISBLANK($B54),"",IF(ISBLANK(J54),"",IF(OR(J54=Cutoff!$R$34,J54=Cutoff!$R$35,J54=Cutoff!$R$36,J54=Cutoff!$R$37,J54=Cutoff!$R$38,J54=Cutoff!$R$39,J54=Cutoff!$R$40,J54=Cutoff!$R$41,J54=Cutoff!$R$42,J54=Cutoff!$R$43,J54=Cutoff!$R$44,J54=Cutoff!$R$45,$Q54&lt;SCL!AD54),"0","d")))</f>
        <v/>
      </c>
      <c r="HK54" s="529" t="str">
        <f>+IF(ISBLANK($B54),"",IF(ISBLANK(K54),"",IF(OR(K54=Cutoff!$R$34,K54=Cutoff!$R$35,K54=Cutoff!$R$36,K54=Cutoff!$R$37,K54=Cutoff!$R$38,K54=Cutoff!$R$39,K54=Cutoff!$R$40,K54=Cutoff!$R$41,K54=Cutoff!$R$42,K54=Cutoff!$R$43,K54=Cutoff!$R$44,K54=Cutoff!$R$45,$Q54&lt;SCL!AE54),"0","d")))</f>
        <v/>
      </c>
      <c r="HL54" s="529" t="str">
        <f>+IF(ISBLANK($B54),"",IF(ISBLANK(L54),"",IF(OR(L54=Cutoff!$R$34,L54=Cutoff!$R$35,L54=Cutoff!$R$36,L54=Cutoff!$R$37,L54=Cutoff!$R$38,L54=Cutoff!$R$39,L54=Cutoff!$R$40,L54=Cutoff!$R$41,L54=Cutoff!$R$42,L54=Cutoff!$R$43,L54=Cutoff!$R$44,L54=Cutoff!$R$45,$Q54&lt;SCL!AF54),"0","d")))</f>
        <v/>
      </c>
      <c r="HM54" s="529" t="str">
        <f>+IF(ISBLANK($B54),"",IF(ISBLANK(M54),"",IF(OR(M54=Cutoff!$R$34,M54=Cutoff!$R$35,M54=Cutoff!$R$36,M54=Cutoff!$R$37,M54=Cutoff!$R$38,M54=Cutoff!$R$39,M54=Cutoff!$R$40,M54=Cutoff!$R$41,M54=Cutoff!$R$42,M54=Cutoff!$R$43,M54=Cutoff!$R$44,M54=Cutoff!$R$45,$Q54&lt;SCL!AG54),"0","d")))</f>
        <v/>
      </c>
      <c r="HN54" s="529" t="str">
        <f>+IF(ISBLANK($B54),"",IF(ISBLANK(N54),"",IF(OR(N54=Cutoff!$R$34,N54=Cutoff!$R$35,N54=Cutoff!$R$36,N54=Cutoff!$R$37,N54=Cutoff!$R$38,N54=Cutoff!$R$39,N54=Cutoff!$R$40,N54=Cutoff!$R$41,N54=Cutoff!$R$42,N54=Cutoff!$R$43,N54=Cutoff!$R$44,N54=Cutoff!$R$45,$Q54&lt;SCL!AH54),"0","d")))</f>
        <v/>
      </c>
      <c r="HO54" s="530" t="str">
        <f>+IF(ISBLANK($B54),"",IF(ISBLANK(O54),"",IF(OR(O54=Cutoff!$R$34,O54=Cutoff!$R$35,O54=Cutoff!$R$36,O54=Cutoff!$R$37,O54=Cutoff!$R$38,O54=Cutoff!$R$39,O54=Cutoff!$R$40,O54=Cutoff!$R$41,O54=Cutoff!$R$42,O54=Cutoff!$R$43,O54=Cutoff!$R$44,O54=Cutoff!$R$45,$Q54&lt;SCL!AI54),"0","d")))</f>
        <v/>
      </c>
      <c r="HP54" s="530" t="str">
        <f t="shared" si="97"/>
        <v/>
      </c>
      <c r="HQ54" s="541" t="str">
        <f t="shared" si="98"/>
        <v/>
      </c>
      <c r="HR54" s="678" t="str">
        <f t="shared" si="99"/>
        <v/>
      </c>
      <c r="HS54" s="528" t="str">
        <f>+IF(ISBLANK($B54),"",IF(ISBLANK(E54),"",IF(OR(E54=Cutoff!$T$34,E54=Cutoff!$T$35,E54=Cutoff!$T$36,E54=Cutoff!$T$37,E54=Cutoff!$T$38,E54=Cutoff!$T$39,E54=Cutoff!$T$40,E54=Cutoff!$T$41,E54=Cutoff!$T$42,E54=Cutoff!$T$43,E54=Cutoff!$T$44,E54=Cutoff!$T$45,$Q54&lt;SCL!Y54),"0","oral")))</f>
        <v/>
      </c>
      <c r="HT54" s="529" t="str">
        <f>+IF(ISBLANK($B54),"",IF(ISBLANK(F54),"",IF(OR(F54=Cutoff!$T$34,F54=Cutoff!$T$35,F54=Cutoff!$T$36,F54=Cutoff!$T$37,F54=Cutoff!$T$38,F54=Cutoff!$T$39,F54=Cutoff!$T$40,F54=Cutoff!$T$41,F54=Cutoff!$T$42,F54=Cutoff!$T$43,F54=Cutoff!$T$44,F54=Cutoff!$T$45,$Q54&lt;SCL!Z54),"0","oral")))</f>
        <v/>
      </c>
      <c r="HU54" s="529" t="str">
        <f>+IF(ISBLANK($B54),"",IF(ISBLANK(G54),"",IF(OR(G54=Cutoff!$T$34,G54=Cutoff!$T$35,G54=Cutoff!$T$36,G54=Cutoff!$T$37,G54=Cutoff!$T$38,G54=Cutoff!$T$39,G54=Cutoff!$T$40,G54=Cutoff!$T$41,G54=Cutoff!$T$42,G54=Cutoff!$T$43,G54=Cutoff!$T$44,G54=Cutoff!$T$45,$Q54&lt;SCL!AA54),"0","oral")))</f>
        <v/>
      </c>
      <c r="HV54" s="529" t="str">
        <f>+IF(ISBLANK($B54),"",IF(ISBLANK(H54),"",IF(OR(H54=Cutoff!$T$34,H54=Cutoff!$T$35,H54=Cutoff!$T$36,H54=Cutoff!$T$37,H54=Cutoff!$T$38,H54=Cutoff!$T$39,H54=Cutoff!$T$40,H54=Cutoff!$T$41,H54=Cutoff!$T$42,H54=Cutoff!$T$43,H54=Cutoff!$T$44,H54=Cutoff!$T$45,$Q54&lt;SCL!AB54),"0","oral")))</f>
        <v/>
      </c>
      <c r="HW54" s="529" t="str">
        <f>+IF(ISBLANK($B54),"",IF(ISBLANK(I54),"",IF(OR(I54=Cutoff!$T$34,I54=Cutoff!$T$35,I54=Cutoff!$T$36,I54=Cutoff!$T$37,I54=Cutoff!$T$38,I54=Cutoff!$T$39,I54=Cutoff!$T$40,I54=Cutoff!$T$41,I54=Cutoff!$T$42,I54=Cutoff!$T$43,I54=Cutoff!$T$44,I54=Cutoff!$T$45,$Q54&lt;SCL!AC54),"0","oral")))</f>
        <v/>
      </c>
      <c r="HX54" s="529" t="str">
        <f>+IF(ISBLANK($B54),"",IF(ISBLANK(J54),"",IF(OR(J54=Cutoff!$T$34,J54=Cutoff!$T$35,J54=Cutoff!$T$36,J54=Cutoff!$T$37,J54=Cutoff!$T$38,J54=Cutoff!$T$39,J54=Cutoff!$T$40,J54=Cutoff!$T$41,J54=Cutoff!$T$42,J54=Cutoff!$T$43,J54=Cutoff!$T$44,J54=Cutoff!$T$45,$Q54&lt;SCL!AD54),"0","oral")))</f>
        <v/>
      </c>
      <c r="HY54" s="529" t="str">
        <f>+IF(ISBLANK($B54),"",IF(ISBLANK(K54),"",IF(OR(K54=Cutoff!$T$34,K54=Cutoff!$T$35,K54=Cutoff!$T$36,K54=Cutoff!$T$37,K54=Cutoff!$T$38,K54=Cutoff!$T$39,K54=Cutoff!$T$40,K54=Cutoff!$T$41,K54=Cutoff!$T$42,K54=Cutoff!$T$43,K54=Cutoff!$T$44,K54=Cutoff!$T$45,$Q54&lt;SCL!AE54),"0","oral")))</f>
        <v/>
      </c>
      <c r="HZ54" s="529" t="str">
        <f>+IF(ISBLANK($B54),"",IF(ISBLANK(L54),"",IF(OR(L54=Cutoff!$T$34,L54=Cutoff!$T$35,L54=Cutoff!$T$36,L54=Cutoff!$T$37,L54=Cutoff!$T$38,L54=Cutoff!$T$39,L54=Cutoff!$T$40,L54=Cutoff!$T$41,L54=Cutoff!$T$42,L54=Cutoff!$T$43,L54=Cutoff!$T$44,L54=Cutoff!$T$45,$Q54&lt;SCL!AF54),"0","oral")))</f>
        <v/>
      </c>
      <c r="IA54" s="529" t="str">
        <f>+IF(ISBLANK($B54),"",IF(ISBLANK(M54),"",IF(OR(M54=Cutoff!$T$34,M54=Cutoff!$T$35,M54=Cutoff!$T$36,M54=Cutoff!$T$37,M54=Cutoff!$T$38,M54=Cutoff!$T$39,M54=Cutoff!$T$40,M54=Cutoff!$T$41,M54=Cutoff!$T$42,M54=Cutoff!$T$43,M54=Cutoff!$T$44,M54=Cutoff!$T$45,$Q54&lt;SCL!AG54),"0","oral")))</f>
        <v/>
      </c>
      <c r="IB54" s="529" t="str">
        <f>+IF(ISBLANK($B54),"",IF(ISBLANK(N54),"",IF(OR(N54=Cutoff!$T$34,N54=Cutoff!$T$35,N54=Cutoff!$T$36,N54=Cutoff!$T$37,N54=Cutoff!$T$38,N54=Cutoff!$T$39,N54=Cutoff!$T$40,N54=Cutoff!$T$41,N54=Cutoff!$T$42,N54=Cutoff!$T$43,N54=Cutoff!$T$44,N54=Cutoff!$T$45,$Q54&lt;SCL!AH54),"0","oral")))</f>
        <v/>
      </c>
      <c r="IC54" s="530" t="str">
        <f>+IF(ISBLANK($B54),"",IF(ISBLANK(O54),"",IF(OR(O54=Cutoff!$T$34,O54=Cutoff!$T$35,O54=Cutoff!$T$36,O54=Cutoff!$T$37,O54=Cutoff!$T$38,O54=Cutoff!$T$39,O54=Cutoff!$T$40,O54=Cutoff!$T$41,O54=Cutoff!$T$42,O54=Cutoff!$T$43,O54=Cutoff!$T$44,O54=Cutoff!$T$45,$Q54&lt;SCL!AI54),"0","oral")))</f>
        <v/>
      </c>
      <c r="ID54" s="530" t="str">
        <f t="shared" si="100"/>
        <v/>
      </c>
      <c r="IE54" s="541" t="str">
        <f t="shared" si="101"/>
        <v/>
      </c>
      <c r="IF54" s="678" t="str">
        <f t="shared" si="102"/>
        <v/>
      </c>
      <c r="IG54" s="528" t="str">
        <f>IF(ISBLANK($B54),"",+IF(OR(E54=Cutoff!$W$2,E54=Cutoff!$W$3,E54=Cutoff!$W$4,E54=Cutoff!$W$5,E54=Cutoff!$W$6,E54=Cutoff!$W$7,E54=Cutoff!$W$8,E54=Cutoff!$W$9,E54=Cutoff!$W$10,E54=Cutoff!$W$11,E54=Cutoff!$W$12),1,0))</f>
        <v/>
      </c>
      <c r="IH54" s="529" t="str">
        <f>IF(ISBLANK($B54),"",+IF(OR(F54=Cutoff!$W$2,F54=Cutoff!$W$3,F54=Cutoff!$W$4,F54=Cutoff!$W$5,F54=Cutoff!$W$6,F54=Cutoff!$W$7,F54=Cutoff!$W$8,F54=Cutoff!$W$9,F54=Cutoff!$W$10,F54=Cutoff!$W$11,F54=Cutoff!$W$12),1,0))</f>
        <v/>
      </c>
      <c r="II54" s="529" t="str">
        <f>IF(ISBLANK($B54),"",+IF(OR(G54=Cutoff!$W$2,G54=Cutoff!$W$3,G54=Cutoff!$W$4,G54=Cutoff!$W$5,G54=Cutoff!$W$6,G54=Cutoff!$W$7,G54=Cutoff!$W$8,G54=Cutoff!$W$9,G54=Cutoff!$W$10,G54=Cutoff!$W$11,G54=Cutoff!$W$12),1,0))</f>
        <v/>
      </c>
      <c r="IJ54" s="529" t="str">
        <f>IF(ISBLANK($B54),"",+IF(OR(H54=Cutoff!$W$2,H54=Cutoff!$W$3,H54=Cutoff!$W$4,H54=Cutoff!$W$5,H54=Cutoff!$W$6,H54=Cutoff!$W$7,H54=Cutoff!$W$8,H54=Cutoff!$W$9,H54=Cutoff!$W$10,H54=Cutoff!$W$11,H54=Cutoff!$W$12),1,0))</f>
        <v/>
      </c>
      <c r="IK54" s="529" t="str">
        <f>IF(ISBLANK($B54),"",+IF(OR(I54=Cutoff!$W$2,I54=Cutoff!$W$3,I54=Cutoff!$W$4,I54=Cutoff!$W$5,I54=Cutoff!$W$6,I54=Cutoff!$W$7,I54=Cutoff!$W$8,I54=Cutoff!$W$9,I54=Cutoff!$W$10,I54=Cutoff!$W$11,I54=Cutoff!$W$12),1,0))</f>
        <v/>
      </c>
      <c r="IL54" s="529" t="str">
        <f>IF(ISBLANK($B54),"",+IF(OR(J54=Cutoff!$W$2,J54=Cutoff!$W$3,J54=Cutoff!$W$4,J54=Cutoff!$W$5,J54=Cutoff!$W$6,J54=Cutoff!$W$7,J54=Cutoff!$W$8,J54=Cutoff!$W$9,J54=Cutoff!$W$10,J54=Cutoff!$W$11,J54=Cutoff!$W$12),1,0))</f>
        <v/>
      </c>
      <c r="IM54" s="529" t="str">
        <f>IF(ISBLANK($B54),"",+IF(OR(K54=Cutoff!$W$2,K54=Cutoff!$W$3,K54=Cutoff!$W$4,K54=Cutoff!$W$5,K54=Cutoff!$W$6,K54=Cutoff!$W$7,K54=Cutoff!$W$8,K54=Cutoff!$W$9,K54=Cutoff!$W$10,K54=Cutoff!$W$11,K54=Cutoff!$W$12),1,0))</f>
        <v/>
      </c>
      <c r="IN54" s="529" t="str">
        <f>IF(ISBLANK($B54),"",+IF(OR(L54=Cutoff!$W$2,L54=Cutoff!$W$3,L54=Cutoff!$W$4,L54=Cutoff!$W$5,L54=Cutoff!$W$6,L54=Cutoff!$W$7,L54=Cutoff!$W$8,L54=Cutoff!$W$9,L54=Cutoff!$W$10,L54=Cutoff!$W$11,L54=Cutoff!$W$12),1,0))</f>
        <v/>
      </c>
      <c r="IO54" s="529" t="str">
        <f>IF(ISBLANK($B54),"",+IF(OR(M54=Cutoff!$W$2,M54=Cutoff!$W$3,M54=Cutoff!$W$4,M54=Cutoff!$W$5,M54=Cutoff!$W$6,M54=Cutoff!$W$7,M54=Cutoff!$W$8,M54=Cutoff!$W$9,M54=Cutoff!$W$10,M54=Cutoff!$W$11,M54=Cutoff!$W$12),1,0))</f>
        <v/>
      </c>
      <c r="IP54" s="529" t="str">
        <f>IF(ISBLANK($B54),"",+IF(OR(N54=Cutoff!$W$2,N54=Cutoff!$W$3,N54=Cutoff!$W$4,N54=Cutoff!$W$5,N54=Cutoff!$W$6,N54=Cutoff!$W$7,N54=Cutoff!$W$8,N54=Cutoff!$W$9,N54=Cutoff!$W$10,N54=Cutoff!$W$11,N54=Cutoff!$W$12),1,0))</f>
        <v/>
      </c>
      <c r="IQ54" s="530" t="str">
        <f>IF(ISBLANK($B54),"",+IF(OR(O54=Cutoff!$W$2,O54=Cutoff!$W$3,O54=Cutoff!$W$4,O54=Cutoff!$W$5,O54=Cutoff!$W$6,O54=Cutoff!$W$7,O54=Cutoff!$W$8,O54=Cutoff!$W$9,O54=Cutoff!$W$10,O54=Cutoff!$W$11,O54=Cutoff!$W$12),1,0))</f>
        <v/>
      </c>
      <c r="IR54" s="541" t="str">
        <f t="shared" si="103"/>
        <v/>
      </c>
      <c r="IS54" s="541" t="str">
        <f t="shared" si="104"/>
        <v/>
      </c>
      <c r="IV54" s="720" t="str">
        <f>IF(ISBLANK($B54),"",+IF(AND(OR(E54=Cutoff!$W$8,E54=Cutoff!$W$9,E54=Cutoff!$W$12),OR(E54=$D$19,E54=$E$19,E54=$F$19,E54=$G$19,E54=$H$19,E54=$I$19,E54=$J$19,E54=$K$19,E54=$L$19,E54=$M$19),GQ54="i"),E54,""))</f>
        <v/>
      </c>
      <c r="IW54" s="720" t="str">
        <f>IF(ISBLANK($B54),"",+IF(AND(OR(F54=Cutoff!$W$8,F54=Cutoff!$W$9,F54=Cutoff!$W$12),OR(F54=$D$19,F54=$E$19,F54=$F$19,F54=$G$19,F54=$H$19,F54=$I$19,F54=$J$19,F54=$K$19,F54=$L$19,F54=$M$19),GR54="i"),F54,""))</f>
        <v/>
      </c>
      <c r="IX54" s="720" t="str">
        <f>IF(ISBLANK($B54),"",+IF(AND(OR(G54=Cutoff!$W$8,G54=Cutoff!$W$9,G54=Cutoff!$W$12),OR(G54=$D$19,G54=$E$19,G54=$F$19,G54=$G$19,G54=$H$19,G54=$I$19,G54=$J$19,G54=$K$19,G54=$L$19,G54=$M$19),GS54="i"),G54,""))</f>
        <v/>
      </c>
      <c r="IY54" s="720" t="str">
        <f>IF(ISBLANK($B54),"",+IF(AND(OR(H54=Cutoff!$W$8,H54=Cutoff!$W$9,H54=Cutoff!$W$12),OR(H54=$D$19,H54=$E$19,H54=$F$19,H54=$G$19,H54=$H$19,H54=$I$19,H54=$J$19,H54=$K$19,H54=$L$19,H54=$M$19),GT54="i"),H54,""))</f>
        <v/>
      </c>
      <c r="IZ54" s="720" t="str">
        <f>IF(ISBLANK($B54),"",+IF(AND(OR(I54=Cutoff!$W$8,I54=Cutoff!$W$9,I54=Cutoff!$W$12),OR(I54=$D$19,I54=$E$19,I54=$F$19,I54=$G$19,I54=$H$19,I54=$I$19,I54=$J$19,I54=$K$19,I54=$L$19,I54=$M$19),GU54="i"),I54,""))</f>
        <v/>
      </c>
      <c r="JA54" s="720" t="str">
        <f>IF(ISBLANK($B54),"",+IF(AND(OR(J54=Cutoff!$W$8,J54=Cutoff!$W$9,J54=Cutoff!$W$12),OR(J54=$D$19,J54=$E$19,J54=$F$19,J54=$G$19,J54=$H$19,J54=$I$19,J54=$J$19,J54=$K$19,J54=$L$19,J54=$M$19),GV54="i"),J54,""))</f>
        <v/>
      </c>
      <c r="JB54" s="720" t="str">
        <f>IF(ISBLANK($B54),"",+IF(AND(OR(K54=Cutoff!$W$8,K54=Cutoff!$W$9,K54=Cutoff!$W$12),OR(K54=$D$19,K54=$E$19,K54=$F$19,K54=$G$19,K54=$H$19,K54=$I$19,K54=$J$19,K54=$K$19,K54=$L$19,K54=$M$19),GW54="i"),K54,""))</f>
        <v/>
      </c>
      <c r="JC54" s="720" t="str">
        <f>IF(ISBLANK($B54),"",+IF(AND(OR(L54=Cutoff!$W$8,L54=Cutoff!$W$9,L54=Cutoff!$W$12),OR(L54=$D$19,L54=$E$19,L54=$F$19,L54=$G$19,L54=$H$19,L54=$I$19,L54=$J$19,L54=$K$19,L54=$L$19,L54=$M$19),GX54="i"),L54,""))</f>
        <v/>
      </c>
      <c r="JD54" s="720" t="str">
        <f>IF(ISBLANK($B54),"",+IF(AND(OR(M54=Cutoff!$W$8,M54=Cutoff!$W$9,M54=Cutoff!$W$12),OR(M54=$D$19,M54=$E$19,M54=$F$19,M54=$G$19,M54=$H$19,M54=$I$19,M54=$J$19,M54=$K$19,M54=$L$19,M54=$M$19),GY54="i"),M54,""))</f>
        <v/>
      </c>
      <c r="JE54" s="720" t="str">
        <f>IF(ISBLANK($B54),"",+IF(AND(OR(N54=Cutoff!$W$8,N54=Cutoff!$W$9,N54=Cutoff!$W$12),OR(N54=$D$19,N54=$E$19,N54=$F$19,N54=$G$19,N54=$H$19,N54=$I$19,N54=$J$19,N54=$K$19,N54=$L$19,N54=$M$19),GZ54="i"),N54,""))</f>
        <v/>
      </c>
      <c r="JF54" s="720" t="str">
        <f>IF(ISBLANK($B54),"",+IF(AND(OR(O54=Cutoff!$W$8,O54=Cutoff!$W$9,O54=Cutoff!$W$12),OR(O54=$D$19,O54=$E$19,O54=$F$19,O54=$G$19,O54=$H$19,O54=$I$19,O54=$J$19,O54=$K$19,O54=$L$19,O54=$M$19),HA54="i"),O54,""))</f>
        <v/>
      </c>
      <c r="JG54" s="720">
        <f t="shared" si="105"/>
        <v>0</v>
      </c>
      <c r="JH54" s="720" t="str">
        <f t="shared" si="106"/>
        <v/>
      </c>
      <c r="JK54" s="720" t="str">
        <f>IF(ISBLANK($B54),"",+IF(AND(OR(E54=Cutoff!$W$2,E54=Cutoff!$W$3,E54=Cutoff!$W$4,E54=Cutoff!$W$11),OR(E54=$D$19,E54=$E$19,E54=$F$19,E54=$G$19,E54=$H$19,E54=$I$19,E54=$J$19,E54=$K$19,E54=$L$19,E54=$M$19),HE54="d"),E54,""))</f>
        <v/>
      </c>
      <c r="JL54" s="720" t="str">
        <f>IF(ISBLANK($B54),"",+IF(AND(OR(F54=Cutoff!$W$2,F54=Cutoff!$W$3,F54=Cutoff!$W$4,F54=Cutoff!$W$11),OR(F54=$D$19,F54=$E$19,F54=$F$19,F54=$G$19,F54=$H$19,F54=$I$19,F54=$J$19,F54=$K$19,F54=$L$19,F54=$M$19),HF54="d"),F54,""))</f>
        <v/>
      </c>
      <c r="JM54" s="720" t="str">
        <f>IF(ISBLANK($B54),"",+IF(AND(OR(G54=Cutoff!$W$2,G54=Cutoff!$W$3,G54=Cutoff!$W$4,G54=Cutoff!$W$11),OR(G54=$D$19,G54=$E$19,G54=$F$19,G54=$G$19,G54=$H$19,G54=$I$19,G54=$J$19,G54=$K$19,G54=$L$19,G54=$M$19),HG54="d"),G54,""))</f>
        <v/>
      </c>
      <c r="JN54" s="720" t="str">
        <f>IF(ISBLANK($B54),"",+IF(AND(OR(H54=Cutoff!$W$2,H54=Cutoff!$W$3,H54=Cutoff!$W$4,H54=Cutoff!$W$11),OR(H54=$D$19,H54=$E$19,H54=$F$19,H54=$G$19,H54=$H$19,H54=$I$19,H54=$J$19,H54=$K$19,H54=$L$19,H54=$M$19),HH54="d"),H54,""))</f>
        <v/>
      </c>
      <c r="JO54" s="720" t="str">
        <f>IF(ISBLANK($B54),"",+IF(AND(OR(I54=Cutoff!$W$2,I54=Cutoff!$W$3,I54=Cutoff!$W$4,I54=Cutoff!$W$11),OR(I54=$D$19,I54=$E$19,I54=$F$19,I54=$G$19,I54=$H$19,I54=$I$19,I54=$J$19,I54=$K$19,I54=$L$19,I54=$M$19),HI54="d"),I54,""))</f>
        <v/>
      </c>
      <c r="JP54" s="720" t="str">
        <f>IF(ISBLANK($B54),"",+IF(AND(OR(J54=Cutoff!$W$2,J54=Cutoff!$W$3,J54=Cutoff!$W$4,J54=Cutoff!$W$11),OR(J54=$D$19,J54=$E$19,J54=$F$19,J54=$G$19,J54=$H$19,J54=$I$19,J54=$J$19,J54=$K$19,J54=$L$19,J54=$M$19),HJ54="d"),J54,""))</f>
        <v/>
      </c>
      <c r="JQ54" s="720" t="str">
        <f>IF(ISBLANK($B54),"",+IF(AND(OR(K54=Cutoff!$W$2,K54=Cutoff!$W$3,K54=Cutoff!$W$4,K54=Cutoff!$W$11),OR(K54=$D$19,K54=$E$19,K54=$F$19,K54=$G$19,K54=$H$19,K54=$I$19,K54=$J$19,K54=$K$19,K54=$L$19,K54=$M$19),HK54="d"),K54,""))</f>
        <v/>
      </c>
      <c r="JR54" s="720" t="str">
        <f>IF(ISBLANK($B54),"",+IF(AND(OR(L54=Cutoff!$W$2,L54=Cutoff!$W$3,L54=Cutoff!$W$4,L54=Cutoff!$W$11),OR(L54=$D$19,L54=$E$19,L54=$F$19,L54=$G$19,L54=$H$19,L54=$I$19,L54=$J$19,L54=$K$19,L54=$L$19,L54=$M$19),HL54="d"),L54,""))</f>
        <v/>
      </c>
      <c r="JS54" s="720" t="str">
        <f>IF(ISBLANK($B54),"",+IF(AND(OR(M54=Cutoff!$W$2,M54=Cutoff!$W$3,M54=Cutoff!$W$4,M54=Cutoff!$W$11),OR(M54=$D$19,M54=$E$19,M54=$F$19,M54=$G$19,M54=$H$19,M54=$I$19,M54=$J$19,M54=$K$19,M54=$L$19,M54=$M$19),HM54="d"),M54,""))</f>
        <v/>
      </c>
      <c r="JT54" s="720" t="str">
        <f>IF(ISBLANK($B54),"",+IF(AND(OR(N54=Cutoff!$W$2,N54=Cutoff!$W$3,N54=Cutoff!$W$4,N54=Cutoff!$W$11),OR(N54=$D$19,N54=$E$19,N54=$F$19,N54=$G$19,N54=$H$19,N54=$I$19,N54=$J$19,N54=$K$19,N54=$L$19,N54=$M$19),HN54="d"),N54,""))</f>
        <v/>
      </c>
      <c r="JU54" s="720" t="str">
        <f>IF(ISBLANK($B54),"",+IF(AND(OR(O54=Cutoff!$W$2,O54=Cutoff!$W$3,O54=Cutoff!$W$4,O54=Cutoff!$W$11),OR(O54=$D$19,O54=$E$19,O54=$F$19,O54=$G$19,O54=$H$19,O54=$I$19,O54=$J$19,O54=$K$19,O54=$L$19,O54=$M$19),HO54="d"),O54,""))</f>
        <v/>
      </c>
      <c r="JV54" s="720">
        <f t="shared" si="125"/>
        <v>0</v>
      </c>
      <c r="JW54" s="720" t="str">
        <f t="shared" si="23"/>
        <v/>
      </c>
      <c r="JZ54" s="11"/>
      <c r="KA54" s="11"/>
      <c r="KB54" s="11"/>
      <c r="KC54" s="11"/>
      <c r="KD54" s="11"/>
      <c r="KE54" s="11"/>
      <c r="KF54" s="11"/>
      <c r="KG54" s="11"/>
      <c r="KH54" s="11"/>
      <c r="KI54" s="11"/>
      <c r="KJ54" s="11"/>
      <c r="KK54" s="11"/>
      <c r="KL54" s="11"/>
    </row>
    <row r="55" spans="1:298" ht="20.25" x14ac:dyDescent="0.3">
      <c r="A55" s="501"/>
      <c r="B55" s="585"/>
      <c r="C55" s="502"/>
      <c r="D55" s="500" t="str">
        <f t="shared" si="1"/>
        <v/>
      </c>
      <c r="E55" s="515"/>
      <c r="F55" s="516"/>
      <c r="G55" s="516"/>
      <c r="H55" s="516"/>
      <c r="I55" s="516"/>
      <c r="J55" s="516"/>
      <c r="K55" s="516"/>
      <c r="L55" s="516"/>
      <c r="M55" s="516"/>
      <c r="N55" s="516"/>
      <c r="O55" s="516"/>
      <c r="P55" s="510"/>
      <c r="Q55" s="505"/>
      <c r="R55" s="780"/>
      <c r="S55" s="507"/>
      <c r="T55" s="513"/>
      <c r="U55" s="716"/>
      <c r="V55" s="511"/>
      <c r="W55" s="506"/>
      <c r="X55" s="512"/>
      <c r="Y55" s="511"/>
      <c r="Z55" s="506"/>
      <c r="AA55" s="512"/>
      <c r="AB55" s="517"/>
      <c r="AC55" s="508"/>
      <c r="AD55" s="507"/>
      <c r="AE55" s="508"/>
      <c r="AF55" s="515"/>
      <c r="AG55" s="516"/>
      <c r="AH55" s="509"/>
      <c r="AI55" s="509"/>
      <c r="AJ55" s="510"/>
      <c r="AK55" s="447" t="str">
        <f t="shared" si="140"/>
        <v/>
      </c>
      <c r="AL55" s="63" t="str">
        <f t="shared" si="127"/>
        <v/>
      </c>
      <c r="AM55" s="64" t="str">
        <f t="shared" si="141"/>
        <v/>
      </c>
      <c r="AN55" s="786" t="str">
        <f t="shared" si="24"/>
        <v/>
      </c>
      <c r="AO55" s="786" t="str">
        <f t="shared" si="25"/>
        <v/>
      </c>
      <c r="AP55" s="786" t="str">
        <f t="shared" si="26"/>
        <v/>
      </c>
      <c r="AQ55" s="786" t="str">
        <f t="shared" si="27"/>
        <v/>
      </c>
      <c r="AR55" s="787" t="str">
        <f t="shared" si="28"/>
        <v/>
      </c>
      <c r="AS55" s="788" t="str">
        <f t="shared" si="29"/>
        <v/>
      </c>
      <c r="AT55" s="788" t="str">
        <f t="shared" si="30"/>
        <v/>
      </c>
      <c r="AU55" s="789" t="str">
        <f t="shared" si="31"/>
        <v/>
      </c>
      <c r="AV55" s="786" t="str">
        <f t="shared" si="32"/>
        <v/>
      </c>
      <c r="AW55" s="66" t="str">
        <f t="shared" si="33"/>
        <v/>
      </c>
      <c r="AX55" s="67" t="str">
        <f t="shared" si="4"/>
        <v/>
      </c>
      <c r="AY55" s="787" t="str">
        <f t="shared" si="34"/>
        <v/>
      </c>
      <c r="AZ55" s="790" t="str">
        <f t="shared" si="35"/>
        <v/>
      </c>
      <c r="BA55" s="378" t="str">
        <f t="shared" si="128"/>
        <v/>
      </c>
      <c r="BB55" s="379" t="str">
        <f t="shared" si="129"/>
        <v/>
      </c>
      <c r="BC55" s="376" t="str">
        <f t="shared" si="126"/>
        <v/>
      </c>
      <c r="BD55" s="263" t="str">
        <f t="shared" si="142"/>
        <v/>
      </c>
      <c r="BE55" s="263" t="str">
        <f t="shared" si="8"/>
        <v/>
      </c>
      <c r="BF55" s="258" t="b">
        <f t="shared" si="9"/>
        <v>0</v>
      </c>
      <c r="BG55" s="266" t="str">
        <f t="shared" si="130"/>
        <v/>
      </c>
      <c r="BH55" s="376" t="str">
        <f t="shared" si="131"/>
        <v xml:space="preserve"> </v>
      </c>
      <c r="BI55" s="376" t="str">
        <f t="shared" si="36"/>
        <v/>
      </c>
      <c r="BJ55" s="256" t="b">
        <f>+IF(E55="H340",IF(SCL!Y55&lt;$Q55,"Yes",""),IF(E55="H341",IF(SCL!Y55&lt;$Q55,"Yes",""),IF(E55="H350",IF(SCL!Y55&lt;$Q55,"Yes",""),IF(E55="H350i",IF(SCL!Y55&lt;$Q55,"(I)",""),IF(E55="H351",IF(SCL!Y55&lt;$Q55,"Yes",""))))))</f>
        <v>0</v>
      </c>
      <c r="BK55" s="256" t="b">
        <f>+IF(F55="H340",IF(SCL!Z55&lt;$Q55,"Yes",""),IF(F55="H341",IF(SCL!Z55&lt;$Q55,"Yes",""),IF(F55="H350",IF(SCL!Z55&lt;$Q55,"Yes",""),IF(F55="H350i",IF(SCL!Z55&lt;$Q55,"(I)",""),IF(F55="H351",IF(SCL!Z55&lt;$Q55,"Yes",""))))))</f>
        <v>0</v>
      </c>
      <c r="BL55" s="256" t="b">
        <f>+IF(G55="H340",IF(SCL!AA55&lt;$Q55,"Yes",""),IF(G55="H341",IF(SCL!AA55&lt;$Q55,"Yes",""),IF(G55="H350",IF(SCL!AA55&lt;$Q55,"Yes",""),IF(G55="H350i",IF(SCL!AA55&lt;$Q55,"(I)",""),IF(G55="H351",IF(SCL!AA55&lt;$Q55,"Yes",""))))))</f>
        <v>0</v>
      </c>
      <c r="BM55" s="256" t="b">
        <f>+IF(H55="H340",IF(SCL!AB55&lt;$Q55,"Yes",""),IF(H55="H341",IF(SCL!AB55&lt;$Q55,"Yes",""),IF(H55="H350",IF(SCL!AB55&lt;$Q55,"Yes",""),IF(H55="H350i",IF(SCL!AB55&lt;$Q55,"(I)",""),IF(H55="H351",IF(SCL!AB55&lt;$Q55,"Yes",""))))))</f>
        <v>0</v>
      </c>
      <c r="BN55" s="256" t="b">
        <f>+IF(I55="H340",IF(SCL!AC55&lt;$Q55,"Yes",""),IF(I55="H341",IF(SCL!AC55&lt;$Q55,"Yes",""),IF(I55="H350",IF(SCL!AC55&lt;$Q55,"Yes",""),IF(I55="H350i",IF(SCL!AC55&lt;$Q55,"(I)",""),IF(I55="H351",IF(SCL!AC55&lt;$Q55,"Yes",""))))))</f>
        <v>0</v>
      </c>
      <c r="BO55" s="256" t="b">
        <f>+IF(J55="H340",IF(SCL!AD55&lt;$Q55,"Yes",""),IF(J55="H341",IF(SCL!AD55&lt;$Q55,"Yes",""),IF(J55="H350",IF(SCL!AD55&lt;$Q55,"Yes",""),IF(J55="H350i",IF(SCL!AD55&lt;$Q55,"(I)",""),IF(J55="H351",IF(SCL!AD55&lt;$Q55,"Yes",""))))))</f>
        <v>0</v>
      </c>
      <c r="BP55" s="256" t="b">
        <f>+IF(K55="H340",IF(SCL!AE55&lt;$Q55,"Yes",""),IF(K55="H341",IF(SCL!AE55&lt;$Q55,"Yes",""),IF(K55="H350",IF(SCL!AE55&lt;$Q55,"Yes",""),IF(K55="H350i",IF(SCL!AE55&lt;$Q55,"(I)",""),IF(K55="H351",IF(SCL!AE55&lt;$Q55,"Yes",""))))))</f>
        <v>0</v>
      </c>
      <c r="BQ55" s="256" t="b">
        <f>+IF(L55="H340",IF(SCL!AF55&lt;$Q55,"Yes",""),IF(L55="H341",IF(SCL!AF55&lt;$Q55,"Yes",""),IF(L55="H350",IF(SCL!AF55&lt;$Q55,"Yes",""),IF(L55="H350i",IF(SCL!AF55&lt;$Q55,"(I)",""),IF(L55="H351",IF(SCL!AF55&lt;$Q55,"Yes",""))))))</f>
        <v>0</v>
      </c>
      <c r="BR55" s="256" t="b">
        <f>+IF(M55="H340",IF(SCL!AG55&lt;$Q55,"Yes",""),IF(M55="H341",IF(SCL!AG55&lt;$Q55,"Yes",""),IF(M55="H350",IF(SCL!AG55&lt;$Q55,"Yes",""),IF(M55="H350i",IF(SCL!AG55&lt;$Q55,"(I)",""),IF(M55="H351",IF(SCL!AG55&lt;$Q55,"Yes",""))))))</f>
        <v>0</v>
      </c>
      <c r="BS55" s="256" t="b">
        <f>+IF(N55="H340",IF(SCL!AH55&lt;$Q55,"Yes",""),IF(N55="H341",IF(SCL!AH55&lt;$Q55,"Yes",""),IF(N55="H350",IF(SCL!AH55&lt;$Q55,"Yes",""),IF(N55="H350i",IF(SCL!AH55&lt;$Q55,"(I)",""),IF(N55="H351",IF(SCL!AH55&lt;$Q55,"Yes",""))))))</f>
        <v>0</v>
      </c>
      <c r="BT55" s="492" t="b">
        <f>+IF(O55="H340",IF(SCL!AI55&lt;$Q55,"Yes",""),IF(O55="H341",IF(SCL!AI55&lt;$Q55,"Yes",""),IF(O55="H350",IF(SCL!AI55&lt;$Q55,"Yes",""),IF(O55="H350i",IF(SCL!AI55&lt;$Q55,"(I)",""),IF(O55="H351",IF(SCL!AI55&lt;$Q55,"Yes",""))))))</f>
        <v>0</v>
      </c>
      <c r="BU55" s="420"/>
      <c r="BV55" s="420"/>
      <c r="BW55" s="421"/>
      <c r="BX55" s="255" t="str">
        <f t="shared" si="107"/>
        <v/>
      </c>
      <c r="BY55" s="256" t="str">
        <f t="shared" si="112"/>
        <v/>
      </c>
      <c r="BZ55" s="256" t="str">
        <f t="shared" si="113"/>
        <v/>
      </c>
      <c r="CA55" s="256" t="str">
        <f t="shared" si="114"/>
        <v/>
      </c>
      <c r="CB55" s="256" t="str">
        <f t="shared" si="115"/>
        <v/>
      </c>
      <c r="CC55" s="256" t="str">
        <f t="shared" si="116"/>
        <v/>
      </c>
      <c r="CD55" s="256" t="str">
        <f t="shared" si="117"/>
        <v/>
      </c>
      <c r="CE55" s="256" t="str">
        <f t="shared" si="118"/>
        <v/>
      </c>
      <c r="CF55" s="256" t="str">
        <f t="shared" si="119"/>
        <v/>
      </c>
      <c r="CG55" s="256" t="str">
        <f t="shared" si="120"/>
        <v/>
      </c>
      <c r="CH55" s="256" t="str">
        <f t="shared" si="121"/>
        <v/>
      </c>
      <c r="CI55" s="420" t="str">
        <f t="shared" si="132"/>
        <v/>
      </c>
      <c r="CJ55" s="420" t="str">
        <f t="shared" si="133"/>
        <v/>
      </c>
      <c r="CK55" s="420" t="str">
        <f t="shared" si="134"/>
        <v/>
      </c>
      <c r="CL55" s="593" t="str">
        <f t="shared" si="47"/>
        <v/>
      </c>
      <c r="CM55" s="376" t="str">
        <f t="shared" si="108"/>
        <v/>
      </c>
      <c r="CN55" s="376" t="str">
        <f t="shared" si="48"/>
        <v/>
      </c>
      <c r="CO55" s="545" t="str">
        <f t="shared" si="49"/>
        <v/>
      </c>
      <c r="CP55" s="258" t="str">
        <f t="shared" si="14"/>
        <v/>
      </c>
      <c r="CQ55" s="541">
        <f t="shared" si="50"/>
        <v>0</v>
      </c>
      <c r="CS55" s="671" t="str">
        <f>IF(ISBLANK(E55),"",IF(SCL!Y55&lt;$Q55,1,0))</f>
        <v/>
      </c>
      <c r="CT55" s="672" t="str">
        <f>IF(ISBLANK(F55),"",IF(SCL!Z55&lt;$Q55,1,0))</f>
        <v/>
      </c>
      <c r="CU55" s="672" t="str">
        <f>IF(ISBLANK(G55),"",IF(SCL!AA55&lt;$Q55,1,0))</f>
        <v/>
      </c>
      <c r="CV55" s="672" t="str">
        <f>IF(ISBLANK(H55),"",IF(SCL!AB55&lt;$Q55,1,0))</f>
        <v/>
      </c>
      <c r="CW55" s="672" t="str">
        <f>IF(ISBLANK(I55),"",IF(SCL!AC55&lt;$Q55,1,0))</f>
        <v/>
      </c>
      <c r="CX55" s="672" t="str">
        <f>IF(ISBLANK(J55),"",IF(SCL!AD55&lt;$Q55,1,0))</f>
        <v/>
      </c>
      <c r="CY55" s="672" t="str">
        <f>IF(ISBLANK(K55),"",IF(SCL!AE55&lt;$Q55,1,0))</f>
        <v/>
      </c>
      <c r="CZ55" s="672" t="str">
        <f>IF(ISBLANK(L55),"",IF(SCL!AF55&lt;$Q55,1,0))</f>
        <v/>
      </c>
      <c r="DA55" s="672" t="str">
        <f>IF(ISBLANK(M55),"",IF(SCL!AG55&lt;$Q55,1,0))</f>
        <v/>
      </c>
      <c r="DB55" s="672" t="str">
        <f>IF(ISBLANK(N55),"",IF(SCL!AH55&lt;$Q55,1,0))</f>
        <v/>
      </c>
      <c r="DC55" s="673" t="str">
        <f>IF(ISBLANK(O55),"",IF(SCL!AI55&lt;$Q55,1,0))</f>
        <v/>
      </c>
      <c r="DD55" s="478">
        <f t="shared" si="51"/>
        <v>0</v>
      </c>
      <c r="DE55" s="541" t="str">
        <f t="shared" si="52"/>
        <v/>
      </c>
      <c r="DF55" s="665">
        <f t="shared" si="109"/>
        <v>37</v>
      </c>
      <c r="DP55" s="637" t="str">
        <f>+IF(ISBLANK($B$22),"",IF(OR(E55=Cutoff!$A$18,E55=Cutoff!$A$18,F55=Cutoff!$A$18,G55=Cutoff!$A$18,H55=Cutoff!$A$18,I55=Cutoff!$A$18,J55=Cutoff!$A$18,K55=Cutoff!$A$18,L55=Cutoff!$A$18,M55=Cutoff!$A$18,N55=Cutoff!$A$18,O55=Cutoff!$A$18),1,0))</f>
        <v/>
      </c>
      <c r="DQ55" s="622" t="str">
        <f t="shared" si="60"/>
        <v/>
      </c>
      <c r="DR55" s="622" t="str">
        <f t="shared" si="61"/>
        <v/>
      </c>
      <c r="DS55" s="622">
        <f t="shared" si="62"/>
        <v>0</v>
      </c>
      <c r="DT55" s="622" t="str">
        <f t="shared" si="63"/>
        <v/>
      </c>
      <c r="DU55" s="636" t="str">
        <f t="shared" si="64"/>
        <v/>
      </c>
      <c r="DV55" s="381" t="str">
        <f>+IF(OR($E55=Cutoff!A$13,$E55=Cutoff!A$14,$E55=Cutoff!A$15,$F55=Cutoff!A$13,$F55=Cutoff!A$14,$F55=Cutoff!A$15,$G55=Cutoff!A$13,$G55=Cutoff!A$14,$G55=Cutoff!A$15,H55=Cutoff!A$13,$H55=Cutoff!A$14,$H55=Cutoff!A$15,I55=Cutoff!A$13,$I55=Cutoff!A$14,$I55=Cutoff!A$15,$J55=Cutoff!A$13,$J55=Cutoff!A$14,$J55=Cutoff!A$15,$K55=Cutoff!A$13,$K55=Cutoff!A$14,$K55=Cutoff!A$15,$L55=Cutoff!A$13,$L55=Cutoff!A$14,$L55=Cutoff!A$15,$M55=Cutoff!A$13,$M55=Cutoff!A$14,$M55=Cutoff!A$15,$N55=Cutoff!A$13,$N55=Cutoff!A$14,$N55=Cutoff!A$15,$O55=Cutoff!A$13,$O55=Cutoff!A$14,$O55=Cutoff!A$15),"x","")</f>
        <v/>
      </c>
      <c r="DW55" s="275" t="str">
        <f t="shared" si="65"/>
        <v/>
      </c>
      <c r="DX55" s="244" t="str">
        <f t="shared" si="16"/>
        <v/>
      </c>
      <c r="DY55" s="381" t="str">
        <f>+IF(OR($E55=Cutoff!$A$5,$E55=Cutoff!$A$6,$E55=Cutoff!$A$7,$F55=Cutoff!$A$5,$F55=Cutoff!$A$6,$F55=Cutoff!$A$7,$G55=Cutoff!$A$5,$G55=Cutoff!$A$6,$G55=Cutoff!$A$7,$H55=Cutoff!$A$5,$H55=Cutoff!$A$6,$H55=Cutoff!$A$7,$I55=Cutoff!$A$5,$I55=Cutoff!$A$6,$I55=Cutoff!$A$7,$J55=Cutoff!$A$5,$J55=Cutoff!$A$6,$J55=Cutoff!$A$7,$K55=Cutoff!$A$5,$K55=Cutoff!$A$6,$K55=Cutoff!$A$7,$L55=Cutoff!$A$5,$L55=Cutoff!$A$6,$L55=Cutoff!$A$7,$M55=Cutoff!$A$5,$M55=Cutoff!$A$6,$M55=Cutoff!$A$7,$N55=Cutoff!$A$5,$N55=Cutoff!$A$6,$N55=Cutoff!$A$7,$O55=Cutoff!$A$5,$O55=Cutoff!$A$6,$O55=Cutoff!$A$7),"x","")</f>
        <v/>
      </c>
      <c r="DZ55" s="275" t="str">
        <f t="shared" si="66"/>
        <v/>
      </c>
      <c r="EA55" s="244" t="str">
        <f t="shared" si="144"/>
        <v/>
      </c>
      <c r="EB55" s="381" t="str">
        <f>+IF(OR($E55=Cutoff!$A$2,$E55=Cutoff!$A$3,$E55=Cutoff!$A$4,$F55=Cutoff!$A$2,$F55=Cutoff!$A$3,$F55=Cutoff!$A$4,$G55=Cutoff!$A$2,$G55=Cutoff!$A$3,$G55=Cutoff!$A$4,$H55=Cutoff!$A$2,$H55=Cutoff!$A$3,$H55=Cutoff!$A$4,$I55=Cutoff!$A$2,$I55=Cutoff!$A$3,$I55=Cutoff!$A$4,$J55=Cutoff!$A$2,$J55=Cutoff!$A$3,$J55=Cutoff!$A$4,$K55=Cutoff!$A$2,$K55=Cutoff!$A$3,$K55=Cutoff!$A$4,$L55=Cutoff!$A$2,$L55=Cutoff!$A$3,$L55=Cutoff!$A$4,$M55=Cutoff!$A$2,$M55=Cutoff!$A$3,$M55=Cutoff!$A$4,$N55=Cutoff!$A$2,$N55=Cutoff!$A$3,$N55=Cutoff!$A$4,$O55=Cutoff!$A$2,$O55=Cutoff!$A$3,$O55=Cutoff!$A$4),"x","")</f>
        <v/>
      </c>
      <c r="EC55" s="275" t="str">
        <f t="shared" si="67"/>
        <v/>
      </c>
      <c r="ED55" s="244" t="str">
        <f t="shared" si="143"/>
        <v/>
      </c>
      <c r="EE55" s="293" t="str">
        <f t="shared" si="122"/>
        <v/>
      </c>
      <c r="EF55" s="382" t="str">
        <f>+IF(OR($E55=Cutoff!$A$8,$E55=Cutoff!$A$11,$E55=Cutoff!$A$12,$F55=Cutoff!$A$8,$F55=Cutoff!$A$11,$F55=Cutoff!$A$12,$G55=Cutoff!$A$8,$G55=Cutoff!$A$11,$G55=Cutoff!$A$12,$H55=Cutoff!$A$8,$H55=Cutoff!$A$11,$H55=Cutoff!$A$12,$I55=Cutoff!$A$8,$I55=Cutoff!$A$11,$I55=Cutoff!$A$12,$J55=Cutoff!$A$8,$J55=Cutoff!$A$11,$J55=Cutoff!$A$12,$K55=Cutoff!$A$8,$K55=Cutoff!$A$11,$K55=Cutoff!$A$12,$L55=Cutoff!$A$8,$L55=Cutoff!$A$11,$L55=Cutoff!$A$12,$M55=Cutoff!$A$8,$M55=Cutoff!$A$11,$M55=Cutoff!$A$12,$N55=Cutoff!$A$8,$N55=Cutoff!$A$11,$N55=Cutoff!$A$12,$O55=Cutoff!$A$8,$O55=Cutoff!$A$11,$O55=Cutoff!$A$12),"x","")</f>
        <v/>
      </c>
      <c r="EG55" s="293" t="str">
        <f t="shared" si="123"/>
        <v/>
      </c>
      <c r="EH55" s="482" t="str">
        <f t="shared" si="68"/>
        <v/>
      </c>
      <c r="EI55" s="482" t="str">
        <f t="shared" si="69"/>
        <v/>
      </c>
      <c r="EJ55" s="478" t="str">
        <f t="shared" si="70"/>
        <v/>
      </c>
      <c r="EK55" s="244">
        <f t="shared" si="110"/>
        <v>5</v>
      </c>
      <c r="EL55" s="482" t="str">
        <f t="shared" si="71"/>
        <v/>
      </c>
      <c r="EM55" s="482" t="str">
        <f t="shared" si="72"/>
        <v/>
      </c>
      <c r="EN55" s="482" t="str">
        <f t="shared" si="73"/>
        <v/>
      </c>
      <c r="EO55" s="293" t="str">
        <f t="shared" si="19"/>
        <v/>
      </c>
      <c r="EP55" s="539" t="str">
        <f>+IF(ISBLANK(B55),"",IF(OR($E55=Cutoff!$P$2,$E55=Cutoff!$P$3,$E55=Cutoff!$P$4,$E55=Cutoff!$P$5,$E55=Cutoff!$P$6,$E55=Cutoff!$P$7,$E55=Cutoff!$P$8,$F55=Cutoff!$P$2,$F55=Cutoff!$P$3,$F55=Cutoff!$P$4,$F55=Cutoff!$P$5,$F55=Cutoff!$P$6,$F55=Cutoff!$P$7,$F55=Cutoff!$P$8,$G55=Cutoff!$P$2,$G55=Cutoff!$P$3,$G55=Cutoff!$P$4,$G55=Cutoff!$P$5,$G55=Cutoff!$P$6,$G55=Cutoff!$P$7,$G55=Cutoff!$P$8,$H55=Cutoff!$P$2,$H55=Cutoff!$P$3,$H55=Cutoff!$P$4,$H55=Cutoff!$P$5,$H55=Cutoff!$P$6,$H55=Cutoff!$P$7,$H55=Cutoff!$P$8,$I55=Cutoff!$P$2,$I55=Cutoff!$P$3,$I55=Cutoff!$P$4,$I55=Cutoff!$P$5,$I55=Cutoff!$P$6,$I55=Cutoff!$P$7,$I55=Cutoff!$P$8,$J55=Cutoff!$P$2,$J55=Cutoff!$P$3,$J55=Cutoff!$P$4,$J55=Cutoff!$P$5,$J55=Cutoff!$P$6,$J55=Cutoff!$P$7,$J55=Cutoff!$P$8,$K55=Cutoff!$P$2,$K55=Cutoff!$P$3,$K55=Cutoff!$P$4,$K55=Cutoff!$P$5,$K55=Cutoff!$P$6,$K55=Cutoff!$P$7,$K55=Cutoff!$P$8,$L55=Cutoff!$P$2,$L55=Cutoff!$P$3,$L55=Cutoff!$P$4,$L55=Cutoff!$P$5,$L55=Cutoff!$P$6,$L55=Cutoff!$P$7,$L55=Cutoff!$P$8,$M55=Cutoff!$P$2,$M55=Cutoff!$P$3,$M55=Cutoff!$P$4,$M55=Cutoff!$P$5,$M55=Cutoff!$P$6,$M55=Cutoff!$P$7,$M55=Cutoff!$P$8,$N55=Cutoff!$P$2,$N55=Cutoff!$P$3,$N55=Cutoff!$P$4,$N55=Cutoff!$P$5,$N55=Cutoff!$P$6,$N55=Cutoff!$P$7,$N55=Cutoff!$P$8,$O55=Cutoff!$P$2,$O55=Cutoff!$P$3,$O55=Cutoff!$P$4,$O55=Cutoff!$P$5,$O55=Cutoff!$P$6,$O55=Cutoff!$P$7,$O55=Cutoff!$P$8),1,""))</f>
        <v/>
      </c>
      <c r="EQ55" s="490" t="str">
        <f>+IF(ISBLANK(B55),"",IF(OR($E55=Cutoff!$R$2,$E55=Cutoff!$R$3,$E55=Cutoff!$R$4,$E55=Cutoff!$R$6,$E55=Cutoff!$R$7,$E55=Cutoff!$R$8,$E55=Cutoff!$R$10,$F55=Cutoff!$R$2,$F55=Cutoff!$R$3,$F55=Cutoff!$R$4,$F55=Cutoff!$R$6,$F55=Cutoff!$R$7,$F55=Cutoff!$R$8,$F55=Cutoff!$R$10,$G55=Cutoff!$R$2,$G55=Cutoff!$R$3,$G55=Cutoff!$R$4,$G55=Cutoff!$R$6,$G55=Cutoff!$R$7,$G55=Cutoff!$R$8,$G55=Cutoff!$R$10,$H55=Cutoff!$R$2,$H55=Cutoff!$R$3,$H55=Cutoff!$R$4,$H55=Cutoff!$R$6,$H55=Cutoff!$R$7,$H55=Cutoff!$R$8,$H55=Cutoff!$R$10,$I55=Cutoff!$R$2,$I55=Cutoff!$R$3,$I55=Cutoff!$R$4,$I55=Cutoff!$R$6,$I55=Cutoff!$R$7,$I55=Cutoff!$R$8,$I55=Cutoff!$R$10,$J55=Cutoff!$R$2,$J55=Cutoff!$R$3,$J55=Cutoff!$R$4,$J55=Cutoff!$R$6,$J55=Cutoff!$R$7,$J55=Cutoff!$R$8,$J55=Cutoff!$R$10,$K55=Cutoff!$R$2,$K55=Cutoff!$R$3,$K55=Cutoff!$R$4,$K55=Cutoff!$R$6,$K55=Cutoff!$R$7,$K55=Cutoff!$R$8,$K55=Cutoff!$R$10,$L55=Cutoff!$R$2,$L55=Cutoff!$R$3,$L55=Cutoff!$R$4,$L55=Cutoff!$R$6,$L55=Cutoff!$R$7,$L55=Cutoff!$R$8,$L55=Cutoff!$R$10,$M55=Cutoff!$R$2,$M55=Cutoff!$R$3,$M55=Cutoff!$R$4,$M55=Cutoff!$R$6,$M55=Cutoff!$R$7,$M55=Cutoff!$R$8,$M55=Cutoff!$R$10,$N55=Cutoff!$R$2,$N55=Cutoff!$R$3,$N55=Cutoff!$R$4,$N55=Cutoff!$R$6,$N55=Cutoff!$R$7,$N55=Cutoff!$R$8,$N55=Cutoff!$R$10,$O55=Cutoff!$R$2,$O55=Cutoff!$R$3,$O55=Cutoff!$R$4,$O55=Cutoff!$R$6,$O55=Cutoff!$R$7,$O55=Cutoff!$R$8,$O55=Cutoff!$R$10),1,""))</f>
        <v/>
      </c>
      <c r="ER55" s="490" t="str">
        <f>+IF(ISBLANK(B55),"",IF(OR($E55=Cutoff!$T$2,$E55=Cutoff!$T$3,$E55=Cutoff!$T$4,$E55=Cutoff!$T$5,$E55=Cutoff!$T$6,$E55=Cutoff!$T$7,$E55=Cutoff!$T$8,$F55=Cutoff!$T$2,$F55=Cutoff!$T$3,$F55=Cutoff!$T$4,$F55=Cutoff!$T$5,$F55=Cutoff!$T$6,$F55=Cutoff!$T$7,$F55=Cutoff!$T$8,$G55=Cutoff!$T$2,$G55=Cutoff!$T$3,$G55=Cutoff!$T$4,$G55=Cutoff!$T$5,$G55=Cutoff!$T$6,$G55=Cutoff!$T$7,$G55=Cutoff!$T$8,$H55=Cutoff!$T$2,$H55=Cutoff!$T$3,$H55=Cutoff!$T$4,$H55=Cutoff!$T$5,$H55=Cutoff!$T$6,$H55=Cutoff!$T$7,$H55=Cutoff!$T$8,$I55=Cutoff!$T$2,$I55=Cutoff!$T$3,$I55=Cutoff!$T$4,$I55=Cutoff!$T$5,$I55=Cutoff!$T$6,$I55=Cutoff!$T$7,$I55=Cutoff!$T$8,$J55=Cutoff!$T$2,$J55=Cutoff!$T$3,$J55=Cutoff!$T$4,$J55=Cutoff!$T$5,$J55=Cutoff!$T$6,$J55=Cutoff!$T$7,$J55=Cutoff!$T$8,$K55=Cutoff!$T$2,$K55=Cutoff!$T$3,$K55=Cutoff!$T$4,$K55=Cutoff!$T$5,$K55=Cutoff!$T$6,$K55=Cutoff!$T$7,$K55=Cutoff!$T$8,$L55=Cutoff!$T$2,$L55=Cutoff!$T$3,$L55=Cutoff!$T$4,$L55=Cutoff!$T$5,$L55=Cutoff!$T$6,$L55=Cutoff!$T$7,$L55=Cutoff!$T$8,$M55=Cutoff!$T$2,$M55=Cutoff!$T$3,$M55=Cutoff!$T$4,$M55=Cutoff!$T$5,$M55=Cutoff!$T$6,$M55=Cutoff!$T$7,$M55=Cutoff!$T$8,$N55=Cutoff!$T$2,$N55=Cutoff!$T$3,$N55=Cutoff!$T$4,$N55=Cutoff!$T$5,$N55=Cutoff!$T$6,$N55=Cutoff!$T$7,$N55=Cutoff!$T$8,$O55=Cutoff!$T$2,$O55=Cutoff!$T$3,$O55=Cutoff!$T$4,$O55=Cutoff!$T$5,$O55=Cutoff!$T$6,$O55=Cutoff!$T$7,$O55=Cutoff!$T$8),1,""))</f>
        <v/>
      </c>
      <c r="ET55" s="480">
        <f t="shared" si="135"/>
        <v>0</v>
      </c>
      <c r="EU55" s="545">
        <f t="shared" si="75"/>
        <v>0</v>
      </c>
      <c r="EV55" s="545">
        <f t="shared" si="76"/>
        <v>0</v>
      </c>
      <c r="EW55" s="545">
        <f t="shared" si="77"/>
        <v>0</v>
      </c>
      <c r="EY55" s="689" t="str">
        <f>IF(ISBLANK(E55),"0",+IF(OR(AND(E55=Cutoff!$AC$2,$Q55&gt;VLOOKUP(E55,Cutoff!$A$2:$D$56,4,FALSE)&gt;LCID!$Q55),AND(E55=Cutoff!$AC$3,$Q55&gt;VLOOKUP(E55,Cutoff!$A$2:$D$56,4,FALSE)&gt;LCID!$Q55),AND(E55=Cutoff!$AC$4,$RC55&gt;VLOOKUP(E55,Cutoff!$A$2:$D$56,4,FALSE)&gt;LCID!$Q55),AND(E55=Cutoff!$AC$5,$Q55&gt;VLOOKUP(E55,Cutoff!$A$2:$D$56,4,FALSE)&gt;LCID!$Q55),AND(E55=Cutoff!$AC$6,$Q55&gt;VLOOKUP(E55,Cutoff!$A$2:$D$56,4,FALSE)&gt;LCID!$Q55),AND(E55=Cutoff!$AC$7,$Q55&gt;VLOOKUP(E55,Cutoff!$A$2:$D$56,4,FALSE)&gt;LCID!$Q55),AND(E55=Cutoff!$AC$8,$Q55&gt;VLOOKUP(E55,Cutoff!$A$2:$D$56,4,FALSE)&gt;LCID!$Q55),AND(E55=Cutoff!$AC$9,$Q55&gt;VLOOKUP(E55,Cutoff!$A$2:$D$56,4,FALSE)&gt;LCID!$Q55)),"1","0"))</f>
        <v>0</v>
      </c>
      <c r="EZ55" s="690" t="str">
        <f>IF(ISBLANK(F55),"0",+IF(OR(AND(F55=Cutoff!$AC$2,$Q55&gt;VLOOKUP(F55,Cutoff!$A$2:$D$56,4,FALSE)&gt;LCID!$Q55),AND(F55=Cutoff!$AC$3,$Q55&gt;VLOOKUP(F55,Cutoff!$A$2:$D$56,4,FALSE)&gt;LCID!$Q55),AND(F55=Cutoff!$AC$4,$RC55&gt;VLOOKUP(F55,Cutoff!$A$2:$D$56,4,FALSE)&gt;LCID!$Q55),AND(F55=Cutoff!$AC$5,$Q55&gt;VLOOKUP(F55,Cutoff!$A$2:$D$56,4,FALSE)&gt;LCID!$Q55),AND(F55=Cutoff!$AC$6,$Q55&gt;VLOOKUP(F55,Cutoff!$A$2:$D$56,4,FALSE)&gt;LCID!$Q55),AND(F55=Cutoff!$AC$7,$Q55&gt;VLOOKUP(F55,Cutoff!$A$2:$D$56,4,FALSE)&gt;LCID!$Q55),AND(F55=Cutoff!$AC$8,$Q55&gt;VLOOKUP(F55,Cutoff!$A$2:$D$56,4,FALSE)&gt;LCID!$Q55),AND(F55=Cutoff!$AC$9,$Q55&gt;VLOOKUP(F55,Cutoff!$A$2:$D$56,4,FALSE)&gt;LCID!$Q55)),"1","0"))</f>
        <v>0</v>
      </c>
      <c r="FA55" s="690" t="str">
        <f>IF(ISBLANK(G55),"0",+IF(OR(AND(G55=Cutoff!$AC$2,$Q55&gt;VLOOKUP(G55,Cutoff!$A$2:$D$56,4,FALSE)&gt;LCID!$Q55),AND(G55=Cutoff!$AC$3,$Q55&gt;VLOOKUP(G55,Cutoff!$A$2:$D$56,4,FALSE)&gt;LCID!$Q55),AND(G55=Cutoff!$AC$4,$RC55&gt;VLOOKUP(G55,Cutoff!$A$2:$D$56,4,FALSE)&gt;LCID!$Q55),AND(G55=Cutoff!$AC$5,$Q55&gt;VLOOKUP(G55,Cutoff!$A$2:$D$56,4,FALSE)&gt;LCID!$Q55),AND(G55=Cutoff!$AC$6,$Q55&gt;VLOOKUP(G55,Cutoff!$A$2:$D$56,4,FALSE)&gt;LCID!$Q55),AND(G55=Cutoff!$AC$7,$Q55&gt;VLOOKUP(G55,Cutoff!$A$2:$D$56,4,FALSE)&gt;LCID!$Q55),AND(G55=Cutoff!$AC$8,$Q55&gt;VLOOKUP(G55,Cutoff!$A$2:$D$56,4,FALSE)&gt;LCID!$Q55),AND(G55=Cutoff!$AC$9,$Q55&gt;VLOOKUP(G55,Cutoff!$A$2:$D$56,4,FALSE)&gt;LCID!$Q55)),"1","0"))</f>
        <v>0</v>
      </c>
      <c r="FB55" s="690" t="str">
        <f>IF(ISBLANK(H55),"0",+IF(OR(AND(H55=Cutoff!$AC$2,$Q55&gt;VLOOKUP(H55,Cutoff!$A$2:$D$56,4,FALSE)&gt;LCID!$Q55),AND(H55=Cutoff!$AC$3,$Q55&gt;VLOOKUP(H55,Cutoff!$A$2:$D$56,4,FALSE)&gt;LCID!$Q55),AND(H55=Cutoff!$AC$4,$RC55&gt;VLOOKUP(H55,Cutoff!$A$2:$D$56,4,FALSE)&gt;LCID!$Q55),AND(H55=Cutoff!$AC$5,$Q55&gt;VLOOKUP(H55,Cutoff!$A$2:$D$56,4,FALSE)&gt;LCID!$Q55),AND(H55=Cutoff!$AC$6,$Q55&gt;VLOOKUP(H55,Cutoff!$A$2:$D$56,4,FALSE)&gt;LCID!$Q55),AND(H55=Cutoff!$AC$7,$Q55&gt;VLOOKUP(H55,Cutoff!$A$2:$D$56,4,FALSE)&gt;LCID!$Q55),AND(H55=Cutoff!$AC$8,$Q55&gt;VLOOKUP(H55,Cutoff!$A$2:$D$56,4,FALSE)&gt;LCID!$Q55),AND(H55=Cutoff!$AC$9,$Q55&gt;VLOOKUP(H55,Cutoff!$A$2:$D$56,4,FALSE)&gt;LCID!$Q55)),"1","0"))</f>
        <v>0</v>
      </c>
      <c r="FC55" s="690" t="str">
        <f>IF(ISBLANK(I55),"0",+IF(OR(AND(I55=Cutoff!$AC$2,$Q55&gt;VLOOKUP(I55,Cutoff!$A$2:$D$56,4,FALSE)&gt;LCID!$Q55),AND(I55=Cutoff!$AC$3,$Q55&gt;VLOOKUP(I55,Cutoff!$A$2:$D$56,4,FALSE)&gt;LCID!$Q55),AND(I55=Cutoff!$AC$4,$RC55&gt;VLOOKUP(I55,Cutoff!$A$2:$D$56,4,FALSE)&gt;LCID!$Q55),AND(I55=Cutoff!$AC$5,$Q55&gt;VLOOKUP(I55,Cutoff!$A$2:$D$56,4,FALSE)&gt;LCID!$Q55),AND(I55=Cutoff!$AC$6,$Q55&gt;VLOOKUP(I55,Cutoff!$A$2:$D$56,4,FALSE)&gt;LCID!$Q55),AND(I55=Cutoff!$AC$7,$Q55&gt;VLOOKUP(I55,Cutoff!$A$2:$D$56,4,FALSE)&gt;LCID!$Q55),AND(I55=Cutoff!$AC$8,$Q55&gt;VLOOKUP(I55,Cutoff!$A$2:$D$56,4,FALSE)&gt;LCID!$Q55),AND(I55=Cutoff!$AC$9,$Q55&gt;VLOOKUP(I55,Cutoff!$A$2:$D$56,4,FALSE)&gt;LCID!$Q55)),"1","0"))</f>
        <v>0</v>
      </c>
      <c r="FD55" s="690" t="str">
        <f>IF(ISBLANK(J55),"0",+IF(OR(AND(J55=Cutoff!$AC$2,$Q55&gt;VLOOKUP(J55,Cutoff!$A$2:$D$56,4,FALSE)&gt;LCID!$Q55),AND(J55=Cutoff!$AC$3,$Q55&gt;VLOOKUP(J55,Cutoff!$A$2:$D$56,4,FALSE)&gt;LCID!$Q55),AND(J55=Cutoff!$AC$4,$RC55&gt;VLOOKUP(J55,Cutoff!$A$2:$D$56,4,FALSE)&gt;LCID!$Q55),AND(J55=Cutoff!$AC$5,$Q55&gt;VLOOKUP(J55,Cutoff!$A$2:$D$56,4,FALSE)&gt;LCID!$Q55),AND(J55=Cutoff!$AC$6,$Q55&gt;VLOOKUP(J55,Cutoff!$A$2:$D$56,4,FALSE)&gt;LCID!$Q55),AND(J55=Cutoff!$AC$7,$Q55&gt;VLOOKUP(J55,Cutoff!$A$2:$D$56,4,FALSE)&gt;LCID!$Q55),AND(J55=Cutoff!$AC$8,$Q55&gt;VLOOKUP(J55,Cutoff!$A$2:$D$56,4,FALSE)&gt;LCID!$Q55),AND(J55=Cutoff!$AC$9,$Q55&gt;VLOOKUP(J55,Cutoff!$A$2:$D$56,4,FALSE)&gt;LCID!$Q55)),"1","0"))</f>
        <v>0</v>
      </c>
      <c r="FE55" s="690" t="str">
        <f>IF(ISBLANK(K55),"0",+IF(OR(AND(K55=Cutoff!$AC$2,$Q55&gt;VLOOKUP(K55,Cutoff!$A$2:$D$56,4,FALSE)&gt;LCID!$Q55),AND(K55=Cutoff!$AC$3,$Q55&gt;VLOOKUP(K55,Cutoff!$A$2:$D$56,4,FALSE)&gt;LCID!$Q55),AND(K55=Cutoff!$AC$4,$RC55&gt;VLOOKUP(K55,Cutoff!$A$2:$D$56,4,FALSE)&gt;LCID!$Q55),AND(K55=Cutoff!$AC$5,$Q55&gt;VLOOKUP(K55,Cutoff!$A$2:$D$56,4,FALSE)&gt;LCID!$Q55),AND(K55=Cutoff!$AC$6,$Q55&gt;VLOOKUP(K55,Cutoff!$A$2:$D$56,4,FALSE)&gt;LCID!$Q55),AND(K55=Cutoff!$AC$7,$Q55&gt;VLOOKUP(K55,Cutoff!$A$2:$D$56,4,FALSE)&gt;LCID!$Q55),AND(K55=Cutoff!$AC$8,$Q55&gt;VLOOKUP(K55,Cutoff!$A$2:$D$56,4,FALSE)&gt;LCID!$Q55),AND(K55=Cutoff!$AC$9,$Q55&gt;VLOOKUP(K55,Cutoff!$A$2:$D$56,4,FALSE)&gt;LCID!$Q55)),"1","0"))</f>
        <v>0</v>
      </c>
      <c r="FF55" s="690" t="str">
        <f>IF(ISBLANK(L55),"0",+IF(OR(AND(L55=Cutoff!$AC$2,$Q55&gt;VLOOKUP(L55,Cutoff!$A$2:$D$56,4,FALSE)&gt;LCID!$Q55),AND(L55=Cutoff!$AC$3,$Q55&gt;VLOOKUP(L55,Cutoff!$A$2:$D$56,4,FALSE)&gt;LCID!$Q55),AND(L55=Cutoff!$AC$4,$RC55&gt;VLOOKUP(L55,Cutoff!$A$2:$D$56,4,FALSE)&gt;LCID!$Q55),AND(L55=Cutoff!$AC$5,$Q55&gt;VLOOKUP(L55,Cutoff!$A$2:$D$56,4,FALSE)&gt;LCID!$Q55),AND(L55=Cutoff!$AC$6,$Q55&gt;VLOOKUP(L55,Cutoff!$A$2:$D$56,4,FALSE)&gt;LCID!$Q55),AND(L55=Cutoff!$AC$7,$Q55&gt;VLOOKUP(L55,Cutoff!$A$2:$D$56,4,FALSE)&gt;LCID!$Q55),AND(L55=Cutoff!$AC$8,$Q55&gt;VLOOKUP(L55,Cutoff!$A$2:$D$56,4,FALSE)&gt;LCID!$Q55),AND(L55=Cutoff!$AC$9,$Q55&gt;VLOOKUP(L55,Cutoff!$A$2:$D$56,4,FALSE)&gt;LCID!$Q55)),"1","0"))</f>
        <v>0</v>
      </c>
      <c r="FG55" s="690" t="str">
        <f>IF(ISBLANK(M55),"0",+IF(OR(AND(M55=Cutoff!$AC$2,$Q55&gt;VLOOKUP(M55,Cutoff!$A$2:$D$56,4,FALSE)&gt;LCID!$Q55),AND(M55=Cutoff!$AC$3,$Q55&gt;VLOOKUP(M55,Cutoff!$A$2:$D$56,4,FALSE)&gt;LCID!$Q55),AND(M55=Cutoff!$AC$4,$RC55&gt;VLOOKUP(M55,Cutoff!$A$2:$D$56,4,FALSE)&gt;LCID!$Q55),AND(M55=Cutoff!$AC$5,$Q55&gt;VLOOKUP(M55,Cutoff!$A$2:$D$56,4,FALSE)&gt;LCID!$Q55),AND(M55=Cutoff!$AC$6,$Q55&gt;VLOOKUP(M55,Cutoff!$A$2:$D$56,4,FALSE)&gt;LCID!$Q55),AND(M55=Cutoff!$AC$7,$Q55&gt;VLOOKUP(M55,Cutoff!$A$2:$D$56,4,FALSE)&gt;LCID!$Q55),AND(M55=Cutoff!$AC$8,$Q55&gt;VLOOKUP(M55,Cutoff!$A$2:$D$56,4,FALSE)&gt;LCID!$Q55),AND(M55=Cutoff!$AC$9,$Q55&gt;VLOOKUP(M55,Cutoff!$A$2:$D$56,4,FALSE)&gt;LCID!$Q55)),"1","0"))</f>
        <v>0</v>
      </c>
      <c r="FH55" s="690" t="str">
        <f>IF(ISBLANK(N55),"0",+IF(OR(AND(N55=Cutoff!$AC$2,$Q55&gt;VLOOKUP(N55,Cutoff!$A$2:$D$56,4,FALSE)&gt;LCID!$Q55),AND(N55=Cutoff!$AC$3,$Q55&gt;VLOOKUP(N55,Cutoff!$A$2:$D$56,4,FALSE)&gt;LCID!$Q55),AND(N55=Cutoff!$AC$4,$RC55&gt;VLOOKUP(N55,Cutoff!$A$2:$D$56,4,FALSE)&gt;LCID!$Q55),AND(N55=Cutoff!$AC$5,$Q55&gt;VLOOKUP(N55,Cutoff!$A$2:$D$56,4,FALSE)&gt;LCID!$Q55),AND(N55=Cutoff!$AC$6,$Q55&gt;VLOOKUP(N55,Cutoff!$A$2:$D$56,4,FALSE)&gt;LCID!$Q55),AND(N55=Cutoff!$AC$7,$Q55&gt;VLOOKUP(N55,Cutoff!$A$2:$D$56,4,FALSE)&gt;LCID!$Q55),AND(N55=Cutoff!$AC$8,$Q55&gt;VLOOKUP(N55,Cutoff!$A$2:$D$56,4,FALSE)&gt;LCID!$Q55),AND(N55=Cutoff!$AC$9,$Q55&gt;VLOOKUP(N55,Cutoff!$A$2:$D$56,4,FALSE)&gt;LCID!$Q55)),"1","0"))</f>
        <v>0</v>
      </c>
      <c r="FI55" s="691" t="str">
        <f>IF(ISBLANK(O55),"0",+IF(OR(AND(O55=Cutoff!$AC$2,$Q55&gt;VLOOKUP(O55,Cutoff!$A$2:$D$56,4,FALSE)&gt;LCID!$Q55),AND(O55=Cutoff!$AC$3,$Q55&gt;VLOOKUP(O55,Cutoff!$A$2:$D$56,4,FALSE)&gt;LCID!$Q55),AND(O55=Cutoff!$AC$4,$RC55&gt;VLOOKUP(O55,Cutoff!$A$2:$D$56,4,FALSE)&gt;LCID!$Q55),AND(O55=Cutoff!$AC$5,$Q55&gt;VLOOKUP(O55,Cutoff!$A$2:$D$56,4,FALSE)&gt;LCID!$Q55),AND(O55=Cutoff!$AC$6,$Q55&gt;VLOOKUP(O55,Cutoff!$A$2:$D$56,4,FALSE)&gt;LCID!$Q55),AND(O55=Cutoff!$AC$7,$Q55&gt;VLOOKUP(O55,Cutoff!$A$2:$D$56,4,FALSE)&gt;LCID!$Q55),AND(O55=Cutoff!$AC$8,$Q55&gt;VLOOKUP(O55,Cutoff!$A$2:$D$56,4,FALSE)&gt;LCID!$Q55),AND(O55=Cutoff!$AC$9,$Q55&gt;VLOOKUP(O55,Cutoff!$A$2:$D$56,4,FALSE)&gt;LCID!$Q55)),"1","0"))</f>
        <v>0</v>
      </c>
      <c r="FJ55" s="688">
        <f t="shared" si="136"/>
        <v>0</v>
      </c>
      <c r="FK55" s="11"/>
      <c r="FM55" s="480">
        <f t="shared" si="137"/>
        <v>0</v>
      </c>
      <c r="FN55" s="480">
        <f t="shared" si="138"/>
        <v>0</v>
      </c>
      <c r="FO55" s="480">
        <f t="shared" si="139"/>
        <v>0</v>
      </c>
      <c r="FQ55" s="239" t="str">
        <f>IF(ISBLANK(B55),"",+IF(OR($E55=Cutoff!$W$2,$E55=Cutoff!$W$3,$E55=Cutoff!$W$4,$E55=Cutoff!$W$5,$E55=Cutoff!$W$6,$E55=Cutoff!$W$7,$E55=Cutoff!$W$8,$E55=Cutoff!$W$9,$E55=Cutoff!$W$10,$E55=Cutoff!$W$11,$E55=Cutoff!$W$12,$F55=Cutoff!$W$2,$F55=Cutoff!$W$3,$F55=Cutoff!$W$4,$F55=Cutoff!$W$5,$F55=Cutoff!$W$6,$F55=Cutoff!$W$7,$F55=Cutoff!$W$8,$F55=Cutoff!$W$9,$F55=Cutoff!$W$10,$F55=Cutoff!$W$11,$F55=Cutoff!$W$12,$G55=Cutoff!$W$2,$G55=Cutoff!$W$3,$G55=Cutoff!$W$4,$G55=Cutoff!$W$5,$G55=Cutoff!$W$6,$G55=Cutoff!$W$7,$G55=Cutoff!$W$8,$G55=Cutoff!$W$9,$G55=Cutoff!$W$10,$G55=Cutoff!$W$11,$G55=Cutoff!$W$12,$H55=Cutoff!$W$2,$H55=Cutoff!$W$3,$H55=Cutoff!$W$4,$H55=Cutoff!$W$5,$H55=Cutoff!$W$6,$H55=Cutoff!$W$7,$H55=Cutoff!$W$8,$H55=Cutoff!$W$9,$H55=Cutoff!$W$10,$H55=Cutoff!$W$11,$H55=Cutoff!$W$12,$I55=Cutoff!$W$2,$I55=Cutoff!$W$3,$I55=Cutoff!$W$4,$I55=Cutoff!$W$5,$I55=Cutoff!$W$6,$I55=Cutoff!$W$7,$I55=Cutoff!$W$8,$I55=Cutoff!$W$9,$I55=Cutoff!$W$10,$I55=Cutoff!$W$11,$I55=Cutoff!$W$12,$J55=Cutoff!$W$2,$J55=Cutoff!$W$3,$J55=Cutoff!$W$4,$J55=Cutoff!$W$5,$J55=Cutoff!$W$6,$J55=Cutoff!$W$7,$J55=Cutoff!$W$8,$J55=Cutoff!$W$9,$J55=Cutoff!$W$10,$J55=Cutoff!$W$11,$J55=Cutoff!$W$12,$K55=Cutoff!$W$2,$K55=Cutoff!$W$3,$K55=Cutoff!$W$4,$K55=Cutoff!$W$5,$K55=Cutoff!$W$6,$K55=Cutoff!$W$7,$K55=Cutoff!$W$8,$K55=Cutoff!$W$9,$K55=Cutoff!$W$10,$K55=Cutoff!$W$11,$K55=Cutoff!$W$12,$L55=Cutoff!$W$2,$L55=Cutoff!$W$3,$L55=Cutoff!$W$4,$L55=Cutoff!$W$5,$L55=Cutoff!$W$6,$L55=Cutoff!$W$7,$L55=Cutoff!$W$8,$L55=Cutoff!$W$9,$L55=Cutoff!$W$10,$L55=Cutoff!$W$11,$L55=Cutoff!$W$12,$M55=Cutoff!$W$2,$M55=Cutoff!$W$3,$M55=Cutoff!$W$4,$M55=Cutoff!$W$5,$M55=Cutoff!$W$6,$M55=Cutoff!$W$7,$M55=Cutoff!$W$8,$M55=Cutoff!$W$9,$M55=Cutoff!$W$10,$N55=Cutoff!$W$2,$N55=Cutoff!$W$3,$N55=Cutoff!$W$4,$M55=Cutoff!$W$11,$M55=Cutoff!$W$12,$N55=Cutoff!$W$5,$N55=Cutoff!$W$6,$N55=Cutoff!$W$7,$N55=Cutoff!$W$8,$N55=Cutoff!$W$9,$N55=Cutoff!$W$10,$N55=Cutoff!$W$11,$N55=Cutoff!$W$12,$O55=Cutoff!$W$2,$O55=Cutoff!$W$3,$O55=Cutoff!$W$4,$O55=Cutoff!$W$5,$O55=Cutoff!$W$6,$O55=Cutoff!$W$7,$O55=Cutoff!$W$8,$O55=Cutoff!$W$9,$O55=Cutoff!$W$10,$O55=Cutoff!$W$11,$O55=Cutoff!$W$12),1,""))</f>
        <v/>
      </c>
      <c r="FR55" s="239">
        <f t="shared" si="80"/>
        <v>0</v>
      </c>
      <c r="FU55" s="480" t="str">
        <f t="shared" si="124"/>
        <v/>
      </c>
      <c r="GB55" s="528" t="str">
        <f t="shared" si="81"/>
        <v/>
      </c>
      <c r="GC55" s="529" t="str">
        <f t="shared" si="82"/>
        <v/>
      </c>
      <c r="GD55" s="529" t="str">
        <f t="shared" si="83"/>
        <v/>
      </c>
      <c r="GE55" s="529" t="str">
        <f t="shared" si="84"/>
        <v/>
      </c>
      <c r="GF55" s="529" t="str">
        <f t="shared" si="85"/>
        <v/>
      </c>
      <c r="GG55" s="529" t="str">
        <f t="shared" si="86"/>
        <v/>
      </c>
      <c r="GH55" s="529" t="str">
        <f t="shared" si="87"/>
        <v/>
      </c>
      <c r="GI55" s="529" t="str">
        <f t="shared" si="88"/>
        <v/>
      </c>
      <c r="GJ55" s="529" t="str">
        <f t="shared" si="89"/>
        <v/>
      </c>
      <c r="GK55" s="529" t="str">
        <f t="shared" si="90"/>
        <v/>
      </c>
      <c r="GL55" s="530" t="str">
        <f t="shared" si="91"/>
        <v/>
      </c>
      <c r="GM55" s="530">
        <f t="shared" si="92"/>
        <v>0</v>
      </c>
      <c r="GN55" s="574">
        <f t="shared" si="93"/>
        <v>0</v>
      </c>
      <c r="GQ55" s="528" t="str">
        <f>+IF(ISBLANK($B55),"",IF(ISBLANK(E55),"",IF(OR(E55=Cutoff!$P$34,E55=Cutoff!$P$35,E55=Cutoff!$P$36,E55=Cutoff!$P$37,E55=Cutoff!$P$38,E55=Cutoff!$P$39,E55=Cutoff!$P$40,E55=Cutoff!$P$41,E55=Cutoff!$P$42,E55=Cutoff!$P$43,E55=Cutoff!$P$44,E55=Cutoff!$P$45,$Q55&lt;SCL!Y55),"0","i")))</f>
        <v/>
      </c>
      <c r="GR55" s="529" t="str">
        <f>+IF(ISBLANK($B55),"",IF(ISBLANK(F55),"",IF(OR(F55=Cutoff!$P$34,F55=Cutoff!$P$35,F55=Cutoff!$P$36,F55=Cutoff!$P$37,F55=Cutoff!$P$38,F55=Cutoff!$P$39,F55=Cutoff!$P$40,F55=Cutoff!$P$41,F55=Cutoff!$P$42,F55=Cutoff!$P$43,F55=Cutoff!$P$44,F55=Cutoff!$P$45,$Q55&lt;SCL!Z55),"0","i")))</f>
        <v/>
      </c>
      <c r="GS55" s="529" t="str">
        <f>+IF(ISBLANK($B55),"",IF(ISBLANK(G55),"",IF(OR(G55=Cutoff!$P$34,G55=Cutoff!$P$35,G55=Cutoff!$P$36,G55=Cutoff!$P$37,G55=Cutoff!$P$38,G55=Cutoff!$P$39,G55=Cutoff!$P$40,G55=Cutoff!$P$41,G55=Cutoff!$P$42,G55=Cutoff!$P$43,G55=Cutoff!$P$44,G55=Cutoff!$P$45,$Q55&lt;SCL!AA55),"0","i")))</f>
        <v/>
      </c>
      <c r="GT55" s="529" t="str">
        <f>+IF(ISBLANK($B55),"",IF(ISBLANK(H55),"",IF(OR(H55=Cutoff!$P$34,H55=Cutoff!$P$35,H55=Cutoff!$P$36,H55=Cutoff!$P$37,H55=Cutoff!$P$38,H55=Cutoff!$P$39,H55=Cutoff!$P$40,H55=Cutoff!$P$41,H55=Cutoff!$P$42,H55=Cutoff!$P$43,H55=Cutoff!$P$44,H55=Cutoff!$P$45,$Q55&lt;SCL!AB55),"0","i")))</f>
        <v/>
      </c>
      <c r="GU55" s="529" t="str">
        <f>+IF(ISBLANK($B55),"",IF(ISBLANK(I55),"",IF(OR(I55=Cutoff!$P$34,I55=Cutoff!$P$35,I55=Cutoff!$P$36,I55=Cutoff!$P$37,I55=Cutoff!$P$38,I55=Cutoff!$P$39,I55=Cutoff!$P$40,I55=Cutoff!$P$41,I55=Cutoff!$P$42,I55=Cutoff!$P$43,I55=Cutoff!$P$44,I55=Cutoff!$P$45,$Q55&lt;SCL!AC55),"0","i")))</f>
        <v/>
      </c>
      <c r="GV55" s="529" t="str">
        <f>+IF(ISBLANK($B55),"",IF(ISBLANK(J55),"",IF(OR(J55=Cutoff!$P$34,J55=Cutoff!$P$35,J55=Cutoff!$P$36,J55=Cutoff!$P$37,J55=Cutoff!$P$38,J55=Cutoff!$P$39,J55=Cutoff!$P$40,J55=Cutoff!$P$41,J55=Cutoff!$P$42,J55=Cutoff!$P$43,J55=Cutoff!$P$44,J55=Cutoff!$P$45,$Q55&lt;SCL!AD55),"0","i")))</f>
        <v/>
      </c>
      <c r="GW55" s="529" t="str">
        <f>+IF(ISBLANK($B55),"",IF(ISBLANK(K55),"",IF(OR(K55=Cutoff!$P$34,K55=Cutoff!$P$35,K55=Cutoff!$P$36,K55=Cutoff!$P$37,K55=Cutoff!$P$38,K55=Cutoff!$P$39,K55=Cutoff!$P$40,K55=Cutoff!$P$41,K55=Cutoff!$P$42,K55=Cutoff!$P$43,K55=Cutoff!$P$44,K55=Cutoff!$P$45,$Q55&lt;SCL!AE55),"0","i")))</f>
        <v/>
      </c>
      <c r="GX55" s="529" t="str">
        <f>+IF(ISBLANK($B55),"",IF(ISBLANK(L55),"",IF(OR(L55=Cutoff!$P$34,L55=Cutoff!$P$35,L55=Cutoff!$P$36,L55=Cutoff!$P$37,L55=Cutoff!$P$38,L55=Cutoff!$P$39,L55=Cutoff!$P$40,L55=Cutoff!$P$41,L55=Cutoff!$P$42,L55=Cutoff!$P$43,L55=Cutoff!$P$44,L55=Cutoff!$P$45,$Q55&lt;SCL!AF55),"0","i")))</f>
        <v/>
      </c>
      <c r="GY55" s="529" t="str">
        <f>+IF(ISBLANK($B55),"",IF(ISBLANK(M55),"",IF(OR(M55=Cutoff!$P$34,M55=Cutoff!$P$35,M55=Cutoff!$P$36,M55=Cutoff!$P$37,M55=Cutoff!$P$38,M55=Cutoff!$P$39,M55=Cutoff!$P$40,M55=Cutoff!$P$41,M55=Cutoff!$P$42,M55=Cutoff!$P$43,M55=Cutoff!$P$44,M55=Cutoff!$P$45,$Q55&lt;SCL!AG55),"0","i")))</f>
        <v/>
      </c>
      <c r="GZ55" s="529" t="str">
        <f>+IF(ISBLANK($B55),"",IF(ISBLANK(N55),"",IF(OR(N55=Cutoff!$P$34,N55=Cutoff!$P$35,N55=Cutoff!$P$36,N55=Cutoff!$P$37,N55=Cutoff!$P$38,N55=Cutoff!$P$39,N55=Cutoff!$P$40,N55=Cutoff!$P$41,N55=Cutoff!$P$42,N55=Cutoff!$P$43,N55=Cutoff!$P$44,N55=Cutoff!$P$45,$Q55&lt;SCL!AH55),"0","i")))</f>
        <v/>
      </c>
      <c r="HA55" s="530" t="str">
        <f>+IF(ISBLANK($B55),"",IF(ISBLANK(O55),"",IF(OR(O55=Cutoff!$P$34,O55=Cutoff!$P$35,O55=Cutoff!$P$36,O55=Cutoff!$P$37,O55=Cutoff!$P$38,O55=Cutoff!$P$39,O55=Cutoff!$P$40,O55=Cutoff!$P$41,O55=Cutoff!$P$42,O55=Cutoff!$P$43,O55=Cutoff!$P$44,O55=Cutoff!$P$45,$Q55&lt;SCL!AI55),"0","i")))</f>
        <v/>
      </c>
      <c r="HB55" s="530" t="str">
        <f t="shared" si="94"/>
        <v/>
      </c>
      <c r="HC55" s="541" t="str">
        <f t="shared" si="95"/>
        <v/>
      </c>
      <c r="HD55" s="678" t="str">
        <f t="shared" si="96"/>
        <v/>
      </c>
      <c r="HE55" s="528" t="str">
        <f>+IF(ISBLANK($B55),"",IF(ISBLANK(E55),"",IF(OR(E55=Cutoff!$R$34,E55=Cutoff!$R$35,E55=Cutoff!$R$36,E55=Cutoff!$R$37,E55=Cutoff!$R$38,E55=Cutoff!$R$39,E55=Cutoff!$R$40,E55=Cutoff!$R$41,E55=Cutoff!$R$42,E55=Cutoff!$R$43,E55=Cutoff!$R$44,E55=Cutoff!$R$45,$Q55&lt;SCL!Y55),"0","d")))</f>
        <v/>
      </c>
      <c r="HF55" s="529" t="str">
        <f>+IF(ISBLANK($B55),"",IF(ISBLANK(F55),"",IF(OR(F55=Cutoff!$R$34,F55=Cutoff!$R$35,F55=Cutoff!$R$36,F55=Cutoff!$R$37,F55=Cutoff!$R$38,F55=Cutoff!$R$39,F55=Cutoff!$R$40,F55=Cutoff!$R$41,F55=Cutoff!$R$42,F55=Cutoff!$R$43,F55=Cutoff!$R$44,F55=Cutoff!$R$45,$Q55&lt;SCL!Z55),"0","d")))</f>
        <v/>
      </c>
      <c r="HG55" s="529" t="str">
        <f>+IF(ISBLANK($B55),"",IF(ISBLANK(G55),"",IF(OR(G55=Cutoff!$R$34,G55=Cutoff!$R$35,G55=Cutoff!$R$36,G55=Cutoff!$R$37,G55=Cutoff!$R$38,G55=Cutoff!$R$39,G55=Cutoff!$R$40,G55=Cutoff!$R$41,G55=Cutoff!$R$42,G55=Cutoff!$R$43,G55=Cutoff!$R$44,G55=Cutoff!$R$45,$Q55&lt;SCL!AA55),"0","d")))</f>
        <v/>
      </c>
      <c r="HH55" s="529" t="str">
        <f>+IF(ISBLANK($B55),"",IF(ISBLANK(H55),"",IF(OR(H55=Cutoff!$R$34,H55=Cutoff!$R$35,H55=Cutoff!$R$36,H55=Cutoff!$R$37,H55=Cutoff!$R$38,H55=Cutoff!$R$39,H55=Cutoff!$R$40,H55=Cutoff!$R$41,H55=Cutoff!$R$42,H55=Cutoff!$R$43,H55=Cutoff!$R$44,H55=Cutoff!$R$45,$Q55&lt;SCL!AB55),"0","d")))</f>
        <v/>
      </c>
      <c r="HI55" s="529" t="str">
        <f>+IF(ISBLANK($B55),"",IF(ISBLANK(I55),"",IF(OR(I55=Cutoff!$R$34,I55=Cutoff!$R$35,I55=Cutoff!$R$36,I55=Cutoff!$R$37,I55=Cutoff!$R$38,I55=Cutoff!$R$39,I55=Cutoff!$R$40,I55=Cutoff!$R$41,I55=Cutoff!$R$42,I55=Cutoff!$R$43,I55=Cutoff!$R$44,I55=Cutoff!$R$45,$Q55&lt;SCL!AC55),"0","d")))</f>
        <v/>
      </c>
      <c r="HJ55" s="529" t="str">
        <f>+IF(ISBLANK($B55),"",IF(ISBLANK(J55),"",IF(OR(J55=Cutoff!$R$34,J55=Cutoff!$R$35,J55=Cutoff!$R$36,J55=Cutoff!$R$37,J55=Cutoff!$R$38,J55=Cutoff!$R$39,J55=Cutoff!$R$40,J55=Cutoff!$R$41,J55=Cutoff!$R$42,J55=Cutoff!$R$43,J55=Cutoff!$R$44,J55=Cutoff!$R$45,$Q55&lt;SCL!AD55),"0","d")))</f>
        <v/>
      </c>
      <c r="HK55" s="529" t="str">
        <f>+IF(ISBLANK($B55),"",IF(ISBLANK(K55),"",IF(OR(K55=Cutoff!$R$34,K55=Cutoff!$R$35,K55=Cutoff!$R$36,K55=Cutoff!$R$37,K55=Cutoff!$R$38,K55=Cutoff!$R$39,K55=Cutoff!$R$40,K55=Cutoff!$R$41,K55=Cutoff!$R$42,K55=Cutoff!$R$43,K55=Cutoff!$R$44,K55=Cutoff!$R$45,$Q55&lt;SCL!AE55),"0","d")))</f>
        <v/>
      </c>
      <c r="HL55" s="529" t="str">
        <f>+IF(ISBLANK($B55),"",IF(ISBLANK(L55),"",IF(OR(L55=Cutoff!$R$34,L55=Cutoff!$R$35,L55=Cutoff!$R$36,L55=Cutoff!$R$37,L55=Cutoff!$R$38,L55=Cutoff!$R$39,L55=Cutoff!$R$40,L55=Cutoff!$R$41,L55=Cutoff!$R$42,L55=Cutoff!$R$43,L55=Cutoff!$R$44,L55=Cutoff!$R$45,$Q55&lt;SCL!AF55),"0","d")))</f>
        <v/>
      </c>
      <c r="HM55" s="529" t="str">
        <f>+IF(ISBLANK($B55),"",IF(ISBLANK(M55),"",IF(OR(M55=Cutoff!$R$34,M55=Cutoff!$R$35,M55=Cutoff!$R$36,M55=Cutoff!$R$37,M55=Cutoff!$R$38,M55=Cutoff!$R$39,M55=Cutoff!$R$40,M55=Cutoff!$R$41,M55=Cutoff!$R$42,M55=Cutoff!$R$43,M55=Cutoff!$R$44,M55=Cutoff!$R$45,$Q55&lt;SCL!AG55),"0","d")))</f>
        <v/>
      </c>
      <c r="HN55" s="529" t="str">
        <f>+IF(ISBLANK($B55),"",IF(ISBLANK(N55),"",IF(OR(N55=Cutoff!$R$34,N55=Cutoff!$R$35,N55=Cutoff!$R$36,N55=Cutoff!$R$37,N55=Cutoff!$R$38,N55=Cutoff!$R$39,N55=Cutoff!$R$40,N55=Cutoff!$R$41,N55=Cutoff!$R$42,N55=Cutoff!$R$43,N55=Cutoff!$R$44,N55=Cutoff!$R$45,$Q55&lt;SCL!AH55),"0","d")))</f>
        <v/>
      </c>
      <c r="HO55" s="530" t="str">
        <f>+IF(ISBLANK($B55),"",IF(ISBLANK(O55),"",IF(OR(O55=Cutoff!$R$34,O55=Cutoff!$R$35,O55=Cutoff!$R$36,O55=Cutoff!$R$37,O55=Cutoff!$R$38,O55=Cutoff!$R$39,O55=Cutoff!$R$40,O55=Cutoff!$R$41,O55=Cutoff!$R$42,O55=Cutoff!$R$43,O55=Cutoff!$R$44,O55=Cutoff!$R$45,$Q55&lt;SCL!AI55),"0","d")))</f>
        <v/>
      </c>
      <c r="HP55" s="530" t="str">
        <f t="shared" si="97"/>
        <v/>
      </c>
      <c r="HQ55" s="541" t="str">
        <f t="shared" si="98"/>
        <v/>
      </c>
      <c r="HR55" s="678" t="str">
        <f t="shared" si="99"/>
        <v/>
      </c>
      <c r="HS55" s="528" t="str">
        <f>+IF(ISBLANK($B55),"",IF(ISBLANK(E55),"",IF(OR(E55=Cutoff!$T$34,E55=Cutoff!$T$35,E55=Cutoff!$T$36,E55=Cutoff!$T$37,E55=Cutoff!$T$38,E55=Cutoff!$T$39,E55=Cutoff!$T$40,E55=Cutoff!$T$41,E55=Cutoff!$T$42,E55=Cutoff!$T$43,E55=Cutoff!$T$44,E55=Cutoff!$T$45,$Q55&lt;SCL!Y55),"0","oral")))</f>
        <v/>
      </c>
      <c r="HT55" s="529" t="str">
        <f>+IF(ISBLANK($B55),"",IF(ISBLANK(F55),"",IF(OR(F55=Cutoff!$T$34,F55=Cutoff!$T$35,F55=Cutoff!$T$36,F55=Cutoff!$T$37,F55=Cutoff!$T$38,F55=Cutoff!$T$39,F55=Cutoff!$T$40,F55=Cutoff!$T$41,F55=Cutoff!$T$42,F55=Cutoff!$T$43,F55=Cutoff!$T$44,F55=Cutoff!$T$45,$Q55&lt;SCL!Z55),"0","oral")))</f>
        <v/>
      </c>
      <c r="HU55" s="529" t="str">
        <f>+IF(ISBLANK($B55),"",IF(ISBLANK(G55),"",IF(OR(G55=Cutoff!$T$34,G55=Cutoff!$T$35,G55=Cutoff!$T$36,G55=Cutoff!$T$37,G55=Cutoff!$T$38,G55=Cutoff!$T$39,G55=Cutoff!$T$40,G55=Cutoff!$T$41,G55=Cutoff!$T$42,G55=Cutoff!$T$43,G55=Cutoff!$T$44,G55=Cutoff!$T$45,$Q55&lt;SCL!AA55),"0","oral")))</f>
        <v/>
      </c>
      <c r="HV55" s="529" t="str">
        <f>+IF(ISBLANK($B55),"",IF(ISBLANK(H55),"",IF(OR(H55=Cutoff!$T$34,H55=Cutoff!$T$35,H55=Cutoff!$T$36,H55=Cutoff!$T$37,H55=Cutoff!$T$38,H55=Cutoff!$T$39,H55=Cutoff!$T$40,H55=Cutoff!$T$41,H55=Cutoff!$T$42,H55=Cutoff!$T$43,H55=Cutoff!$T$44,H55=Cutoff!$T$45,$Q55&lt;SCL!AB55),"0","oral")))</f>
        <v/>
      </c>
      <c r="HW55" s="529" t="str">
        <f>+IF(ISBLANK($B55),"",IF(ISBLANK(I55),"",IF(OR(I55=Cutoff!$T$34,I55=Cutoff!$T$35,I55=Cutoff!$T$36,I55=Cutoff!$T$37,I55=Cutoff!$T$38,I55=Cutoff!$T$39,I55=Cutoff!$T$40,I55=Cutoff!$T$41,I55=Cutoff!$T$42,I55=Cutoff!$T$43,I55=Cutoff!$T$44,I55=Cutoff!$T$45,$Q55&lt;SCL!AC55),"0","oral")))</f>
        <v/>
      </c>
      <c r="HX55" s="529" t="str">
        <f>+IF(ISBLANK($B55),"",IF(ISBLANK(J55),"",IF(OR(J55=Cutoff!$T$34,J55=Cutoff!$T$35,J55=Cutoff!$T$36,J55=Cutoff!$T$37,J55=Cutoff!$T$38,J55=Cutoff!$T$39,J55=Cutoff!$T$40,J55=Cutoff!$T$41,J55=Cutoff!$T$42,J55=Cutoff!$T$43,J55=Cutoff!$T$44,J55=Cutoff!$T$45,$Q55&lt;SCL!AD55),"0","oral")))</f>
        <v/>
      </c>
      <c r="HY55" s="529" t="str">
        <f>+IF(ISBLANK($B55),"",IF(ISBLANK(K55),"",IF(OR(K55=Cutoff!$T$34,K55=Cutoff!$T$35,K55=Cutoff!$T$36,K55=Cutoff!$T$37,K55=Cutoff!$T$38,K55=Cutoff!$T$39,K55=Cutoff!$T$40,K55=Cutoff!$T$41,K55=Cutoff!$T$42,K55=Cutoff!$T$43,K55=Cutoff!$T$44,K55=Cutoff!$T$45,$Q55&lt;SCL!AE55),"0","oral")))</f>
        <v/>
      </c>
      <c r="HZ55" s="529" t="str">
        <f>+IF(ISBLANK($B55),"",IF(ISBLANK(L55),"",IF(OR(L55=Cutoff!$T$34,L55=Cutoff!$T$35,L55=Cutoff!$T$36,L55=Cutoff!$T$37,L55=Cutoff!$T$38,L55=Cutoff!$T$39,L55=Cutoff!$T$40,L55=Cutoff!$T$41,L55=Cutoff!$T$42,L55=Cutoff!$T$43,L55=Cutoff!$T$44,L55=Cutoff!$T$45,$Q55&lt;SCL!AF55),"0","oral")))</f>
        <v/>
      </c>
      <c r="IA55" s="529" t="str">
        <f>+IF(ISBLANK($B55),"",IF(ISBLANK(M55),"",IF(OR(M55=Cutoff!$T$34,M55=Cutoff!$T$35,M55=Cutoff!$T$36,M55=Cutoff!$T$37,M55=Cutoff!$T$38,M55=Cutoff!$T$39,M55=Cutoff!$T$40,M55=Cutoff!$T$41,M55=Cutoff!$T$42,M55=Cutoff!$T$43,M55=Cutoff!$T$44,M55=Cutoff!$T$45,$Q55&lt;SCL!AG55),"0","oral")))</f>
        <v/>
      </c>
      <c r="IB55" s="529" t="str">
        <f>+IF(ISBLANK($B55),"",IF(ISBLANK(N55),"",IF(OR(N55=Cutoff!$T$34,N55=Cutoff!$T$35,N55=Cutoff!$T$36,N55=Cutoff!$T$37,N55=Cutoff!$T$38,N55=Cutoff!$T$39,N55=Cutoff!$T$40,N55=Cutoff!$T$41,N55=Cutoff!$T$42,N55=Cutoff!$T$43,N55=Cutoff!$T$44,N55=Cutoff!$T$45,$Q55&lt;SCL!AH55),"0","oral")))</f>
        <v/>
      </c>
      <c r="IC55" s="530" t="str">
        <f>+IF(ISBLANK($B55),"",IF(ISBLANK(O55),"",IF(OR(O55=Cutoff!$T$34,O55=Cutoff!$T$35,O55=Cutoff!$T$36,O55=Cutoff!$T$37,O55=Cutoff!$T$38,O55=Cutoff!$T$39,O55=Cutoff!$T$40,O55=Cutoff!$T$41,O55=Cutoff!$T$42,O55=Cutoff!$T$43,O55=Cutoff!$T$44,O55=Cutoff!$T$45,$Q55&lt;SCL!AI55),"0","oral")))</f>
        <v/>
      </c>
      <c r="ID55" s="530" t="str">
        <f t="shared" si="100"/>
        <v/>
      </c>
      <c r="IE55" s="541" t="str">
        <f t="shared" si="101"/>
        <v/>
      </c>
      <c r="IF55" s="678" t="str">
        <f t="shared" si="102"/>
        <v/>
      </c>
      <c r="IG55" s="528" t="str">
        <f>IF(ISBLANK($B55),"",+IF(OR(E55=Cutoff!$W$2,E55=Cutoff!$W$3,E55=Cutoff!$W$4,E55=Cutoff!$W$5,E55=Cutoff!$W$6,E55=Cutoff!$W$7,E55=Cutoff!$W$8,E55=Cutoff!$W$9,E55=Cutoff!$W$10,E55=Cutoff!$W$11,E55=Cutoff!$W$12),1,0))</f>
        <v/>
      </c>
      <c r="IH55" s="529" t="str">
        <f>IF(ISBLANK($B55),"",+IF(OR(F55=Cutoff!$W$2,F55=Cutoff!$W$3,F55=Cutoff!$W$4,F55=Cutoff!$W$5,F55=Cutoff!$W$6,F55=Cutoff!$W$7,F55=Cutoff!$W$8,F55=Cutoff!$W$9,F55=Cutoff!$W$10,F55=Cutoff!$W$11,F55=Cutoff!$W$12),1,0))</f>
        <v/>
      </c>
      <c r="II55" s="529" t="str">
        <f>IF(ISBLANK($B55),"",+IF(OR(G55=Cutoff!$W$2,G55=Cutoff!$W$3,G55=Cutoff!$W$4,G55=Cutoff!$W$5,G55=Cutoff!$W$6,G55=Cutoff!$W$7,G55=Cutoff!$W$8,G55=Cutoff!$W$9,G55=Cutoff!$W$10,G55=Cutoff!$W$11,G55=Cutoff!$W$12),1,0))</f>
        <v/>
      </c>
      <c r="IJ55" s="529" t="str">
        <f>IF(ISBLANK($B55),"",+IF(OR(H55=Cutoff!$W$2,H55=Cutoff!$W$3,H55=Cutoff!$W$4,H55=Cutoff!$W$5,H55=Cutoff!$W$6,H55=Cutoff!$W$7,H55=Cutoff!$W$8,H55=Cutoff!$W$9,H55=Cutoff!$W$10,H55=Cutoff!$W$11,H55=Cutoff!$W$12),1,0))</f>
        <v/>
      </c>
      <c r="IK55" s="529" t="str">
        <f>IF(ISBLANK($B55),"",+IF(OR(I55=Cutoff!$W$2,I55=Cutoff!$W$3,I55=Cutoff!$W$4,I55=Cutoff!$W$5,I55=Cutoff!$W$6,I55=Cutoff!$W$7,I55=Cutoff!$W$8,I55=Cutoff!$W$9,I55=Cutoff!$W$10,I55=Cutoff!$W$11,I55=Cutoff!$W$12),1,0))</f>
        <v/>
      </c>
      <c r="IL55" s="529" t="str">
        <f>IF(ISBLANK($B55),"",+IF(OR(J55=Cutoff!$W$2,J55=Cutoff!$W$3,J55=Cutoff!$W$4,J55=Cutoff!$W$5,J55=Cutoff!$W$6,J55=Cutoff!$W$7,J55=Cutoff!$W$8,J55=Cutoff!$W$9,J55=Cutoff!$W$10,J55=Cutoff!$W$11,J55=Cutoff!$W$12),1,0))</f>
        <v/>
      </c>
      <c r="IM55" s="529" t="str">
        <f>IF(ISBLANK($B55),"",+IF(OR(K55=Cutoff!$W$2,K55=Cutoff!$W$3,K55=Cutoff!$W$4,K55=Cutoff!$W$5,K55=Cutoff!$W$6,K55=Cutoff!$W$7,K55=Cutoff!$W$8,K55=Cutoff!$W$9,K55=Cutoff!$W$10,K55=Cutoff!$W$11,K55=Cutoff!$W$12),1,0))</f>
        <v/>
      </c>
      <c r="IN55" s="529" t="str">
        <f>IF(ISBLANK($B55),"",+IF(OR(L55=Cutoff!$W$2,L55=Cutoff!$W$3,L55=Cutoff!$W$4,L55=Cutoff!$W$5,L55=Cutoff!$W$6,L55=Cutoff!$W$7,L55=Cutoff!$W$8,L55=Cutoff!$W$9,L55=Cutoff!$W$10,L55=Cutoff!$W$11,L55=Cutoff!$W$12),1,0))</f>
        <v/>
      </c>
      <c r="IO55" s="529" t="str">
        <f>IF(ISBLANK($B55),"",+IF(OR(M55=Cutoff!$W$2,M55=Cutoff!$W$3,M55=Cutoff!$W$4,M55=Cutoff!$W$5,M55=Cutoff!$W$6,M55=Cutoff!$W$7,M55=Cutoff!$W$8,M55=Cutoff!$W$9,M55=Cutoff!$W$10,M55=Cutoff!$W$11,M55=Cutoff!$W$12),1,0))</f>
        <v/>
      </c>
      <c r="IP55" s="529" t="str">
        <f>IF(ISBLANK($B55),"",+IF(OR(N55=Cutoff!$W$2,N55=Cutoff!$W$3,N55=Cutoff!$W$4,N55=Cutoff!$W$5,N55=Cutoff!$W$6,N55=Cutoff!$W$7,N55=Cutoff!$W$8,N55=Cutoff!$W$9,N55=Cutoff!$W$10,N55=Cutoff!$W$11,N55=Cutoff!$W$12),1,0))</f>
        <v/>
      </c>
      <c r="IQ55" s="530" t="str">
        <f>IF(ISBLANK($B55),"",+IF(OR(O55=Cutoff!$W$2,O55=Cutoff!$W$3,O55=Cutoff!$W$4,O55=Cutoff!$W$5,O55=Cutoff!$W$6,O55=Cutoff!$W$7,O55=Cutoff!$W$8,O55=Cutoff!$W$9,O55=Cutoff!$W$10,O55=Cutoff!$W$11,O55=Cutoff!$W$12),1,0))</f>
        <v/>
      </c>
      <c r="IR55" s="541" t="str">
        <f t="shared" si="103"/>
        <v/>
      </c>
      <c r="IS55" s="541" t="str">
        <f t="shared" si="104"/>
        <v/>
      </c>
      <c r="IV55" s="720" t="str">
        <f>IF(ISBLANK($B55),"",+IF(AND(OR(E55=Cutoff!$W$8,E55=Cutoff!$W$9,E55=Cutoff!$W$12),OR(E55=$D$19,E55=$E$19,E55=$F$19,E55=$G$19,E55=$H$19,E55=$I$19,E55=$J$19,E55=$K$19,E55=$L$19,E55=$M$19),GQ55="i"),E55,""))</f>
        <v/>
      </c>
      <c r="IW55" s="720" t="str">
        <f>IF(ISBLANK($B55),"",+IF(AND(OR(F55=Cutoff!$W$8,F55=Cutoff!$W$9,F55=Cutoff!$W$12),OR(F55=$D$19,F55=$E$19,F55=$F$19,F55=$G$19,F55=$H$19,F55=$I$19,F55=$J$19,F55=$K$19,F55=$L$19,F55=$M$19),GR55="i"),F55,""))</f>
        <v/>
      </c>
      <c r="IX55" s="720" t="str">
        <f>IF(ISBLANK($B55),"",+IF(AND(OR(G55=Cutoff!$W$8,G55=Cutoff!$W$9,G55=Cutoff!$W$12),OR(G55=$D$19,G55=$E$19,G55=$F$19,G55=$G$19,G55=$H$19,G55=$I$19,G55=$J$19,G55=$K$19,G55=$L$19,G55=$M$19),GS55="i"),G55,""))</f>
        <v/>
      </c>
      <c r="IY55" s="720" t="str">
        <f>IF(ISBLANK($B55),"",+IF(AND(OR(H55=Cutoff!$W$8,H55=Cutoff!$W$9,H55=Cutoff!$W$12),OR(H55=$D$19,H55=$E$19,H55=$F$19,H55=$G$19,H55=$H$19,H55=$I$19,H55=$J$19,H55=$K$19,H55=$L$19,H55=$M$19),GT55="i"),H55,""))</f>
        <v/>
      </c>
      <c r="IZ55" s="720" t="str">
        <f>IF(ISBLANK($B55),"",+IF(AND(OR(I55=Cutoff!$W$8,I55=Cutoff!$W$9,I55=Cutoff!$W$12),OR(I55=$D$19,I55=$E$19,I55=$F$19,I55=$G$19,I55=$H$19,I55=$I$19,I55=$J$19,I55=$K$19,I55=$L$19,I55=$M$19),GU55="i"),I55,""))</f>
        <v/>
      </c>
      <c r="JA55" s="720" t="str">
        <f>IF(ISBLANK($B55),"",+IF(AND(OR(J55=Cutoff!$W$8,J55=Cutoff!$W$9,J55=Cutoff!$W$12),OR(J55=$D$19,J55=$E$19,J55=$F$19,J55=$G$19,J55=$H$19,J55=$I$19,J55=$J$19,J55=$K$19,J55=$L$19,J55=$M$19),GV55="i"),J55,""))</f>
        <v/>
      </c>
      <c r="JB55" s="720" t="str">
        <f>IF(ISBLANK($B55),"",+IF(AND(OR(K55=Cutoff!$W$8,K55=Cutoff!$W$9,K55=Cutoff!$W$12),OR(K55=$D$19,K55=$E$19,K55=$F$19,K55=$G$19,K55=$H$19,K55=$I$19,K55=$J$19,K55=$K$19,K55=$L$19,K55=$M$19),GW55="i"),K55,""))</f>
        <v/>
      </c>
      <c r="JC55" s="720" t="str">
        <f>IF(ISBLANK($B55),"",+IF(AND(OR(L55=Cutoff!$W$8,L55=Cutoff!$W$9,L55=Cutoff!$W$12),OR(L55=$D$19,L55=$E$19,L55=$F$19,L55=$G$19,L55=$H$19,L55=$I$19,L55=$J$19,L55=$K$19,L55=$L$19,L55=$M$19),GX55="i"),L55,""))</f>
        <v/>
      </c>
      <c r="JD55" s="720" t="str">
        <f>IF(ISBLANK($B55),"",+IF(AND(OR(M55=Cutoff!$W$8,M55=Cutoff!$W$9,M55=Cutoff!$W$12),OR(M55=$D$19,M55=$E$19,M55=$F$19,M55=$G$19,M55=$H$19,M55=$I$19,M55=$J$19,M55=$K$19,M55=$L$19,M55=$M$19),GY55="i"),M55,""))</f>
        <v/>
      </c>
      <c r="JE55" s="720" t="str">
        <f>IF(ISBLANK($B55),"",+IF(AND(OR(N55=Cutoff!$W$8,N55=Cutoff!$W$9,N55=Cutoff!$W$12),OR(N55=$D$19,N55=$E$19,N55=$F$19,N55=$G$19,N55=$H$19,N55=$I$19,N55=$J$19,N55=$K$19,N55=$L$19,N55=$M$19),GZ55="i"),N55,""))</f>
        <v/>
      </c>
      <c r="JF55" s="720" t="str">
        <f>IF(ISBLANK($B55),"",+IF(AND(OR(O55=Cutoff!$W$8,O55=Cutoff!$W$9,O55=Cutoff!$W$12),OR(O55=$D$19,O55=$E$19,O55=$F$19,O55=$G$19,O55=$H$19,O55=$I$19,O55=$J$19,O55=$K$19,O55=$L$19,O55=$M$19),HA55="i"),O55,""))</f>
        <v/>
      </c>
      <c r="JG55" s="720">
        <f t="shared" si="105"/>
        <v>0</v>
      </c>
      <c r="JH55" s="720" t="str">
        <f t="shared" si="106"/>
        <v/>
      </c>
      <c r="JK55" s="720" t="str">
        <f>IF(ISBLANK($B55),"",+IF(AND(OR(E55=Cutoff!$W$2,E55=Cutoff!$W$3,E55=Cutoff!$W$4,E55=Cutoff!$W$11),OR(E55=$D$19,E55=$E$19,E55=$F$19,E55=$G$19,E55=$H$19,E55=$I$19,E55=$J$19,E55=$K$19,E55=$L$19,E55=$M$19),HE55="d"),E55,""))</f>
        <v/>
      </c>
      <c r="JL55" s="720" t="str">
        <f>IF(ISBLANK($B55),"",+IF(AND(OR(F55=Cutoff!$W$2,F55=Cutoff!$W$3,F55=Cutoff!$W$4,F55=Cutoff!$W$11),OR(F55=$D$19,F55=$E$19,F55=$F$19,F55=$G$19,F55=$H$19,F55=$I$19,F55=$J$19,F55=$K$19,F55=$L$19,F55=$M$19),HF55="d"),F55,""))</f>
        <v/>
      </c>
      <c r="JM55" s="720" t="str">
        <f>IF(ISBLANK($B55),"",+IF(AND(OR(G55=Cutoff!$W$2,G55=Cutoff!$W$3,G55=Cutoff!$W$4,G55=Cutoff!$W$11),OR(G55=$D$19,G55=$E$19,G55=$F$19,G55=$G$19,G55=$H$19,G55=$I$19,G55=$J$19,G55=$K$19,G55=$L$19,G55=$M$19),HG55="d"),G55,""))</f>
        <v/>
      </c>
      <c r="JN55" s="720" t="str">
        <f>IF(ISBLANK($B55),"",+IF(AND(OR(H55=Cutoff!$W$2,H55=Cutoff!$W$3,H55=Cutoff!$W$4,H55=Cutoff!$W$11),OR(H55=$D$19,H55=$E$19,H55=$F$19,H55=$G$19,H55=$H$19,H55=$I$19,H55=$J$19,H55=$K$19,H55=$L$19,H55=$M$19),HH55="d"),H55,""))</f>
        <v/>
      </c>
      <c r="JO55" s="720" t="str">
        <f>IF(ISBLANK($B55),"",+IF(AND(OR(I55=Cutoff!$W$2,I55=Cutoff!$W$3,I55=Cutoff!$W$4,I55=Cutoff!$W$11),OR(I55=$D$19,I55=$E$19,I55=$F$19,I55=$G$19,I55=$H$19,I55=$I$19,I55=$J$19,I55=$K$19,I55=$L$19,I55=$M$19),HI55="d"),I55,""))</f>
        <v/>
      </c>
      <c r="JP55" s="720" t="str">
        <f>IF(ISBLANK($B55),"",+IF(AND(OR(J55=Cutoff!$W$2,J55=Cutoff!$W$3,J55=Cutoff!$W$4,J55=Cutoff!$W$11),OR(J55=$D$19,J55=$E$19,J55=$F$19,J55=$G$19,J55=$H$19,J55=$I$19,J55=$J$19,J55=$K$19,J55=$L$19,J55=$M$19),HJ55="d"),J55,""))</f>
        <v/>
      </c>
      <c r="JQ55" s="720" t="str">
        <f>IF(ISBLANK($B55),"",+IF(AND(OR(K55=Cutoff!$W$2,K55=Cutoff!$W$3,K55=Cutoff!$W$4,K55=Cutoff!$W$11),OR(K55=$D$19,K55=$E$19,K55=$F$19,K55=$G$19,K55=$H$19,K55=$I$19,K55=$J$19,K55=$K$19,K55=$L$19,K55=$M$19),HK55="d"),K55,""))</f>
        <v/>
      </c>
      <c r="JR55" s="720" t="str">
        <f>IF(ISBLANK($B55),"",+IF(AND(OR(L55=Cutoff!$W$2,L55=Cutoff!$W$3,L55=Cutoff!$W$4,L55=Cutoff!$W$11),OR(L55=$D$19,L55=$E$19,L55=$F$19,L55=$G$19,L55=$H$19,L55=$I$19,L55=$J$19,L55=$K$19,L55=$L$19,L55=$M$19),HL55="d"),L55,""))</f>
        <v/>
      </c>
      <c r="JS55" s="720" t="str">
        <f>IF(ISBLANK($B55),"",+IF(AND(OR(M55=Cutoff!$W$2,M55=Cutoff!$W$3,M55=Cutoff!$W$4,M55=Cutoff!$W$11),OR(M55=$D$19,M55=$E$19,M55=$F$19,M55=$G$19,M55=$H$19,M55=$I$19,M55=$J$19,M55=$K$19,M55=$L$19,M55=$M$19),HM55="d"),M55,""))</f>
        <v/>
      </c>
      <c r="JT55" s="720" t="str">
        <f>IF(ISBLANK($B55),"",+IF(AND(OR(N55=Cutoff!$W$2,N55=Cutoff!$W$3,N55=Cutoff!$W$4,N55=Cutoff!$W$11),OR(N55=$D$19,N55=$E$19,N55=$F$19,N55=$G$19,N55=$H$19,N55=$I$19,N55=$J$19,N55=$K$19,N55=$L$19,N55=$M$19),HN55="d"),N55,""))</f>
        <v/>
      </c>
      <c r="JU55" s="720" t="str">
        <f>IF(ISBLANK($B55),"",+IF(AND(OR(O55=Cutoff!$W$2,O55=Cutoff!$W$3,O55=Cutoff!$W$4,O55=Cutoff!$W$11),OR(O55=$D$19,O55=$E$19,O55=$F$19,O55=$G$19,O55=$H$19,O55=$I$19,O55=$J$19,O55=$K$19,O55=$L$19,O55=$M$19),HO55="d"),O55,""))</f>
        <v/>
      </c>
      <c r="JV55" s="720">
        <f t="shared" si="125"/>
        <v>0</v>
      </c>
      <c r="JW55" s="720" t="str">
        <f t="shared" si="23"/>
        <v/>
      </c>
      <c r="JZ55" s="11"/>
      <c r="KA55" s="11"/>
      <c r="KB55" s="11"/>
      <c r="KC55" s="11"/>
      <c r="KD55" s="11"/>
      <c r="KE55" s="11"/>
      <c r="KF55" s="11"/>
      <c r="KG55" s="11"/>
      <c r="KH55" s="11"/>
      <c r="KI55" s="11"/>
      <c r="KJ55" s="11"/>
      <c r="KK55" s="11"/>
      <c r="KL55" s="11"/>
    </row>
    <row r="56" spans="1:298" ht="20.25" x14ac:dyDescent="0.3">
      <c r="A56" s="501"/>
      <c r="B56" s="585"/>
      <c r="C56" s="502"/>
      <c r="D56" s="500" t="str">
        <f t="shared" si="1"/>
        <v/>
      </c>
      <c r="E56" s="515"/>
      <c r="F56" s="516"/>
      <c r="G56" s="516"/>
      <c r="H56" s="516"/>
      <c r="I56" s="516"/>
      <c r="J56" s="516"/>
      <c r="K56" s="516"/>
      <c r="L56" s="516"/>
      <c r="M56" s="516"/>
      <c r="N56" s="516"/>
      <c r="O56" s="516"/>
      <c r="P56" s="510"/>
      <c r="Q56" s="505"/>
      <c r="R56" s="780"/>
      <c r="S56" s="507"/>
      <c r="T56" s="513"/>
      <c r="U56" s="716"/>
      <c r="V56" s="511"/>
      <c r="W56" s="506"/>
      <c r="X56" s="512"/>
      <c r="Y56" s="511"/>
      <c r="Z56" s="506"/>
      <c r="AA56" s="512"/>
      <c r="AB56" s="517"/>
      <c r="AC56" s="508"/>
      <c r="AD56" s="507"/>
      <c r="AE56" s="508"/>
      <c r="AF56" s="515"/>
      <c r="AG56" s="516"/>
      <c r="AH56" s="509"/>
      <c r="AI56" s="509"/>
      <c r="AJ56" s="510"/>
      <c r="AK56" s="447" t="str">
        <f t="shared" si="140"/>
        <v/>
      </c>
      <c r="AL56" s="63" t="str">
        <f t="shared" si="127"/>
        <v/>
      </c>
      <c r="AM56" s="64" t="str">
        <f t="shared" si="141"/>
        <v/>
      </c>
      <c r="AN56" s="786" t="str">
        <f t="shared" si="24"/>
        <v/>
      </c>
      <c r="AO56" s="786" t="str">
        <f t="shared" si="25"/>
        <v/>
      </c>
      <c r="AP56" s="786" t="str">
        <f t="shared" si="26"/>
        <v/>
      </c>
      <c r="AQ56" s="786" t="str">
        <f t="shared" si="27"/>
        <v/>
      </c>
      <c r="AR56" s="787" t="str">
        <f t="shared" si="28"/>
        <v/>
      </c>
      <c r="AS56" s="788" t="str">
        <f t="shared" si="29"/>
        <v/>
      </c>
      <c r="AT56" s="788" t="str">
        <f t="shared" si="30"/>
        <v/>
      </c>
      <c r="AU56" s="789" t="str">
        <f t="shared" si="31"/>
        <v/>
      </c>
      <c r="AV56" s="786" t="str">
        <f t="shared" si="32"/>
        <v/>
      </c>
      <c r="AW56" s="66" t="str">
        <f t="shared" si="33"/>
        <v/>
      </c>
      <c r="AX56" s="67" t="str">
        <f t="shared" si="4"/>
        <v/>
      </c>
      <c r="AY56" s="787" t="str">
        <f t="shared" si="34"/>
        <v/>
      </c>
      <c r="AZ56" s="790" t="str">
        <f t="shared" si="35"/>
        <v/>
      </c>
      <c r="BA56" s="378" t="str">
        <f t="shared" si="128"/>
        <v/>
      </c>
      <c r="BB56" s="379" t="str">
        <f t="shared" si="129"/>
        <v/>
      </c>
      <c r="BC56" s="376" t="str">
        <f t="shared" si="126"/>
        <v/>
      </c>
      <c r="BD56" s="263" t="str">
        <f t="shared" si="142"/>
        <v/>
      </c>
      <c r="BE56" s="263" t="str">
        <f t="shared" si="8"/>
        <v/>
      </c>
      <c r="BF56" s="258" t="b">
        <f t="shared" si="9"/>
        <v>0</v>
      </c>
      <c r="BG56" s="266" t="str">
        <f t="shared" si="130"/>
        <v/>
      </c>
      <c r="BH56" s="376" t="str">
        <f t="shared" si="131"/>
        <v xml:space="preserve"> </v>
      </c>
      <c r="BI56" s="376" t="str">
        <f t="shared" si="36"/>
        <v/>
      </c>
      <c r="BJ56" s="256" t="b">
        <f>+IF(E56="H340",IF(SCL!Y56&lt;$Q56,"Yes",""),IF(E56="H341",IF(SCL!Y56&lt;$Q56,"Yes",""),IF(E56="H350",IF(SCL!Y56&lt;$Q56,"Yes",""),IF(E56="H350i",IF(SCL!Y56&lt;$Q56,"(I)",""),IF(E56="H351",IF(SCL!Y56&lt;$Q56,"Yes",""))))))</f>
        <v>0</v>
      </c>
      <c r="BK56" s="256" t="b">
        <f>+IF(F56="H340",IF(SCL!Z56&lt;$Q56,"Yes",""),IF(F56="H341",IF(SCL!Z56&lt;$Q56,"Yes",""),IF(F56="H350",IF(SCL!Z56&lt;$Q56,"Yes",""),IF(F56="H350i",IF(SCL!Z56&lt;$Q56,"(I)",""),IF(F56="H351",IF(SCL!Z56&lt;$Q56,"Yes",""))))))</f>
        <v>0</v>
      </c>
      <c r="BL56" s="256" t="b">
        <f>+IF(G56="H340",IF(SCL!AA56&lt;$Q56,"Yes",""),IF(G56="H341",IF(SCL!AA56&lt;$Q56,"Yes",""),IF(G56="H350",IF(SCL!AA56&lt;$Q56,"Yes",""),IF(G56="H350i",IF(SCL!AA56&lt;$Q56,"(I)",""),IF(G56="H351",IF(SCL!AA56&lt;$Q56,"Yes",""))))))</f>
        <v>0</v>
      </c>
      <c r="BM56" s="256" t="b">
        <f>+IF(H56="H340",IF(SCL!AB56&lt;$Q56,"Yes",""),IF(H56="H341",IF(SCL!AB56&lt;$Q56,"Yes",""),IF(H56="H350",IF(SCL!AB56&lt;$Q56,"Yes",""),IF(H56="H350i",IF(SCL!AB56&lt;$Q56,"(I)",""),IF(H56="H351",IF(SCL!AB56&lt;$Q56,"Yes",""))))))</f>
        <v>0</v>
      </c>
      <c r="BN56" s="256" t="b">
        <f>+IF(I56="H340",IF(SCL!AC56&lt;$Q56,"Yes",""),IF(I56="H341",IF(SCL!AC56&lt;$Q56,"Yes",""),IF(I56="H350",IF(SCL!AC56&lt;$Q56,"Yes",""),IF(I56="H350i",IF(SCL!AC56&lt;$Q56,"(I)",""),IF(I56="H351",IF(SCL!AC56&lt;$Q56,"Yes",""))))))</f>
        <v>0</v>
      </c>
      <c r="BO56" s="256" t="b">
        <f>+IF(J56="H340",IF(SCL!AD56&lt;$Q56,"Yes",""),IF(J56="H341",IF(SCL!AD56&lt;$Q56,"Yes",""),IF(J56="H350",IF(SCL!AD56&lt;$Q56,"Yes",""),IF(J56="H350i",IF(SCL!AD56&lt;$Q56,"(I)",""),IF(J56="H351",IF(SCL!AD56&lt;$Q56,"Yes",""))))))</f>
        <v>0</v>
      </c>
      <c r="BP56" s="256" t="b">
        <f>+IF(K56="H340",IF(SCL!AE56&lt;$Q56,"Yes",""),IF(K56="H341",IF(SCL!AE56&lt;$Q56,"Yes",""),IF(K56="H350",IF(SCL!AE56&lt;$Q56,"Yes",""),IF(K56="H350i",IF(SCL!AE56&lt;$Q56,"(I)",""),IF(K56="H351",IF(SCL!AE56&lt;$Q56,"Yes",""))))))</f>
        <v>0</v>
      </c>
      <c r="BQ56" s="256" t="b">
        <f>+IF(L56="H340",IF(SCL!AF56&lt;$Q56,"Yes",""),IF(L56="H341",IF(SCL!AF56&lt;$Q56,"Yes",""),IF(L56="H350",IF(SCL!AF56&lt;$Q56,"Yes",""),IF(L56="H350i",IF(SCL!AF56&lt;$Q56,"(I)",""),IF(L56="H351",IF(SCL!AF56&lt;$Q56,"Yes",""))))))</f>
        <v>0</v>
      </c>
      <c r="BR56" s="256" t="b">
        <f>+IF(M56="H340",IF(SCL!AG56&lt;$Q56,"Yes",""),IF(M56="H341",IF(SCL!AG56&lt;$Q56,"Yes",""),IF(M56="H350",IF(SCL!AG56&lt;$Q56,"Yes",""),IF(M56="H350i",IF(SCL!AG56&lt;$Q56,"(I)",""),IF(M56="H351",IF(SCL!AG56&lt;$Q56,"Yes",""))))))</f>
        <v>0</v>
      </c>
      <c r="BS56" s="256" t="b">
        <f>+IF(N56="H340",IF(SCL!AH56&lt;$Q56,"Yes",""),IF(N56="H341",IF(SCL!AH56&lt;$Q56,"Yes",""),IF(N56="H350",IF(SCL!AH56&lt;$Q56,"Yes",""),IF(N56="H350i",IF(SCL!AH56&lt;$Q56,"(I)",""),IF(N56="H351",IF(SCL!AH56&lt;$Q56,"Yes",""))))))</f>
        <v>0</v>
      </c>
      <c r="BT56" s="492" t="b">
        <f>+IF(O56="H340",IF(SCL!AI56&lt;$Q56,"Yes",""),IF(O56="H341",IF(SCL!AI56&lt;$Q56,"Yes",""),IF(O56="H350",IF(SCL!AI56&lt;$Q56,"Yes",""),IF(O56="H350i",IF(SCL!AI56&lt;$Q56,"(I)",""),IF(O56="H351",IF(SCL!AI56&lt;$Q56,"Yes",""))))))</f>
        <v>0</v>
      </c>
      <c r="BU56" s="420"/>
      <c r="BV56" s="420"/>
      <c r="BW56" s="421"/>
      <c r="BX56" s="255" t="str">
        <f t="shared" si="107"/>
        <v/>
      </c>
      <c r="BY56" s="256" t="str">
        <f t="shared" si="112"/>
        <v/>
      </c>
      <c r="BZ56" s="256" t="str">
        <f t="shared" si="113"/>
        <v/>
      </c>
      <c r="CA56" s="256" t="str">
        <f t="shared" si="114"/>
        <v/>
      </c>
      <c r="CB56" s="256" t="str">
        <f t="shared" si="115"/>
        <v/>
      </c>
      <c r="CC56" s="256" t="str">
        <f t="shared" si="116"/>
        <v/>
      </c>
      <c r="CD56" s="256" t="str">
        <f t="shared" si="117"/>
        <v/>
      </c>
      <c r="CE56" s="256" t="str">
        <f t="shared" si="118"/>
        <v/>
      </c>
      <c r="CF56" s="256" t="str">
        <f t="shared" si="119"/>
        <v/>
      </c>
      <c r="CG56" s="256" t="str">
        <f t="shared" si="120"/>
        <v/>
      </c>
      <c r="CH56" s="256" t="str">
        <f t="shared" si="121"/>
        <v/>
      </c>
      <c r="CI56" s="420" t="str">
        <f t="shared" si="132"/>
        <v/>
      </c>
      <c r="CJ56" s="420" t="str">
        <f t="shared" si="133"/>
        <v/>
      </c>
      <c r="CK56" s="420" t="str">
        <f t="shared" si="134"/>
        <v/>
      </c>
      <c r="CL56" s="593" t="str">
        <f t="shared" si="47"/>
        <v/>
      </c>
      <c r="CM56" s="376" t="str">
        <f t="shared" si="108"/>
        <v/>
      </c>
      <c r="CN56" s="376" t="str">
        <f t="shared" si="48"/>
        <v/>
      </c>
      <c r="CO56" s="545" t="str">
        <f t="shared" si="49"/>
        <v/>
      </c>
      <c r="CP56" s="258" t="str">
        <f t="shared" si="14"/>
        <v/>
      </c>
      <c r="CQ56" s="541">
        <f t="shared" si="50"/>
        <v>0</v>
      </c>
      <c r="CS56" s="671" t="str">
        <f>IF(ISBLANK(E56),"",IF(SCL!Y56&lt;$Q56,1,0))</f>
        <v/>
      </c>
      <c r="CT56" s="672" t="str">
        <f>IF(ISBLANK(F56),"",IF(SCL!Z56&lt;$Q56,1,0))</f>
        <v/>
      </c>
      <c r="CU56" s="672" t="str">
        <f>IF(ISBLANK(G56),"",IF(SCL!AA56&lt;$Q56,1,0))</f>
        <v/>
      </c>
      <c r="CV56" s="672" t="str">
        <f>IF(ISBLANK(H56),"",IF(SCL!AB56&lt;$Q56,1,0))</f>
        <v/>
      </c>
      <c r="CW56" s="672" t="str">
        <f>IF(ISBLANK(I56),"",IF(SCL!AC56&lt;$Q56,1,0))</f>
        <v/>
      </c>
      <c r="CX56" s="672" t="str">
        <f>IF(ISBLANK(J56),"",IF(SCL!AD56&lt;$Q56,1,0))</f>
        <v/>
      </c>
      <c r="CY56" s="672" t="str">
        <f>IF(ISBLANK(K56),"",IF(SCL!AE56&lt;$Q56,1,0))</f>
        <v/>
      </c>
      <c r="CZ56" s="672" t="str">
        <f>IF(ISBLANK(L56),"",IF(SCL!AF56&lt;$Q56,1,0))</f>
        <v/>
      </c>
      <c r="DA56" s="672" t="str">
        <f>IF(ISBLANK(M56),"",IF(SCL!AG56&lt;$Q56,1,0))</f>
        <v/>
      </c>
      <c r="DB56" s="672" t="str">
        <f>IF(ISBLANK(N56),"",IF(SCL!AH56&lt;$Q56,1,0))</f>
        <v/>
      </c>
      <c r="DC56" s="673" t="str">
        <f>IF(ISBLANK(O56),"",IF(SCL!AI56&lt;$Q56,1,0))</f>
        <v/>
      </c>
      <c r="DD56" s="478">
        <f t="shared" si="51"/>
        <v>0</v>
      </c>
      <c r="DE56" s="541" t="str">
        <f t="shared" si="52"/>
        <v/>
      </c>
      <c r="DF56" s="665">
        <f t="shared" si="109"/>
        <v>38</v>
      </c>
      <c r="DP56" s="637" t="str">
        <f>+IF(ISBLANK($B$22),"",IF(OR(E56=Cutoff!$A$18,E56=Cutoff!$A$18,F56=Cutoff!$A$18,G56=Cutoff!$A$18,H56=Cutoff!$A$18,I56=Cutoff!$A$18,J56=Cutoff!$A$18,K56=Cutoff!$A$18,L56=Cutoff!$A$18,M56=Cutoff!$A$18,N56=Cutoff!$A$18,O56=Cutoff!$A$18),1,0))</f>
        <v/>
      </c>
      <c r="DQ56" s="622" t="str">
        <f t="shared" si="60"/>
        <v/>
      </c>
      <c r="DR56" s="622" t="str">
        <f t="shared" si="61"/>
        <v/>
      </c>
      <c r="DS56" s="622">
        <f t="shared" si="62"/>
        <v>0</v>
      </c>
      <c r="DT56" s="622" t="str">
        <f t="shared" si="63"/>
        <v/>
      </c>
      <c r="DU56" s="636" t="str">
        <f t="shared" si="64"/>
        <v/>
      </c>
      <c r="DV56" s="381" t="str">
        <f>+IF(OR($E56=Cutoff!A$13,$E56=Cutoff!A$14,$E56=Cutoff!A$15,$F56=Cutoff!A$13,$F56=Cutoff!A$14,$F56=Cutoff!A$15,$G56=Cutoff!A$13,$G56=Cutoff!A$14,$G56=Cutoff!A$15,H56=Cutoff!A$13,$H56=Cutoff!A$14,$H56=Cutoff!A$15,I56=Cutoff!A$13,$I56=Cutoff!A$14,$I56=Cutoff!A$15,$J56=Cutoff!A$13,$J56=Cutoff!A$14,$J56=Cutoff!A$15,$K56=Cutoff!A$13,$K56=Cutoff!A$14,$K56=Cutoff!A$15,$L56=Cutoff!A$13,$L56=Cutoff!A$14,$L56=Cutoff!A$15,$M56=Cutoff!A$13,$M56=Cutoff!A$14,$M56=Cutoff!A$15,$N56=Cutoff!A$13,$N56=Cutoff!A$14,$N56=Cutoff!A$15,$O56=Cutoff!A$13,$O56=Cutoff!A$14,$O56=Cutoff!A$15),"x","")</f>
        <v/>
      </c>
      <c r="DW56" s="275" t="str">
        <f t="shared" si="65"/>
        <v/>
      </c>
      <c r="DX56" s="244" t="str">
        <f t="shared" si="16"/>
        <v/>
      </c>
      <c r="DY56" s="381" t="str">
        <f>+IF(OR($E56=Cutoff!$A$5,$E56=Cutoff!$A$6,$E56=Cutoff!$A$7,$F56=Cutoff!$A$5,$F56=Cutoff!$A$6,$F56=Cutoff!$A$7,$G56=Cutoff!$A$5,$G56=Cutoff!$A$6,$G56=Cutoff!$A$7,$H56=Cutoff!$A$5,$H56=Cutoff!$A$6,$H56=Cutoff!$A$7,$I56=Cutoff!$A$5,$I56=Cutoff!$A$6,$I56=Cutoff!$A$7,$J56=Cutoff!$A$5,$J56=Cutoff!$A$6,$J56=Cutoff!$A$7,$K56=Cutoff!$A$5,$K56=Cutoff!$A$6,$K56=Cutoff!$A$7,$L56=Cutoff!$A$5,$L56=Cutoff!$A$6,$L56=Cutoff!$A$7,$M56=Cutoff!$A$5,$M56=Cutoff!$A$6,$M56=Cutoff!$A$7,$N56=Cutoff!$A$5,$N56=Cutoff!$A$6,$N56=Cutoff!$A$7,$O56=Cutoff!$A$5,$O56=Cutoff!$A$6,$O56=Cutoff!$A$7),"x","")</f>
        <v/>
      </c>
      <c r="DZ56" s="275" t="str">
        <f t="shared" si="66"/>
        <v/>
      </c>
      <c r="EA56" s="244" t="str">
        <f t="shared" si="144"/>
        <v/>
      </c>
      <c r="EB56" s="381" t="str">
        <f>+IF(OR($E56=Cutoff!$A$2,$E56=Cutoff!$A$3,$E56=Cutoff!$A$4,$F56=Cutoff!$A$2,$F56=Cutoff!$A$3,$F56=Cutoff!$A$4,$G56=Cutoff!$A$2,$G56=Cutoff!$A$3,$G56=Cutoff!$A$4,$H56=Cutoff!$A$2,$H56=Cutoff!$A$3,$H56=Cutoff!$A$4,$I56=Cutoff!$A$2,$I56=Cutoff!$A$3,$I56=Cutoff!$A$4,$J56=Cutoff!$A$2,$J56=Cutoff!$A$3,$J56=Cutoff!$A$4,$K56=Cutoff!$A$2,$K56=Cutoff!$A$3,$K56=Cutoff!$A$4,$L56=Cutoff!$A$2,$L56=Cutoff!$A$3,$L56=Cutoff!$A$4,$M56=Cutoff!$A$2,$M56=Cutoff!$A$3,$M56=Cutoff!$A$4,$N56=Cutoff!$A$2,$N56=Cutoff!$A$3,$N56=Cutoff!$A$4,$O56=Cutoff!$A$2,$O56=Cutoff!$A$3,$O56=Cutoff!$A$4),"x","")</f>
        <v/>
      </c>
      <c r="EC56" s="275" t="str">
        <f t="shared" si="67"/>
        <v/>
      </c>
      <c r="ED56" s="244" t="str">
        <f t="shared" si="143"/>
        <v/>
      </c>
      <c r="EE56" s="293" t="str">
        <f t="shared" si="122"/>
        <v/>
      </c>
      <c r="EF56" s="382" t="str">
        <f>+IF(OR($E56=Cutoff!$A$8,$E56=Cutoff!$A$11,$E56=Cutoff!$A$12,$F56=Cutoff!$A$8,$F56=Cutoff!$A$11,$F56=Cutoff!$A$12,$G56=Cutoff!$A$8,$G56=Cutoff!$A$11,$G56=Cutoff!$A$12,$H56=Cutoff!$A$8,$H56=Cutoff!$A$11,$H56=Cutoff!$A$12,$I56=Cutoff!$A$8,$I56=Cutoff!$A$11,$I56=Cutoff!$A$12,$J56=Cutoff!$A$8,$J56=Cutoff!$A$11,$J56=Cutoff!$A$12,$K56=Cutoff!$A$8,$K56=Cutoff!$A$11,$K56=Cutoff!$A$12,$L56=Cutoff!$A$8,$L56=Cutoff!$A$11,$L56=Cutoff!$A$12,$M56=Cutoff!$A$8,$M56=Cutoff!$A$11,$M56=Cutoff!$A$12,$N56=Cutoff!$A$8,$N56=Cutoff!$A$11,$N56=Cutoff!$A$12,$O56=Cutoff!$A$8,$O56=Cutoff!$A$11,$O56=Cutoff!$A$12),"x","")</f>
        <v/>
      </c>
      <c r="EG56" s="293" t="str">
        <f t="shared" si="123"/>
        <v/>
      </c>
      <c r="EH56" s="482" t="str">
        <f t="shared" si="68"/>
        <v/>
      </c>
      <c r="EI56" s="482" t="str">
        <f t="shared" si="69"/>
        <v/>
      </c>
      <c r="EJ56" s="478" t="str">
        <f t="shared" si="70"/>
        <v/>
      </c>
      <c r="EK56" s="244">
        <f t="shared" si="110"/>
        <v>4</v>
      </c>
      <c r="EL56" s="482" t="str">
        <f t="shared" si="71"/>
        <v/>
      </c>
      <c r="EM56" s="482" t="str">
        <f t="shared" si="72"/>
        <v/>
      </c>
      <c r="EN56" s="482" t="str">
        <f t="shared" si="73"/>
        <v/>
      </c>
      <c r="EO56" s="293" t="str">
        <f t="shared" si="19"/>
        <v/>
      </c>
      <c r="EP56" s="539" t="str">
        <f>+IF(ISBLANK(B56),"",IF(OR($E56=Cutoff!$P$2,$E56=Cutoff!$P$3,$E56=Cutoff!$P$4,$E56=Cutoff!$P$5,$E56=Cutoff!$P$6,$E56=Cutoff!$P$7,$E56=Cutoff!$P$8,$F56=Cutoff!$P$2,$F56=Cutoff!$P$3,$F56=Cutoff!$P$4,$F56=Cutoff!$P$5,$F56=Cutoff!$P$6,$F56=Cutoff!$P$7,$F56=Cutoff!$P$8,$G56=Cutoff!$P$2,$G56=Cutoff!$P$3,$G56=Cutoff!$P$4,$G56=Cutoff!$P$5,$G56=Cutoff!$P$6,$G56=Cutoff!$P$7,$G56=Cutoff!$P$8,$H56=Cutoff!$P$2,$H56=Cutoff!$P$3,$H56=Cutoff!$P$4,$H56=Cutoff!$P$5,$H56=Cutoff!$P$6,$H56=Cutoff!$P$7,$H56=Cutoff!$P$8,$I56=Cutoff!$P$2,$I56=Cutoff!$P$3,$I56=Cutoff!$P$4,$I56=Cutoff!$P$5,$I56=Cutoff!$P$6,$I56=Cutoff!$P$7,$I56=Cutoff!$P$8,$J56=Cutoff!$P$2,$J56=Cutoff!$P$3,$J56=Cutoff!$P$4,$J56=Cutoff!$P$5,$J56=Cutoff!$P$6,$J56=Cutoff!$P$7,$J56=Cutoff!$P$8,$K56=Cutoff!$P$2,$K56=Cutoff!$P$3,$K56=Cutoff!$P$4,$K56=Cutoff!$P$5,$K56=Cutoff!$P$6,$K56=Cutoff!$P$7,$K56=Cutoff!$P$8,$L56=Cutoff!$P$2,$L56=Cutoff!$P$3,$L56=Cutoff!$P$4,$L56=Cutoff!$P$5,$L56=Cutoff!$P$6,$L56=Cutoff!$P$7,$L56=Cutoff!$P$8,$M56=Cutoff!$P$2,$M56=Cutoff!$P$3,$M56=Cutoff!$P$4,$M56=Cutoff!$P$5,$M56=Cutoff!$P$6,$M56=Cutoff!$P$7,$M56=Cutoff!$P$8,$N56=Cutoff!$P$2,$N56=Cutoff!$P$3,$N56=Cutoff!$P$4,$N56=Cutoff!$P$5,$N56=Cutoff!$P$6,$N56=Cutoff!$P$7,$N56=Cutoff!$P$8,$O56=Cutoff!$P$2,$O56=Cutoff!$P$3,$O56=Cutoff!$P$4,$O56=Cutoff!$P$5,$O56=Cutoff!$P$6,$O56=Cutoff!$P$7,$O56=Cutoff!$P$8),1,""))</f>
        <v/>
      </c>
      <c r="EQ56" s="490" t="str">
        <f>+IF(ISBLANK(B56),"",IF(OR($E56=Cutoff!$R$2,$E56=Cutoff!$R$3,$E56=Cutoff!$R$4,$E56=Cutoff!$R$6,$E56=Cutoff!$R$7,$E56=Cutoff!$R$8,$E56=Cutoff!$R$10,$F56=Cutoff!$R$2,$F56=Cutoff!$R$3,$F56=Cutoff!$R$4,$F56=Cutoff!$R$6,$F56=Cutoff!$R$7,$F56=Cutoff!$R$8,$F56=Cutoff!$R$10,$G56=Cutoff!$R$2,$G56=Cutoff!$R$3,$G56=Cutoff!$R$4,$G56=Cutoff!$R$6,$G56=Cutoff!$R$7,$G56=Cutoff!$R$8,$G56=Cutoff!$R$10,$H56=Cutoff!$R$2,$H56=Cutoff!$R$3,$H56=Cutoff!$R$4,$H56=Cutoff!$R$6,$H56=Cutoff!$R$7,$H56=Cutoff!$R$8,$H56=Cutoff!$R$10,$I56=Cutoff!$R$2,$I56=Cutoff!$R$3,$I56=Cutoff!$R$4,$I56=Cutoff!$R$6,$I56=Cutoff!$R$7,$I56=Cutoff!$R$8,$I56=Cutoff!$R$10,$J56=Cutoff!$R$2,$J56=Cutoff!$R$3,$J56=Cutoff!$R$4,$J56=Cutoff!$R$6,$J56=Cutoff!$R$7,$J56=Cutoff!$R$8,$J56=Cutoff!$R$10,$K56=Cutoff!$R$2,$K56=Cutoff!$R$3,$K56=Cutoff!$R$4,$K56=Cutoff!$R$6,$K56=Cutoff!$R$7,$K56=Cutoff!$R$8,$K56=Cutoff!$R$10,$L56=Cutoff!$R$2,$L56=Cutoff!$R$3,$L56=Cutoff!$R$4,$L56=Cutoff!$R$6,$L56=Cutoff!$R$7,$L56=Cutoff!$R$8,$L56=Cutoff!$R$10,$M56=Cutoff!$R$2,$M56=Cutoff!$R$3,$M56=Cutoff!$R$4,$M56=Cutoff!$R$6,$M56=Cutoff!$R$7,$M56=Cutoff!$R$8,$M56=Cutoff!$R$10,$N56=Cutoff!$R$2,$N56=Cutoff!$R$3,$N56=Cutoff!$R$4,$N56=Cutoff!$R$6,$N56=Cutoff!$R$7,$N56=Cutoff!$R$8,$N56=Cutoff!$R$10,$O56=Cutoff!$R$2,$O56=Cutoff!$R$3,$O56=Cutoff!$R$4,$O56=Cutoff!$R$6,$O56=Cutoff!$R$7,$O56=Cutoff!$R$8,$O56=Cutoff!$R$10),1,""))</f>
        <v/>
      </c>
      <c r="ER56" s="490" t="str">
        <f>+IF(ISBLANK(B56),"",IF(OR($E56=Cutoff!$T$2,$E56=Cutoff!$T$3,$E56=Cutoff!$T$4,$E56=Cutoff!$T$5,$E56=Cutoff!$T$6,$E56=Cutoff!$T$7,$E56=Cutoff!$T$8,$F56=Cutoff!$T$2,$F56=Cutoff!$T$3,$F56=Cutoff!$T$4,$F56=Cutoff!$T$5,$F56=Cutoff!$T$6,$F56=Cutoff!$T$7,$F56=Cutoff!$T$8,$G56=Cutoff!$T$2,$G56=Cutoff!$T$3,$G56=Cutoff!$T$4,$G56=Cutoff!$T$5,$G56=Cutoff!$T$6,$G56=Cutoff!$T$7,$G56=Cutoff!$T$8,$H56=Cutoff!$T$2,$H56=Cutoff!$T$3,$H56=Cutoff!$T$4,$H56=Cutoff!$T$5,$H56=Cutoff!$T$6,$H56=Cutoff!$T$7,$H56=Cutoff!$T$8,$I56=Cutoff!$T$2,$I56=Cutoff!$T$3,$I56=Cutoff!$T$4,$I56=Cutoff!$T$5,$I56=Cutoff!$T$6,$I56=Cutoff!$T$7,$I56=Cutoff!$T$8,$J56=Cutoff!$T$2,$J56=Cutoff!$T$3,$J56=Cutoff!$T$4,$J56=Cutoff!$T$5,$J56=Cutoff!$T$6,$J56=Cutoff!$T$7,$J56=Cutoff!$T$8,$K56=Cutoff!$T$2,$K56=Cutoff!$T$3,$K56=Cutoff!$T$4,$K56=Cutoff!$T$5,$K56=Cutoff!$T$6,$K56=Cutoff!$T$7,$K56=Cutoff!$T$8,$L56=Cutoff!$T$2,$L56=Cutoff!$T$3,$L56=Cutoff!$T$4,$L56=Cutoff!$T$5,$L56=Cutoff!$T$6,$L56=Cutoff!$T$7,$L56=Cutoff!$T$8,$M56=Cutoff!$T$2,$M56=Cutoff!$T$3,$M56=Cutoff!$T$4,$M56=Cutoff!$T$5,$M56=Cutoff!$T$6,$M56=Cutoff!$T$7,$M56=Cutoff!$T$8,$N56=Cutoff!$T$2,$N56=Cutoff!$T$3,$N56=Cutoff!$T$4,$N56=Cutoff!$T$5,$N56=Cutoff!$T$6,$N56=Cutoff!$T$7,$N56=Cutoff!$T$8,$O56=Cutoff!$T$2,$O56=Cutoff!$T$3,$O56=Cutoff!$T$4,$O56=Cutoff!$T$5,$O56=Cutoff!$T$6,$O56=Cutoff!$T$7,$O56=Cutoff!$T$8),1,""))</f>
        <v/>
      </c>
      <c r="ET56" s="480">
        <f t="shared" si="135"/>
        <v>0</v>
      </c>
      <c r="EU56" s="545">
        <f t="shared" si="75"/>
        <v>0</v>
      </c>
      <c r="EV56" s="545">
        <f t="shared" si="76"/>
        <v>0</v>
      </c>
      <c r="EW56" s="545">
        <f t="shared" si="77"/>
        <v>0</v>
      </c>
      <c r="EY56" s="689" t="str">
        <f>IF(ISBLANK(E56),"0",+IF(OR(AND(E56=Cutoff!$AC$2,$Q56&gt;VLOOKUP(E56,Cutoff!$A$2:$D$56,4,FALSE)&gt;LCID!$Q56),AND(E56=Cutoff!$AC$3,$Q56&gt;VLOOKUP(E56,Cutoff!$A$2:$D$56,4,FALSE)&gt;LCID!$Q56),AND(E56=Cutoff!$AC$4,$RC56&gt;VLOOKUP(E56,Cutoff!$A$2:$D$56,4,FALSE)&gt;LCID!$Q56),AND(E56=Cutoff!$AC$5,$Q56&gt;VLOOKUP(E56,Cutoff!$A$2:$D$56,4,FALSE)&gt;LCID!$Q56),AND(E56=Cutoff!$AC$6,$Q56&gt;VLOOKUP(E56,Cutoff!$A$2:$D$56,4,FALSE)&gt;LCID!$Q56),AND(E56=Cutoff!$AC$7,$Q56&gt;VLOOKUP(E56,Cutoff!$A$2:$D$56,4,FALSE)&gt;LCID!$Q56),AND(E56=Cutoff!$AC$8,$Q56&gt;VLOOKUP(E56,Cutoff!$A$2:$D$56,4,FALSE)&gt;LCID!$Q56),AND(E56=Cutoff!$AC$9,$Q56&gt;VLOOKUP(E56,Cutoff!$A$2:$D$56,4,FALSE)&gt;LCID!$Q56)),"1","0"))</f>
        <v>0</v>
      </c>
      <c r="EZ56" s="690" t="str">
        <f>IF(ISBLANK(F56),"0",+IF(OR(AND(F56=Cutoff!$AC$2,$Q56&gt;VLOOKUP(F56,Cutoff!$A$2:$D$56,4,FALSE)&gt;LCID!$Q56),AND(F56=Cutoff!$AC$3,$Q56&gt;VLOOKUP(F56,Cutoff!$A$2:$D$56,4,FALSE)&gt;LCID!$Q56),AND(F56=Cutoff!$AC$4,$RC56&gt;VLOOKUP(F56,Cutoff!$A$2:$D$56,4,FALSE)&gt;LCID!$Q56),AND(F56=Cutoff!$AC$5,$Q56&gt;VLOOKUP(F56,Cutoff!$A$2:$D$56,4,FALSE)&gt;LCID!$Q56),AND(F56=Cutoff!$AC$6,$Q56&gt;VLOOKUP(F56,Cutoff!$A$2:$D$56,4,FALSE)&gt;LCID!$Q56),AND(F56=Cutoff!$AC$7,$Q56&gt;VLOOKUP(F56,Cutoff!$A$2:$D$56,4,FALSE)&gt;LCID!$Q56),AND(F56=Cutoff!$AC$8,$Q56&gt;VLOOKUP(F56,Cutoff!$A$2:$D$56,4,FALSE)&gt;LCID!$Q56),AND(F56=Cutoff!$AC$9,$Q56&gt;VLOOKUP(F56,Cutoff!$A$2:$D$56,4,FALSE)&gt;LCID!$Q56)),"1","0"))</f>
        <v>0</v>
      </c>
      <c r="FA56" s="690" t="str">
        <f>IF(ISBLANK(G56),"0",+IF(OR(AND(G56=Cutoff!$AC$2,$Q56&gt;VLOOKUP(G56,Cutoff!$A$2:$D$56,4,FALSE)&gt;LCID!$Q56),AND(G56=Cutoff!$AC$3,$Q56&gt;VLOOKUP(G56,Cutoff!$A$2:$D$56,4,FALSE)&gt;LCID!$Q56),AND(G56=Cutoff!$AC$4,$RC56&gt;VLOOKUP(G56,Cutoff!$A$2:$D$56,4,FALSE)&gt;LCID!$Q56),AND(G56=Cutoff!$AC$5,$Q56&gt;VLOOKUP(G56,Cutoff!$A$2:$D$56,4,FALSE)&gt;LCID!$Q56),AND(G56=Cutoff!$AC$6,$Q56&gt;VLOOKUP(G56,Cutoff!$A$2:$D$56,4,FALSE)&gt;LCID!$Q56),AND(G56=Cutoff!$AC$7,$Q56&gt;VLOOKUP(G56,Cutoff!$A$2:$D$56,4,FALSE)&gt;LCID!$Q56),AND(G56=Cutoff!$AC$8,$Q56&gt;VLOOKUP(G56,Cutoff!$A$2:$D$56,4,FALSE)&gt;LCID!$Q56),AND(G56=Cutoff!$AC$9,$Q56&gt;VLOOKUP(G56,Cutoff!$A$2:$D$56,4,FALSE)&gt;LCID!$Q56)),"1","0"))</f>
        <v>0</v>
      </c>
      <c r="FB56" s="690" t="str">
        <f>IF(ISBLANK(H56),"0",+IF(OR(AND(H56=Cutoff!$AC$2,$Q56&gt;VLOOKUP(H56,Cutoff!$A$2:$D$56,4,FALSE)&gt;LCID!$Q56),AND(H56=Cutoff!$AC$3,$Q56&gt;VLOOKUP(H56,Cutoff!$A$2:$D$56,4,FALSE)&gt;LCID!$Q56),AND(H56=Cutoff!$AC$4,$RC56&gt;VLOOKUP(H56,Cutoff!$A$2:$D$56,4,FALSE)&gt;LCID!$Q56),AND(H56=Cutoff!$AC$5,$Q56&gt;VLOOKUP(H56,Cutoff!$A$2:$D$56,4,FALSE)&gt;LCID!$Q56),AND(H56=Cutoff!$AC$6,$Q56&gt;VLOOKUP(H56,Cutoff!$A$2:$D$56,4,FALSE)&gt;LCID!$Q56),AND(H56=Cutoff!$AC$7,$Q56&gt;VLOOKUP(H56,Cutoff!$A$2:$D$56,4,FALSE)&gt;LCID!$Q56),AND(H56=Cutoff!$AC$8,$Q56&gt;VLOOKUP(H56,Cutoff!$A$2:$D$56,4,FALSE)&gt;LCID!$Q56),AND(H56=Cutoff!$AC$9,$Q56&gt;VLOOKUP(H56,Cutoff!$A$2:$D$56,4,FALSE)&gt;LCID!$Q56)),"1","0"))</f>
        <v>0</v>
      </c>
      <c r="FC56" s="690" t="str">
        <f>IF(ISBLANK(I56),"0",+IF(OR(AND(I56=Cutoff!$AC$2,$Q56&gt;VLOOKUP(I56,Cutoff!$A$2:$D$56,4,FALSE)&gt;LCID!$Q56),AND(I56=Cutoff!$AC$3,$Q56&gt;VLOOKUP(I56,Cutoff!$A$2:$D$56,4,FALSE)&gt;LCID!$Q56),AND(I56=Cutoff!$AC$4,$RC56&gt;VLOOKUP(I56,Cutoff!$A$2:$D$56,4,FALSE)&gt;LCID!$Q56),AND(I56=Cutoff!$AC$5,$Q56&gt;VLOOKUP(I56,Cutoff!$A$2:$D$56,4,FALSE)&gt;LCID!$Q56),AND(I56=Cutoff!$AC$6,$Q56&gt;VLOOKUP(I56,Cutoff!$A$2:$D$56,4,FALSE)&gt;LCID!$Q56),AND(I56=Cutoff!$AC$7,$Q56&gt;VLOOKUP(I56,Cutoff!$A$2:$D$56,4,FALSE)&gt;LCID!$Q56),AND(I56=Cutoff!$AC$8,$Q56&gt;VLOOKUP(I56,Cutoff!$A$2:$D$56,4,FALSE)&gt;LCID!$Q56),AND(I56=Cutoff!$AC$9,$Q56&gt;VLOOKUP(I56,Cutoff!$A$2:$D$56,4,FALSE)&gt;LCID!$Q56)),"1","0"))</f>
        <v>0</v>
      </c>
      <c r="FD56" s="690" t="str">
        <f>IF(ISBLANK(J56),"0",+IF(OR(AND(J56=Cutoff!$AC$2,$Q56&gt;VLOOKUP(J56,Cutoff!$A$2:$D$56,4,FALSE)&gt;LCID!$Q56),AND(J56=Cutoff!$AC$3,$Q56&gt;VLOOKUP(J56,Cutoff!$A$2:$D$56,4,FALSE)&gt;LCID!$Q56),AND(J56=Cutoff!$AC$4,$RC56&gt;VLOOKUP(J56,Cutoff!$A$2:$D$56,4,FALSE)&gt;LCID!$Q56),AND(J56=Cutoff!$AC$5,$Q56&gt;VLOOKUP(J56,Cutoff!$A$2:$D$56,4,FALSE)&gt;LCID!$Q56),AND(J56=Cutoff!$AC$6,$Q56&gt;VLOOKUP(J56,Cutoff!$A$2:$D$56,4,FALSE)&gt;LCID!$Q56),AND(J56=Cutoff!$AC$7,$Q56&gt;VLOOKUP(J56,Cutoff!$A$2:$D$56,4,FALSE)&gt;LCID!$Q56),AND(J56=Cutoff!$AC$8,$Q56&gt;VLOOKUP(J56,Cutoff!$A$2:$D$56,4,FALSE)&gt;LCID!$Q56),AND(J56=Cutoff!$AC$9,$Q56&gt;VLOOKUP(J56,Cutoff!$A$2:$D$56,4,FALSE)&gt;LCID!$Q56)),"1","0"))</f>
        <v>0</v>
      </c>
      <c r="FE56" s="690" t="str">
        <f>IF(ISBLANK(K56),"0",+IF(OR(AND(K56=Cutoff!$AC$2,$Q56&gt;VLOOKUP(K56,Cutoff!$A$2:$D$56,4,FALSE)&gt;LCID!$Q56),AND(K56=Cutoff!$AC$3,$Q56&gt;VLOOKUP(K56,Cutoff!$A$2:$D$56,4,FALSE)&gt;LCID!$Q56),AND(K56=Cutoff!$AC$4,$RC56&gt;VLOOKUP(K56,Cutoff!$A$2:$D$56,4,FALSE)&gt;LCID!$Q56),AND(K56=Cutoff!$AC$5,$Q56&gt;VLOOKUP(K56,Cutoff!$A$2:$D$56,4,FALSE)&gt;LCID!$Q56),AND(K56=Cutoff!$AC$6,$Q56&gt;VLOOKUP(K56,Cutoff!$A$2:$D$56,4,FALSE)&gt;LCID!$Q56),AND(K56=Cutoff!$AC$7,$Q56&gt;VLOOKUP(K56,Cutoff!$A$2:$D$56,4,FALSE)&gt;LCID!$Q56),AND(K56=Cutoff!$AC$8,$Q56&gt;VLOOKUP(K56,Cutoff!$A$2:$D$56,4,FALSE)&gt;LCID!$Q56),AND(K56=Cutoff!$AC$9,$Q56&gt;VLOOKUP(K56,Cutoff!$A$2:$D$56,4,FALSE)&gt;LCID!$Q56)),"1","0"))</f>
        <v>0</v>
      </c>
      <c r="FF56" s="690" t="str">
        <f>IF(ISBLANK(L56),"0",+IF(OR(AND(L56=Cutoff!$AC$2,$Q56&gt;VLOOKUP(L56,Cutoff!$A$2:$D$56,4,FALSE)&gt;LCID!$Q56),AND(L56=Cutoff!$AC$3,$Q56&gt;VLOOKUP(L56,Cutoff!$A$2:$D$56,4,FALSE)&gt;LCID!$Q56),AND(L56=Cutoff!$AC$4,$RC56&gt;VLOOKUP(L56,Cutoff!$A$2:$D$56,4,FALSE)&gt;LCID!$Q56),AND(L56=Cutoff!$AC$5,$Q56&gt;VLOOKUP(L56,Cutoff!$A$2:$D$56,4,FALSE)&gt;LCID!$Q56),AND(L56=Cutoff!$AC$6,$Q56&gt;VLOOKUP(L56,Cutoff!$A$2:$D$56,4,FALSE)&gt;LCID!$Q56),AND(L56=Cutoff!$AC$7,$Q56&gt;VLOOKUP(L56,Cutoff!$A$2:$D$56,4,FALSE)&gt;LCID!$Q56),AND(L56=Cutoff!$AC$8,$Q56&gt;VLOOKUP(L56,Cutoff!$A$2:$D$56,4,FALSE)&gt;LCID!$Q56),AND(L56=Cutoff!$AC$9,$Q56&gt;VLOOKUP(L56,Cutoff!$A$2:$D$56,4,FALSE)&gt;LCID!$Q56)),"1","0"))</f>
        <v>0</v>
      </c>
      <c r="FG56" s="690" t="str">
        <f>IF(ISBLANK(M56),"0",+IF(OR(AND(M56=Cutoff!$AC$2,$Q56&gt;VLOOKUP(M56,Cutoff!$A$2:$D$56,4,FALSE)&gt;LCID!$Q56),AND(M56=Cutoff!$AC$3,$Q56&gt;VLOOKUP(M56,Cutoff!$A$2:$D$56,4,FALSE)&gt;LCID!$Q56),AND(M56=Cutoff!$AC$4,$RC56&gt;VLOOKUP(M56,Cutoff!$A$2:$D$56,4,FALSE)&gt;LCID!$Q56),AND(M56=Cutoff!$AC$5,$Q56&gt;VLOOKUP(M56,Cutoff!$A$2:$D$56,4,FALSE)&gt;LCID!$Q56),AND(M56=Cutoff!$AC$6,$Q56&gt;VLOOKUP(M56,Cutoff!$A$2:$D$56,4,FALSE)&gt;LCID!$Q56),AND(M56=Cutoff!$AC$7,$Q56&gt;VLOOKUP(M56,Cutoff!$A$2:$D$56,4,FALSE)&gt;LCID!$Q56),AND(M56=Cutoff!$AC$8,$Q56&gt;VLOOKUP(M56,Cutoff!$A$2:$D$56,4,FALSE)&gt;LCID!$Q56),AND(M56=Cutoff!$AC$9,$Q56&gt;VLOOKUP(M56,Cutoff!$A$2:$D$56,4,FALSE)&gt;LCID!$Q56)),"1","0"))</f>
        <v>0</v>
      </c>
      <c r="FH56" s="690" t="str">
        <f>IF(ISBLANK(N56),"0",+IF(OR(AND(N56=Cutoff!$AC$2,$Q56&gt;VLOOKUP(N56,Cutoff!$A$2:$D$56,4,FALSE)&gt;LCID!$Q56),AND(N56=Cutoff!$AC$3,$Q56&gt;VLOOKUP(N56,Cutoff!$A$2:$D$56,4,FALSE)&gt;LCID!$Q56),AND(N56=Cutoff!$AC$4,$RC56&gt;VLOOKUP(N56,Cutoff!$A$2:$D$56,4,FALSE)&gt;LCID!$Q56),AND(N56=Cutoff!$AC$5,$Q56&gt;VLOOKUP(N56,Cutoff!$A$2:$D$56,4,FALSE)&gt;LCID!$Q56),AND(N56=Cutoff!$AC$6,$Q56&gt;VLOOKUP(N56,Cutoff!$A$2:$D$56,4,FALSE)&gt;LCID!$Q56),AND(N56=Cutoff!$AC$7,$Q56&gt;VLOOKUP(N56,Cutoff!$A$2:$D$56,4,FALSE)&gt;LCID!$Q56),AND(N56=Cutoff!$AC$8,$Q56&gt;VLOOKUP(N56,Cutoff!$A$2:$D$56,4,FALSE)&gt;LCID!$Q56),AND(N56=Cutoff!$AC$9,$Q56&gt;VLOOKUP(N56,Cutoff!$A$2:$D$56,4,FALSE)&gt;LCID!$Q56)),"1","0"))</f>
        <v>0</v>
      </c>
      <c r="FI56" s="691" t="str">
        <f>IF(ISBLANK(O56),"0",+IF(OR(AND(O56=Cutoff!$AC$2,$Q56&gt;VLOOKUP(O56,Cutoff!$A$2:$D$56,4,FALSE)&gt;LCID!$Q56),AND(O56=Cutoff!$AC$3,$Q56&gt;VLOOKUP(O56,Cutoff!$A$2:$D$56,4,FALSE)&gt;LCID!$Q56),AND(O56=Cutoff!$AC$4,$RC56&gt;VLOOKUP(O56,Cutoff!$A$2:$D$56,4,FALSE)&gt;LCID!$Q56),AND(O56=Cutoff!$AC$5,$Q56&gt;VLOOKUP(O56,Cutoff!$A$2:$D$56,4,FALSE)&gt;LCID!$Q56),AND(O56=Cutoff!$AC$6,$Q56&gt;VLOOKUP(O56,Cutoff!$A$2:$D$56,4,FALSE)&gt;LCID!$Q56),AND(O56=Cutoff!$AC$7,$Q56&gt;VLOOKUP(O56,Cutoff!$A$2:$D$56,4,FALSE)&gt;LCID!$Q56),AND(O56=Cutoff!$AC$8,$Q56&gt;VLOOKUP(O56,Cutoff!$A$2:$D$56,4,FALSE)&gt;LCID!$Q56),AND(O56=Cutoff!$AC$9,$Q56&gt;VLOOKUP(O56,Cutoff!$A$2:$D$56,4,FALSE)&gt;LCID!$Q56)),"1","0"))</f>
        <v>0</v>
      </c>
      <c r="FJ56" s="688">
        <f t="shared" si="136"/>
        <v>0</v>
      </c>
      <c r="FK56" s="11"/>
      <c r="FM56" s="480">
        <f t="shared" si="137"/>
        <v>0</v>
      </c>
      <c r="FN56" s="480">
        <f t="shared" si="138"/>
        <v>0</v>
      </c>
      <c r="FO56" s="480">
        <f t="shared" si="139"/>
        <v>0</v>
      </c>
      <c r="FQ56" s="239" t="str">
        <f>IF(ISBLANK(B56),"",+IF(OR($E56=Cutoff!$W$2,$E56=Cutoff!$W$3,$E56=Cutoff!$W$4,$E56=Cutoff!$W$5,$E56=Cutoff!$W$6,$E56=Cutoff!$W$7,$E56=Cutoff!$W$8,$E56=Cutoff!$W$9,$E56=Cutoff!$W$10,$E56=Cutoff!$W$11,$E56=Cutoff!$W$12,$F56=Cutoff!$W$2,$F56=Cutoff!$W$3,$F56=Cutoff!$W$4,$F56=Cutoff!$W$5,$F56=Cutoff!$W$6,$F56=Cutoff!$W$7,$F56=Cutoff!$W$8,$F56=Cutoff!$W$9,$F56=Cutoff!$W$10,$F56=Cutoff!$W$11,$F56=Cutoff!$W$12,$G56=Cutoff!$W$2,$G56=Cutoff!$W$3,$G56=Cutoff!$W$4,$G56=Cutoff!$W$5,$G56=Cutoff!$W$6,$G56=Cutoff!$W$7,$G56=Cutoff!$W$8,$G56=Cutoff!$W$9,$G56=Cutoff!$W$10,$G56=Cutoff!$W$11,$G56=Cutoff!$W$12,$H56=Cutoff!$W$2,$H56=Cutoff!$W$3,$H56=Cutoff!$W$4,$H56=Cutoff!$W$5,$H56=Cutoff!$W$6,$H56=Cutoff!$W$7,$H56=Cutoff!$W$8,$H56=Cutoff!$W$9,$H56=Cutoff!$W$10,$H56=Cutoff!$W$11,$H56=Cutoff!$W$12,$I56=Cutoff!$W$2,$I56=Cutoff!$W$3,$I56=Cutoff!$W$4,$I56=Cutoff!$W$5,$I56=Cutoff!$W$6,$I56=Cutoff!$W$7,$I56=Cutoff!$W$8,$I56=Cutoff!$W$9,$I56=Cutoff!$W$10,$I56=Cutoff!$W$11,$I56=Cutoff!$W$12,$J56=Cutoff!$W$2,$J56=Cutoff!$W$3,$J56=Cutoff!$W$4,$J56=Cutoff!$W$5,$J56=Cutoff!$W$6,$J56=Cutoff!$W$7,$J56=Cutoff!$W$8,$J56=Cutoff!$W$9,$J56=Cutoff!$W$10,$J56=Cutoff!$W$11,$J56=Cutoff!$W$12,$K56=Cutoff!$W$2,$K56=Cutoff!$W$3,$K56=Cutoff!$W$4,$K56=Cutoff!$W$5,$K56=Cutoff!$W$6,$K56=Cutoff!$W$7,$K56=Cutoff!$W$8,$K56=Cutoff!$W$9,$K56=Cutoff!$W$10,$K56=Cutoff!$W$11,$K56=Cutoff!$W$12,$L56=Cutoff!$W$2,$L56=Cutoff!$W$3,$L56=Cutoff!$W$4,$L56=Cutoff!$W$5,$L56=Cutoff!$W$6,$L56=Cutoff!$W$7,$L56=Cutoff!$W$8,$L56=Cutoff!$W$9,$L56=Cutoff!$W$10,$L56=Cutoff!$W$11,$L56=Cutoff!$W$12,$M56=Cutoff!$W$2,$M56=Cutoff!$W$3,$M56=Cutoff!$W$4,$M56=Cutoff!$W$5,$M56=Cutoff!$W$6,$M56=Cutoff!$W$7,$M56=Cutoff!$W$8,$M56=Cutoff!$W$9,$M56=Cutoff!$W$10,$N56=Cutoff!$W$2,$N56=Cutoff!$W$3,$N56=Cutoff!$W$4,$M56=Cutoff!$W$11,$M56=Cutoff!$W$12,$N56=Cutoff!$W$5,$N56=Cutoff!$W$6,$N56=Cutoff!$W$7,$N56=Cutoff!$W$8,$N56=Cutoff!$W$9,$N56=Cutoff!$W$10,$N56=Cutoff!$W$11,$N56=Cutoff!$W$12,$O56=Cutoff!$W$2,$O56=Cutoff!$W$3,$O56=Cutoff!$W$4,$O56=Cutoff!$W$5,$O56=Cutoff!$W$6,$O56=Cutoff!$W$7,$O56=Cutoff!$W$8,$O56=Cutoff!$W$9,$O56=Cutoff!$W$10,$O56=Cutoff!$W$11,$O56=Cutoff!$W$12),1,""))</f>
        <v/>
      </c>
      <c r="FR56" s="239">
        <f t="shared" si="80"/>
        <v>0</v>
      </c>
      <c r="FU56" s="480" t="str">
        <f t="shared" si="124"/>
        <v/>
      </c>
      <c r="GB56" s="528" t="str">
        <f t="shared" si="81"/>
        <v/>
      </c>
      <c r="GC56" s="529" t="str">
        <f t="shared" si="82"/>
        <v/>
      </c>
      <c r="GD56" s="529" t="str">
        <f t="shared" si="83"/>
        <v/>
      </c>
      <c r="GE56" s="529" t="str">
        <f t="shared" si="84"/>
        <v/>
      </c>
      <c r="GF56" s="529" t="str">
        <f t="shared" si="85"/>
        <v/>
      </c>
      <c r="GG56" s="529" t="str">
        <f t="shared" si="86"/>
        <v/>
      </c>
      <c r="GH56" s="529" t="str">
        <f t="shared" si="87"/>
        <v/>
      </c>
      <c r="GI56" s="529" t="str">
        <f t="shared" si="88"/>
        <v/>
      </c>
      <c r="GJ56" s="529" t="str">
        <f t="shared" si="89"/>
        <v/>
      </c>
      <c r="GK56" s="529" t="str">
        <f t="shared" si="90"/>
        <v/>
      </c>
      <c r="GL56" s="530" t="str">
        <f t="shared" si="91"/>
        <v/>
      </c>
      <c r="GM56" s="530">
        <f t="shared" si="92"/>
        <v>0</v>
      </c>
      <c r="GN56" s="574">
        <f t="shared" si="93"/>
        <v>0</v>
      </c>
      <c r="GQ56" s="528" t="str">
        <f>+IF(ISBLANK($B56),"",IF(ISBLANK(E56),"",IF(OR(E56=Cutoff!$P$34,E56=Cutoff!$P$35,E56=Cutoff!$P$36,E56=Cutoff!$P$37,E56=Cutoff!$P$38,E56=Cutoff!$P$39,E56=Cutoff!$P$40,E56=Cutoff!$P$41,E56=Cutoff!$P$42,E56=Cutoff!$P$43,E56=Cutoff!$P$44,E56=Cutoff!$P$45,$Q56&lt;SCL!Y56),"0","i")))</f>
        <v/>
      </c>
      <c r="GR56" s="529" t="str">
        <f>+IF(ISBLANK($B56),"",IF(ISBLANK(F56),"",IF(OR(F56=Cutoff!$P$34,F56=Cutoff!$P$35,F56=Cutoff!$P$36,F56=Cutoff!$P$37,F56=Cutoff!$P$38,F56=Cutoff!$P$39,F56=Cutoff!$P$40,F56=Cutoff!$P$41,F56=Cutoff!$P$42,F56=Cutoff!$P$43,F56=Cutoff!$P$44,F56=Cutoff!$P$45,$Q56&lt;SCL!Z56),"0","i")))</f>
        <v/>
      </c>
      <c r="GS56" s="529" t="str">
        <f>+IF(ISBLANK($B56),"",IF(ISBLANK(G56),"",IF(OR(G56=Cutoff!$P$34,G56=Cutoff!$P$35,G56=Cutoff!$P$36,G56=Cutoff!$P$37,G56=Cutoff!$P$38,G56=Cutoff!$P$39,G56=Cutoff!$P$40,G56=Cutoff!$P$41,G56=Cutoff!$P$42,G56=Cutoff!$P$43,G56=Cutoff!$P$44,G56=Cutoff!$P$45,$Q56&lt;SCL!AA56),"0","i")))</f>
        <v/>
      </c>
      <c r="GT56" s="529" t="str">
        <f>+IF(ISBLANK($B56),"",IF(ISBLANK(H56),"",IF(OR(H56=Cutoff!$P$34,H56=Cutoff!$P$35,H56=Cutoff!$P$36,H56=Cutoff!$P$37,H56=Cutoff!$P$38,H56=Cutoff!$P$39,H56=Cutoff!$P$40,H56=Cutoff!$P$41,H56=Cutoff!$P$42,H56=Cutoff!$P$43,H56=Cutoff!$P$44,H56=Cutoff!$P$45,$Q56&lt;SCL!AB56),"0","i")))</f>
        <v/>
      </c>
      <c r="GU56" s="529" t="str">
        <f>+IF(ISBLANK($B56),"",IF(ISBLANK(I56),"",IF(OR(I56=Cutoff!$P$34,I56=Cutoff!$P$35,I56=Cutoff!$P$36,I56=Cutoff!$P$37,I56=Cutoff!$P$38,I56=Cutoff!$P$39,I56=Cutoff!$P$40,I56=Cutoff!$P$41,I56=Cutoff!$P$42,I56=Cutoff!$P$43,I56=Cutoff!$P$44,I56=Cutoff!$P$45,$Q56&lt;SCL!AC56),"0","i")))</f>
        <v/>
      </c>
      <c r="GV56" s="529" t="str">
        <f>+IF(ISBLANK($B56),"",IF(ISBLANK(J56),"",IF(OR(J56=Cutoff!$P$34,J56=Cutoff!$P$35,J56=Cutoff!$P$36,J56=Cutoff!$P$37,J56=Cutoff!$P$38,J56=Cutoff!$P$39,J56=Cutoff!$P$40,J56=Cutoff!$P$41,J56=Cutoff!$P$42,J56=Cutoff!$P$43,J56=Cutoff!$P$44,J56=Cutoff!$P$45,$Q56&lt;SCL!AD56),"0","i")))</f>
        <v/>
      </c>
      <c r="GW56" s="529" t="str">
        <f>+IF(ISBLANK($B56),"",IF(ISBLANK(K56),"",IF(OR(K56=Cutoff!$P$34,K56=Cutoff!$P$35,K56=Cutoff!$P$36,K56=Cutoff!$P$37,K56=Cutoff!$P$38,K56=Cutoff!$P$39,K56=Cutoff!$P$40,K56=Cutoff!$P$41,K56=Cutoff!$P$42,K56=Cutoff!$P$43,K56=Cutoff!$P$44,K56=Cutoff!$P$45,$Q56&lt;SCL!AE56),"0","i")))</f>
        <v/>
      </c>
      <c r="GX56" s="529" t="str">
        <f>+IF(ISBLANK($B56),"",IF(ISBLANK(L56),"",IF(OR(L56=Cutoff!$P$34,L56=Cutoff!$P$35,L56=Cutoff!$P$36,L56=Cutoff!$P$37,L56=Cutoff!$P$38,L56=Cutoff!$P$39,L56=Cutoff!$P$40,L56=Cutoff!$P$41,L56=Cutoff!$P$42,L56=Cutoff!$P$43,L56=Cutoff!$P$44,L56=Cutoff!$P$45,$Q56&lt;SCL!AF56),"0","i")))</f>
        <v/>
      </c>
      <c r="GY56" s="529" t="str">
        <f>+IF(ISBLANK($B56),"",IF(ISBLANK(M56),"",IF(OR(M56=Cutoff!$P$34,M56=Cutoff!$P$35,M56=Cutoff!$P$36,M56=Cutoff!$P$37,M56=Cutoff!$P$38,M56=Cutoff!$P$39,M56=Cutoff!$P$40,M56=Cutoff!$P$41,M56=Cutoff!$P$42,M56=Cutoff!$P$43,M56=Cutoff!$P$44,M56=Cutoff!$P$45,$Q56&lt;SCL!AG56),"0","i")))</f>
        <v/>
      </c>
      <c r="GZ56" s="529" t="str">
        <f>+IF(ISBLANK($B56),"",IF(ISBLANK(N56),"",IF(OR(N56=Cutoff!$P$34,N56=Cutoff!$P$35,N56=Cutoff!$P$36,N56=Cutoff!$P$37,N56=Cutoff!$P$38,N56=Cutoff!$P$39,N56=Cutoff!$P$40,N56=Cutoff!$P$41,N56=Cutoff!$P$42,N56=Cutoff!$P$43,N56=Cutoff!$P$44,N56=Cutoff!$P$45,$Q56&lt;SCL!AH56),"0","i")))</f>
        <v/>
      </c>
      <c r="HA56" s="530" t="str">
        <f>+IF(ISBLANK($B56),"",IF(ISBLANK(O56),"",IF(OR(O56=Cutoff!$P$34,O56=Cutoff!$P$35,O56=Cutoff!$P$36,O56=Cutoff!$P$37,O56=Cutoff!$P$38,O56=Cutoff!$P$39,O56=Cutoff!$P$40,O56=Cutoff!$P$41,O56=Cutoff!$P$42,O56=Cutoff!$P$43,O56=Cutoff!$P$44,O56=Cutoff!$P$45,$Q56&lt;SCL!AI56),"0","i")))</f>
        <v/>
      </c>
      <c r="HB56" s="530" t="str">
        <f t="shared" si="94"/>
        <v/>
      </c>
      <c r="HC56" s="541" t="str">
        <f t="shared" si="95"/>
        <v/>
      </c>
      <c r="HD56" s="678" t="str">
        <f t="shared" si="96"/>
        <v/>
      </c>
      <c r="HE56" s="528" t="str">
        <f>+IF(ISBLANK($B56),"",IF(ISBLANK(E56),"",IF(OR(E56=Cutoff!$R$34,E56=Cutoff!$R$35,E56=Cutoff!$R$36,E56=Cutoff!$R$37,E56=Cutoff!$R$38,E56=Cutoff!$R$39,E56=Cutoff!$R$40,E56=Cutoff!$R$41,E56=Cutoff!$R$42,E56=Cutoff!$R$43,E56=Cutoff!$R$44,E56=Cutoff!$R$45,$Q56&lt;SCL!Y56),"0","d")))</f>
        <v/>
      </c>
      <c r="HF56" s="529" t="str">
        <f>+IF(ISBLANK($B56),"",IF(ISBLANK(F56),"",IF(OR(F56=Cutoff!$R$34,F56=Cutoff!$R$35,F56=Cutoff!$R$36,F56=Cutoff!$R$37,F56=Cutoff!$R$38,F56=Cutoff!$R$39,F56=Cutoff!$R$40,F56=Cutoff!$R$41,F56=Cutoff!$R$42,F56=Cutoff!$R$43,F56=Cutoff!$R$44,F56=Cutoff!$R$45,$Q56&lt;SCL!Z56),"0","d")))</f>
        <v/>
      </c>
      <c r="HG56" s="529" t="str">
        <f>+IF(ISBLANK($B56),"",IF(ISBLANK(G56),"",IF(OR(G56=Cutoff!$R$34,G56=Cutoff!$R$35,G56=Cutoff!$R$36,G56=Cutoff!$R$37,G56=Cutoff!$R$38,G56=Cutoff!$R$39,G56=Cutoff!$R$40,G56=Cutoff!$R$41,G56=Cutoff!$R$42,G56=Cutoff!$R$43,G56=Cutoff!$R$44,G56=Cutoff!$R$45,$Q56&lt;SCL!AA56),"0","d")))</f>
        <v/>
      </c>
      <c r="HH56" s="529" t="str">
        <f>+IF(ISBLANK($B56),"",IF(ISBLANK(H56),"",IF(OR(H56=Cutoff!$R$34,H56=Cutoff!$R$35,H56=Cutoff!$R$36,H56=Cutoff!$R$37,H56=Cutoff!$R$38,H56=Cutoff!$R$39,H56=Cutoff!$R$40,H56=Cutoff!$R$41,H56=Cutoff!$R$42,H56=Cutoff!$R$43,H56=Cutoff!$R$44,H56=Cutoff!$R$45,$Q56&lt;SCL!AB56),"0","d")))</f>
        <v/>
      </c>
      <c r="HI56" s="529" t="str">
        <f>+IF(ISBLANK($B56),"",IF(ISBLANK(I56),"",IF(OR(I56=Cutoff!$R$34,I56=Cutoff!$R$35,I56=Cutoff!$R$36,I56=Cutoff!$R$37,I56=Cutoff!$R$38,I56=Cutoff!$R$39,I56=Cutoff!$R$40,I56=Cutoff!$R$41,I56=Cutoff!$R$42,I56=Cutoff!$R$43,I56=Cutoff!$R$44,I56=Cutoff!$R$45,$Q56&lt;SCL!AC56),"0","d")))</f>
        <v/>
      </c>
      <c r="HJ56" s="529" t="str">
        <f>+IF(ISBLANK($B56),"",IF(ISBLANK(J56),"",IF(OR(J56=Cutoff!$R$34,J56=Cutoff!$R$35,J56=Cutoff!$R$36,J56=Cutoff!$R$37,J56=Cutoff!$R$38,J56=Cutoff!$R$39,J56=Cutoff!$R$40,J56=Cutoff!$R$41,J56=Cutoff!$R$42,J56=Cutoff!$R$43,J56=Cutoff!$R$44,J56=Cutoff!$R$45,$Q56&lt;SCL!AD56),"0","d")))</f>
        <v/>
      </c>
      <c r="HK56" s="529" t="str">
        <f>+IF(ISBLANK($B56),"",IF(ISBLANK(K56),"",IF(OR(K56=Cutoff!$R$34,K56=Cutoff!$R$35,K56=Cutoff!$R$36,K56=Cutoff!$R$37,K56=Cutoff!$R$38,K56=Cutoff!$R$39,K56=Cutoff!$R$40,K56=Cutoff!$R$41,K56=Cutoff!$R$42,K56=Cutoff!$R$43,K56=Cutoff!$R$44,K56=Cutoff!$R$45,$Q56&lt;SCL!AE56),"0","d")))</f>
        <v/>
      </c>
      <c r="HL56" s="529" t="str">
        <f>+IF(ISBLANK($B56),"",IF(ISBLANK(L56),"",IF(OR(L56=Cutoff!$R$34,L56=Cutoff!$R$35,L56=Cutoff!$R$36,L56=Cutoff!$R$37,L56=Cutoff!$R$38,L56=Cutoff!$R$39,L56=Cutoff!$R$40,L56=Cutoff!$R$41,L56=Cutoff!$R$42,L56=Cutoff!$R$43,L56=Cutoff!$R$44,L56=Cutoff!$R$45,$Q56&lt;SCL!AF56),"0","d")))</f>
        <v/>
      </c>
      <c r="HM56" s="529" t="str">
        <f>+IF(ISBLANK($B56),"",IF(ISBLANK(M56),"",IF(OR(M56=Cutoff!$R$34,M56=Cutoff!$R$35,M56=Cutoff!$R$36,M56=Cutoff!$R$37,M56=Cutoff!$R$38,M56=Cutoff!$R$39,M56=Cutoff!$R$40,M56=Cutoff!$R$41,M56=Cutoff!$R$42,M56=Cutoff!$R$43,M56=Cutoff!$R$44,M56=Cutoff!$R$45,$Q56&lt;SCL!AG56),"0","d")))</f>
        <v/>
      </c>
      <c r="HN56" s="529" t="str">
        <f>+IF(ISBLANK($B56),"",IF(ISBLANK(N56),"",IF(OR(N56=Cutoff!$R$34,N56=Cutoff!$R$35,N56=Cutoff!$R$36,N56=Cutoff!$R$37,N56=Cutoff!$R$38,N56=Cutoff!$R$39,N56=Cutoff!$R$40,N56=Cutoff!$R$41,N56=Cutoff!$R$42,N56=Cutoff!$R$43,N56=Cutoff!$R$44,N56=Cutoff!$R$45,$Q56&lt;SCL!AH56),"0","d")))</f>
        <v/>
      </c>
      <c r="HO56" s="530" t="str">
        <f>+IF(ISBLANK($B56),"",IF(ISBLANK(O56),"",IF(OR(O56=Cutoff!$R$34,O56=Cutoff!$R$35,O56=Cutoff!$R$36,O56=Cutoff!$R$37,O56=Cutoff!$R$38,O56=Cutoff!$R$39,O56=Cutoff!$R$40,O56=Cutoff!$R$41,O56=Cutoff!$R$42,O56=Cutoff!$R$43,O56=Cutoff!$R$44,O56=Cutoff!$R$45,$Q56&lt;SCL!AI56),"0","d")))</f>
        <v/>
      </c>
      <c r="HP56" s="530" t="str">
        <f t="shared" si="97"/>
        <v/>
      </c>
      <c r="HQ56" s="541" t="str">
        <f t="shared" si="98"/>
        <v/>
      </c>
      <c r="HR56" s="678" t="str">
        <f t="shared" si="99"/>
        <v/>
      </c>
      <c r="HS56" s="528" t="str">
        <f>+IF(ISBLANK($B56),"",IF(ISBLANK(E56),"",IF(OR(E56=Cutoff!$T$34,E56=Cutoff!$T$35,E56=Cutoff!$T$36,E56=Cutoff!$T$37,E56=Cutoff!$T$38,E56=Cutoff!$T$39,E56=Cutoff!$T$40,E56=Cutoff!$T$41,E56=Cutoff!$T$42,E56=Cutoff!$T$43,E56=Cutoff!$T$44,E56=Cutoff!$T$45,$Q56&lt;SCL!Y56),"0","oral")))</f>
        <v/>
      </c>
      <c r="HT56" s="529" t="str">
        <f>+IF(ISBLANK($B56),"",IF(ISBLANK(F56),"",IF(OR(F56=Cutoff!$T$34,F56=Cutoff!$T$35,F56=Cutoff!$T$36,F56=Cutoff!$T$37,F56=Cutoff!$T$38,F56=Cutoff!$T$39,F56=Cutoff!$T$40,F56=Cutoff!$T$41,F56=Cutoff!$T$42,F56=Cutoff!$T$43,F56=Cutoff!$T$44,F56=Cutoff!$T$45,$Q56&lt;SCL!Z56),"0","oral")))</f>
        <v/>
      </c>
      <c r="HU56" s="529" t="str">
        <f>+IF(ISBLANK($B56),"",IF(ISBLANK(G56),"",IF(OR(G56=Cutoff!$T$34,G56=Cutoff!$T$35,G56=Cutoff!$T$36,G56=Cutoff!$T$37,G56=Cutoff!$T$38,G56=Cutoff!$T$39,G56=Cutoff!$T$40,G56=Cutoff!$T$41,G56=Cutoff!$T$42,G56=Cutoff!$T$43,G56=Cutoff!$T$44,G56=Cutoff!$T$45,$Q56&lt;SCL!AA56),"0","oral")))</f>
        <v/>
      </c>
      <c r="HV56" s="529" t="str">
        <f>+IF(ISBLANK($B56),"",IF(ISBLANK(H56),"",IF(OR(H56=Cutoff!$T$34,H56=Cutoff!$T$35,H56=Cutoff!$T$36,H56=Cutoff!$T$37,H56=Cutoff!$T$38,H56=Cutoff!$T$39,H56=Cutoff!$T$40,H56=Cutoff!$T$41,H56=Cutoff!$T$42,H56=Cutoff!$T$43,H56=Cutoff!$T$44,H56=Cutoff!$T$45,$Q56&lt;SCL!AB56),"0","oral")))</f>
        <v/>
      </c>
      <c r="HW56" s="529" t="str">
        <f>+IF(ISBLANK($B56),"",IF(ISBLANK(I56),"",IF(OR(I56=Cutoff!$T$34,I56=Cutoff!$T$35,I56=Cutoff!$T$36,I56=Cutoff!$T$37,I56=Cutoff!$T$38,I56=Cutoff!$T$39,I56=Cutoff!$T$40,I56=Cutoff!$T$41,I56=Cutoff!$T$42,I56=Cutoff!$T$43,I56=Cutoff!$T$44,I56=Cutoff!$T$45,$Q56&lt;SCL!AC56),"0","oral")))</f>
        <v/>
      </c>
      <c r="HX56" s="529" t="str">
        <f>+IF(ISBLANK($B56),"",IF(ISBLANK(J56),"",IF(OR(J56=Cutoff!$T$34,J56=Cutoff!$T$35,J56=Cutoff!$T$36,J56=Cutoff!$T$37,J56=Cutoff!$T$38,J56=Cutoff!$T$39,J56=Cutoff!$T$40,J56=Cutoff!$T$41,J56=Cutoff!$T$42,J56=Cutoff!$T$43,J56=Cutoff!$T$44,J56=Cutoff!$T$45,$Q56&lt;SCL!AD56),"0","oral")))</f>
        <v/>
      </c>
      <c r="HY56" s="529" t="str">
        <f>+IF(ISBLANK($B56),"",IF(ISBLANK(K56),"",IF(OR(K56=Cutoff!$T$34,K56=Cutoff!$T$35,K56=Cutoff!$T$36,K56=Cutoff!$T$37,K56=Cutoff!$T$38,K56=Cutoff!$T$39,K56=Cutoff!$T$40,K56=Cutoff!$T$41,K56=Cutoff!$T$42,K56=Cutoff!$T$43,K56=Cutoff!$T$44,K56=Cutoff!$T$45,$Q56&lt;SCL!AE56),"0","oral")))</f>
        <v/>
      </c>
      <c r="HZ56" s="529" t="str">
        <f>+IF(ISBLANK($B56),"",IF(ISBLANK(L56),"",IF(OR(L56=Cutoff!$T$34,L56=Cutoff!$T$35,L56=Cutoff!$T$36,L56=Cutoff!$T$37,L56=Cutoff!$T$38,L56=Cutoff!$T$39,L56=Cutoff!$T$40,L56=Cutoff!$T$41,L56=Cutoff!$T$42,L56=Cutoff!$T$43,L56=Cutoff!$T$44,L56=Cutoff!$T$45,$Q56&lt;SCL!AF56),"0","oral")))</f>
        <v/>
      </c>
      <c r="IA56" s="529" t="str">
        <f>+IF(ISBLANK($B56),"",IF(ISBLANK(M56),"",IF(OR(M56=Cutoff!$T$34,M56=Cutoff!$T$35,M56=Cutoff!$T$36,M56=Cutoff!$T$37,M56=Cutoff!$T$38,M56=Cutoff!$T$39,M56=Cutoff!$T$40,M56=Cutoff!$T$41,M56=Cutoff!$T$42,M56=Cutoff!$T$43,M56=Cutoff!$T$44,M56=Cutoff!$T$45,$Q56&lt;SCL!AG56),"0","oral")))</f>
        <v/>
      </c>
      <c r="IB56" s="529" t="str">
        <f>+IF(ISBLANK($B56),"",IF(ISBLANK(N56),"",IF(OR(N56=Cutoff!$T$34,N56=Cutoff!$T$35,N56=Cutoff!$T$36,N56=Cutoff!$T$37,N56=Cutoff!$T$38,N56=Cutoff!$T$39,N56=Cutoff!$T$40,N56=Cutoff!$T$41,N56=Cutoff!$T$42,N56=Cutoff!$T$43,N56=Cutoff!$T$44,N56=Cutoff!$T$45,$Q56&lt;SCL!AH56),"0","oral")))</f>
        <v/>
      </c>
      <c r="IC56" s="530" t="str">
        <f>+IF(ISBLANK($B56),"",IF(ISBLANK(O56),"",IF(OR(O56=Cutoff!$T$34,O56=Cutoff!$T$35,O56=Cutoff!$T$36,O56=Cutoff!$T$37,O56=Cutoff!$T$38,O56=Cutoff!$T$39,O56=Cutoff!$T$40,O56=Cutoff!$T$41,O56=Cutoff!$T$42,O56=Cutoff!$T$43,O56=Cutoff!$T$44,O56=Cutoff!$T$45,$Q56&lt;SCL!AI56),"0","oral")))</f>
        <v/>
      </c>
      <c r="ID56" s="530" t="str">
        <f t="shared" si="100"/>
        <v/>
      </c>
      <c r="IE56" s="541" t="str">
        <f t="shared" si="101"/>
        <v/>
      </c>
      <c r="IF56" s="678" t="str">
        <f t="shared" si="102"/>
        <v/>
      </c>
      <c r="IG56" s="528" t="str">
        <f>IF(ISBLANK($B56),"",+IF(OR(E56=Cutoff!$W$2,E56=Cutoff!$W$3,E56=Cutoff!$W$4,E56=Cutoff!$W$5,E56=Cutoff!$W$6,E56=Cutoff!$W$7,E56=Cutoff!$W$8,E56=Cutoff!$W$9,E56=Cutoff!$W$10,E56=Cutoff!$W$11,E56=Cutoff!$W$12),1,0))</f>
        <v/>
      </c>
      <c r="IH56" s="529" t="str">
        <f>IF(ISBLANK($B56),"",+IF(OR(F56=Cutoff!$W$2,F56=Cutoff!$W$3,F56=Cutoff!$W$4,F56=Cutoff!$W$5,F56=Cutoff!$W$6,F56=Cutoff!$W$7,F56=Cutoff!$W$8,F56=Cutoff!$W$9,F56=Cutoff!$W$10,F56=Cutoff!$W$11,F56=Cutoff!$W$12),1,0))</f>
        <v/>
      </c>
      <c r="II56" s="529" t="str">
        <f>IF(ISBLANK($B56),"",+IF(OR(G56=Cutoff!$W$2,G56=Cutoff!$W$3,G56=Cutoff!$W$4,G56=Cutoff!$W$5,G56=Cutoff!$W$6,G56=Cutoff!$W$7,G56=Cutoff!$W$8,G56=Cutoff!$W$9,G56=Cutoff!$W$10,G56=Cutoff!$W$11,G56=Cutoff!$W$12),1,0))</f>
        <v/>
      </c>
      <c r="IJ56" s="529" t="str">
        <f>IF(ISBLANK($B56),"",+IF(OR(H56=Cutoff!$W$2,H56=Cutoff!$W$3,H56=Cutoff!$W$4,H56=Cutoff!$W$5,H56=Cutoff!$W$6,H56=Cutoff!$W$7,H56=Cutoff!$W$8,H56=Cutoff!$W$9,H56=Cutoff!$W$10,H56=Cutoff!$W$11,H56=Cutoff!$W$12),1,0))</f>
        <v/>
      </c>
      <c r="IK56" s="529" t="str">
        <f>IF(ISBLANK($B56),"",+IF(OR(I56=Cutoff!$W$2,I56=Cutoff!$W$3,I56=Cutoff!$W$4,I56=Cutoff!$W$5,I56=Cutoff!$W$6,I56=Cutoff!$W$7,I56=Cutoff!$W$8,I56=Cutoff!$W$9,I56=Cutoff!$W$10,I56=Cutoff!$W$11,I56=Cutoff!$W$12),1,0))</f>
        <v/>
      </c>
      <c r="IL56" s="529" t="str">
        <f>IF(ISBLANK($B56),"",+IF(OR(J56=Cutoff!$W$2,J56=Cutoff!$W$3,J56=Cutoff!$W$4,J56=Cutoff!$W$5,J56=Cutoff!$W$6,J56=Cutoff!$W$7,J56=Cutoff!$W$8,J56=Cutoff!$W$9,J56=Cutoff!$W$10,J56=Cutoff!$W$11,J56=Cutoff!$W$12),1,0))</f>
        <v/>
      </c>
      <c r="IM56" s="529" t="str">
        <f>IF(ISBLANK($B56),"",+IF(OR(K56=Cutoff!$W$2,K56=Cutoff!$W$3,K56=Cutoff!$W$4,K56=Cutoff!$W$5,K56=Cutoff!$W$6,K56=Cutoff!$W$7,K56=Cutoff!$W$8,K56=Cutoff!$W$9,K56=Cutoff!$W$10,K56=Cutoff!$W$11,K56=Cutoff!$W$12),1,0))</f>
        <v/>
      </c>
      <c r="IN56" s="529" t="str">
        <f>IF(ISBLANK($B56),"",+IF(OR(L56=Cutoff!$W$2,L56=Cutoff!$W$3,L56=Cutoff!$W$4,L56=Cutoff!$W$5,L56=Cutoff!$W$6,L56=Cutoff!$W$7,L56=Cutoff!$W$8,L56=Cutoff!$W$9,L56=Cutoff!$W$10,L56=Cutoff!$W$11,L56=Cutoff!$W$12),1,0))</f>
        <v/>
      </c>
      <c r="IO56" s="529" t="str">
        <f>IF(ISBLANK($B56),"",+IF(OR(M56=Cutoff!$W$2,M56=Cutoff!$W$3,M56=Cutoff!$W$4,M56=Cutoff!$W$5,M56=Cutoff!$W$6,M56=Cutoff!$W$7,M56=Cutoff!$W$8,M56=Cutoff!$W$9,M56=Cutoff!$W$10,M56=Cutoff!$W$11,M56=Cutoff!$W$12),1,0))</f>
        <v/>
      </c>
      <c r="IP56" s="529" t="str">
        <f>IF(ISBLANK($B56),"",+IF(OR(N56=Cutoff!$W$2,N56=Cutoff!$W$3,N56=Cutoff!$W$4,N56=Cutoff!$W$5,N56=Cutoff!$W$6,N56=Cutoff!$W$7,N56=Cutoff!$W$8,N56=Cutoff!$W$9,N56=Cutoff!$W$10,N56=Cutoff!$W$11,N56=Cutoff!$W$12),1,0))</f>
        <v/>
      </c>
      <c r="IQ56" s="530" t="str">
        <f>IF(ISBLANK($B56),"",+IF(OR(O56=Cutoff!$W$2,O56=Cutoff!$W$3,O56=Cutoff!$W$4,O56=Cutoff!$W$5,O56=Cutoff!$W$6,O56=Cutoff!$W$7,O56=Cutoff!$W$8,O56=Cutoff!$W$9,O56=Cutoff!$W$10,O56=Cutoff!$W$11,O56=Cutoff!$W$12),1,0))</f>
        <v/>
      </c>
      <c r="IR56" s="541" t="str">
        <f t="shared" si="103"/>
        <v/>
      </c>
      <c r="IS56" s="541" t="str">
        <f t="shared" si="104"/>
        <v/>
      </c>
      <c r="IV56" s="720" t="str">
        <f>IF(ISBLANK($B56),"",+IF(AND(OR(E56=Cutoff!$W$8,E56=Cutoff!$W$9,E56=Cutoff!$W$12),OR(E56=$D$19,E56=$E$19,E56=$F$19,E56=$G$19,E56=$H$19,E56=$I$19,E56=$J$19,E56=$K$19,E56=$L$19,E56=$M$19),GQ56="i"),E56,""))</f>
        <v/>
      </c>
      <c r="IW56" s="720" t="str">
        <f>IF(ISBLANK($B56),"",+IF(AND(OR(F56=Cutoff!$W$8,F56=Cutoff!$W$9,F56=Cutoff!$W$12),OR(F56=$D$19,F56=$E$19,F56=$F$19,F56=$G$19,F56=$H$19,F56=$I$19,F56=$J$19,F56=$K$19,F56=$L$19,F56=$M$19),GR56="i"),F56,""))</f>
        <v/>
      </c>
      <c r="IX56" s="720" t="str">
        <f>IF(ISBLANK($B56),"",+IF(AND(OR(G56=Cutoff!$W$8,G56=Cutoff!$W$9,G56=Cutoff!$W$12),OR(G56=$D$19,G56=$E$19,G56=$F$19,G56=$G$19,G56=$H$19,G56=$I$19,G56=$J$19,G56=$K$19,G56=$L$19,G56=$M$19),GS56="i"),G56,""))</f>
        <v/>
      </c>
      <c r="IY56" s="720" t="str">
        <f>IF(ISBLANK($B56),"",+IF(AND(OR(H56=Cutoff!$W$8,H56=Cutoff!$W$9,H56=Cutoff!$W$12),OR(H56=$D$19,H56=$E$19,H56=$F$19,H56=$G$19,H56=$H$19,H56=$I$19,H56=$J$19,H56=$K$19,H56=$L$19,H56=$M$19),GT56="i"),H56,""))</f>
        <v/>
      </c>
      <c r="IZ56" s="720" t="str">
        <f>IF(ISBLANK($B56),"",+IF(AND(OR(I56=Cutoff!$W$8,I56=Cutoff!$W$9,I56=Cutoff!$W$12),OR(I56=$D$19,I56=$E$19,I56=$F$19,I56=$G$19,I56=$H$19,I56=$I$19,I56=$J$19,I56=$K$19,I56=$L$19,I56=$M$19),GU56="i"),I56,""))</f>
        <v/>
      </c>
      <c r="JA56" s="720" t="str">
        <f>IF(ISBLANK($B56),"",+IF(AND(OR(J56=Cutoff!$W$8,J56=Cutoff!$W$9,J56=Cutoff!$W$12),OR(J56=$D$19,J56=$E$19,J56=$F$19,J56=$G$19,J56=$H$19,J56=$I$19,J56=$J$19,J56=$K$19,J56=$L$19,J56=$M$19),GV56="i"),J56,""))</f>
        <v/>
      </c>
      <c r="JB56" s="720" t="str">
        <f>IF(ISBLANK($B56),"",+IF(AND(OR(K56=Cutoff!$W$8,K56=Cutoff!$W$9,K56=Cutoff!$W$12),OR(K56=$D$19,K56=$E$19,K56=$F$19,K56=$G$19,K56=$H$19,K56=$I$19,K56=$J$19,K56=$K$19,K56=$L$19,K56=$M$19),GW56="i"),K56,""))</f>
        <v/>
      </c>
      <c r="JC56" s="720" t="str">
        <f>IF(ISBLANK($B56),"",+IF(AND(OR(L56=Cutoff!$W$8,L56=Cutoff!$W$9,L56=Cutoff!$W$12),OR(L56=$D$19,L56=$E$19,L56=$F$19,L56=$G$19,L56=$H$19,L56=$I$19,L56=$J$19,L56=$K$19,L56=$L$19,L56=$M$19),GX56="i"),L56,""))</f>
        <v/>
      </c>
      <c r="JD56" s="720" t="str">
        <f>IF(ISBLANK($B56),"",+IF(AND(OR(M56=Cutoff!$W$8,M56=Cutoff!$W$9,M56=Cutoff!$W$12),OR(M56=$D$19,M56=$E$19,M56=$F$19,M56=$G$19,M56=$H$19,M56=$I$19,M56=$J$19,M56=$K$19,M56=$L$19,M56=$M$19),GY56="i"),M56,""))</f>
        <v/>
      </c>
      <c r="JE56" s="720" t="str">
        <f>IF(ISBLANK($B56),"",+IF(AND(OR(N56=Cutoff!$W$8,N56=Cutoff!$W$9,N56=Cutoff!$W$12),OR(N56=$D$19,N56=$E$19,N56=$F$19,N56=$G$19,N56=$H$19,N56=$I$19,N56=$J$19,N56=$K$19,N56=$L$19,N56=$M$19),GZ56="i"),N56,""))</f>
        <v/>
      </c>
      <c r="JF56" s="720" t="str">
        <f>IF(ISBLANK($B56),"",+IF(AND(OR(O56=Cutoff!$W$8,O56=Cutoff!$W$9,O56=Cutoff!$W$12),OR(O56=$D$19,O56=$E$19,O56=$F$19,O56=$G$19,O56=$H$19,O56=$I$19,O56=$J$19,O56=$K$19,O56=$L$19,O56=$M$19),HA56="i"),O56,""))</f>
        <v/>
      </c>
      <c r="JG56" s="720">
        <f t="shared" si="105"/>
        <v>0</v>
      </c>
      <c r="JH56" s="720" t="str">
        <f t="shared" si="106"/>
        <v/>
      </c>
      <c r="JK56" s="720" t="str">
        <f>IF(ISBLANK($B56),"",+IF(AND(OR(E56=Cutoff!$W$2,E56=Cutoff!$W$3,E56=Cutoff!$W$4,E56=Cutoff!$W$11),OR(E56=$D$19,E56=$E$19,E56=$F$19,E56=$G$19,E56=$H$19,E56=$I$19,E56=$J$19,E56=$K$19,E56=$L$19,E56=$M$19),HE56="d"),E56,""))</f>
        <v/>
      </c>
      <c r="JL56" s="720" t="str">
        <f>IF(ISBLANK($B56),"",+IF(AND(OR(F56=Cutoff!$W$2,F56=Cutoff!$W$3,F56=Cutoff!$W$4,F56=Cutoff!$W$11),OR(F56=$D$19,F56=$E$19,F56=$F$19,F56=$G$19,F56=$H$19,F56=$I$19,F56=$J$19,F56=$K$19,F56=$L$19,F56=$M$19),HF56="d"),F56,""))</f>
        <v/>
      </c>
      <c r="JM56" s="720" t="str">
        <f>IF(ISBLANK($B56),"",+IF(AND(OR(G56=Cutoff!$W$2,G56=Cutoff!$W$3,G56=Cutoff!$W$4,G56=Cutoff!$W$11),OR(G56=$D$19,G56=$E$19,G56=$F$19,G56=$G$19,G56=$H$19,G56=$I$19,G56=$J$19,G56=$K$19,G56=$L$19,G56=$M$19),HG56="d"),G56,""))</f>
        <v/>
      </c>
      <c r="JN56" s="720" t="str">
        <f>IF(ISBLANK($B56),"",+IF(AND(OR(H56=Cutoff!$W$2,H56=Cutoff!$W$3,H56=Cutoff!$W$4,H56=Cutoff!$W$11),OR(H56=$D$19,H56=$E$19,H56=$F$19,H56=$G$19,H56=$H$19,H56=$I$19,H56=$J$19,H56=$K$19,H56=$L$19,H56=$M$19),HH56="d"),H56,""))</f>
        <v/>
      </c>
      <c r="JO56" s="720" t="str">
        <f>IF(ISBLANK($B56),"",+IF(AND(OR(I56=Cutoff!$W$2,I56=Cutoff!$W$3,I56=Cutoff!$W$4,I56=Cutoff!$W$11),OR(I56=$D$19,I56=$E$19,I56=$F$19,I56=$G$19,I56=$H$19,I56=$I$19,I56=$J$19,I56=$K$19,I56=$L$19,I56=$M$19),HI56="d"),I56,""))</f>
        <v/>
      </c>
      <c r="JP56" s="720" t="str">
        <f>IF(ISBLANK($B56),"",+IF(AND(OR(J56=Cutoff!$W$2,J56=Cutoff!$W$3,J56=Cutoff!$W$4,J56=Cutoff!$W$11),OR(J56=$D$19,J56=$E$19,J56=$F$19,J56=$G$19,J56=$H$19,J56=$I$19,J56=$J$19,J56=$K$19,J56=$L$19,J56=$M$19),HJ56="d"),J56,""))</f>
        <v/>
      </c>
      <c r="JQ56" s="720" t="str">
        <f>IF(ISBLANK($B56),"",+IF(AND(OR(K56=Cutoff!$W$2,K56=Cutoff!$W$3,K56=Cutoff!$W$4,K56=Cutoff!$W$11),OR(K56=$D$19,K56=$E$19,K56=$F$19,K56=$G$19,K56=$H$19,K56=$I$19,K56=$J$19,K56=$K$19,K56=$L$19,K56=$M$19),HK56="d"),K56,""))</f>
        <v/>
      </c>
      <c r="JR56" s="720" t="str">
        <f>IF(ISBLANK($B56),"",+IF(AND(OR(L56=Cutoff!$W$2,L56=Cutoff!$W$3,L56=Cutoff!$W$4,L56=Cutoff!$W$11),OR(L56=$D$19,L56=$E$19,L56=$F$19,L56=$G$19,L56=$H$19,L56=$I$19,L56=$J$19,L56=$K$19,L56=$L$19,L56=$M$19),HL56="d"),L56,""))</f>
        <v/>
      </c>
      <c r="JS56" s="720" t="str">
        <f>IF(ISBLANK($B56),"",+IF(AND(OR(M56=Cutoff!$W$2,M56=Cutoff!$W$3,M56=Cutoff!$W$4,M56=Cutoff!$W$11),OR(M56=$D$19,M56=$E$19,M56=$F$19,M56=$G$19,M56=$H$19,M56=$I$19,M56=$J$19,M56=$K$19,M56=$L$19,M56=$M$19),HM56="d"),M56,""))</f>
        <v/>
      </c>
      <c r="JT56" s="720" t="str">
        <f>IF(ISBLANK($B56),"",+IF(AND(OR(N56=Cutoff!$W$2,N56=Cutoff!$W$3,N56=Cutoff!$W$4,N56=Cutoff!$W$11),OR(N56=$D$19,N56=$E$19,N56=$F$19,N56=$G$19,N56=$H$19,N56=$I$19,N56=$J$19,N56=$K$19,N56=$L$19,N56=$M$19),HN56="d"),N56,""))</f>
        <v/>
      </c>
      <c r="JU56" s="720" t="str">
        <f>IF(ISBLANK($B56),"",+IF(AND(OR(O56=Cutoff!$W$2,O56=Cutoff!$W$3,O56=Cutoff!$W$4,O56=Cutoff!$W$11),OR(O56=$D$19,O56=$E$19,O56=$F$19,O56=$G$19,O56=$H$19,O56=$I$19,O56=$J$19,O56=$K$19,O56=$L$19,O56=$M$19),HO56="d"),O56,""))</f>
        <v/>
      </c>
      <c r="JV56" s="720">
        <f t="shared" si="125"/>
        <v>0</v>
      </c>
      <c r="JW56" s="720" t="str">
        <f t="shared" si="23"/>
        <v/>
      </c>
      <c r="JZ56" s="11"/>
      <c r="KA56" s="11"/>
      <c r="KB56" s="11"/>
      <c r="KC56" s="11"/>
      <c r="KD56" s="11"/>
      <c r="KE56" s="11"/>
      <c r="KF56" s="11"/>
      <c r="KG56" s="11"/>
      <c r="KH56" s="11"/>
      <c r="KI56" s="11"/>
      <c r="KJ56" s="11"/>
      <c r="KK56" s="11"/>
      <c r="KL56" s="11"/>
    </row>
    <row r="57" spans="1:298" ht="20.25" x14ac:dyDescent="0.3">
      <c r="A57" s="501"/>
      <c r="B57" s="585"/>
      <c r="C57" s="502"/>
      <c r="D57" s="500" t="str">
        <f t="shared" si="1"/>
        <v/>
      </c>
      <c r="E57" s="515"/>
      <c r="F57" s="516"/>
      <c r="G57" s="516"/>
      <c r="H57" s="516"/>
      <c r="I57" s="516"/>
      <c r="J57" s="516"/>
      <c r="K57" s="516"/>
      <c r="L57" s="516"/>
      <c r="M57" s="516"/>
      <c r="N57" s="516"/>
      <c r="O57" s="516"/>
      <c r="P57" s="510"/>
      <c r="Q57" s="505"/>
      <c r="R57" s="780"/>
      <c r="S57" s="507"/>
      <c r="T57" s="513"/>
      <c r="U57" s="716"/>
      <c r="V57" s="511"/>
      <c r="W57" s="506"/>
      <c r="X57" s="512"/>
      <c r="Y57" s="511"/>
      <c r="Z57" s="506"/>
      <c r="AA57" s="512"/>
      <c r="AB57" s="517"/>
      <c r="AC57" s="508"/>
      <c r="AD57" s="507"/>
      <c r="AE57" s="508"/>
      <c r="AF57" s="515"/>
      <c r="AG57" s="516"/>
      <c r="AH57" s="509"/>
      <c r="AI57" s="509"/>
      <c r="AJ57" s="510"/>
      <c r="AK57" s="447" t="str">
        <f t="shared" si="140"/>
        <v/>
      </c>
      <c r="AL57" s="63" t="str">
        <f t="shared" si="127"/>
        <v/>
      </c>
      <c r="AM57" s="64" t="str">
        <f t="shared" si="141"/>
        <v/>
      </c>
      <c r="AN57" s="786" t="str">
        <f t="shared" si="24"/>
        <v/>
      </c>
      <c r="AO57" s="786" t="str">
        <f t="shared" si="25"/>
        <v/>
      </c>
      <c r="AP57" s="786" t="str">
        <f t="shared" si="26"/>
        <v/>
      </c>
      <c r="AQ57" s="786" t="str">
        <f t="shared" si="27"/>
        <v/>
      </c>
      <c r="AR57" s="787" t="str">
        <f t="shared" si="28"/>
        <v/>
      </c>
      <c r="AS57" s="788" t="str">
        <f t="shared" si="29"/>
        <v/>
      </c>
      <c r="AT57" s="788" t="str">
        <f t="shared" si="30"/>
        <v/>
      </c>
      <c r="AU57" s="789" t="str">
        <f t="shared" si="31"/>
        <v/>
      </c>
      <c r="AV57" s="786" t="str">
        <f t="shared" si="32"/>
        <v/>
      </c>
      <c r="AW57" s="66" t="str">
        <f t="shared" si="33"/>
        <v/>
      </c>
      <c r="AX57" s="67" t="str">
        <f t="shared" si="4"/>
        <v/>
      </c>
      <c r="AY57" s="787" t="str">
        <f t="shared" si="34"/>
        <v/>
      </c>
      <c r="AZ57" s="790" t="str">
        <f t="shared" si="35"/>
        <v/>
      </c>
      <c r="BA57" s="378" t="str">
        <f t="shared" si="128"/>
        <v/>
      </c>
      <c r="BB57" s="379" t="str">
        <f t="shared" si="129"/>
        <v/>
      </c>
      <c r="BC57" s="376" t="str">
        <f t="shared" si="126"/>
        <v/>
      </c>
      <c r="BD57" s="263" t="str">
        <f t="shared" si="142"/>
        <v/>
      </c>
      <c r="BE57" s="263" t="str">
        <f t="shared" si="8"/>
        <v/>
      </c>
      <c r="BF57" s="258" t="b">
        <f t="shared" si="9"/>
        <v>0</v>
      </c>
      <c r="BG57" s="266" t="str">
        <f t="shared" si="130"/>
        <v/>
      </c>
      <c r="BH57" s="376" t="str">
        <f t="shared" si="131"/>
        <v xml:space="preserve"> </v>
      </c>
      <c r="BI57" s="376" t="str">
        <f t="shared" si="36"/>
        <v/>
      </c>
      <c r="BJ57" s="256" t="b">
        <f>+IF(E57="H340",IF(SCL!Y57&lt;$Q57,"Yes",""),IF(E57="H341",IF(SCL!Y57&lt;$Q57,"Yes",""),IF(E57="H350",IF(SCL!Y57&lt;$Q57,"Yes",""),IF(E57="H350i",IF(SCL!Y57&lt;$Q57,"(I)",""),IF(E57="H351",IF(SCL!Y57&lt;$Q57,"Yes",""))))))</f>
        <v>0</v>
      </c>
      <c r="BK57" s="256" t="b">
        <f>+IF(F57="H340",IF(SCL!Z57&lt;$Q57,"Yes",""),IF(F57="H341",IF(SCL!Z57&lt;$Q57,"Yes",""),IF(F57="H350",IF(SCL!Z57&lt;$Q57,"Yes",""),IF(F57="H350i",IF(SCL!Z57&lt;$Q57,"(I)",""),IF(F57="H351",IF(SCL!Z57&lt;$Q57,"Yes",""))))))</f>
        <v>0</v>
      </c>
      <c r="BL57" s="256" t="b">
        <f>+IF(G57="H340",IF(SCL!AA57&lt;$Q57,"Yes",""),IF(G57="H341",IF(SCL!AA57&lt;$Q57,"Yes",""),IF(G57="H350",IF(SCL!AA57&lt;$Q57,"Yes",""),IF(G57="H350i",IF(SCL!AA57&lt;$Q57,"(I)",""),IF(G57="H351",IF(SCL!AA57&lt;$Q57,"Yes",""))))))</f>
        <v>0</v>
      </c>
      <c r="BM57" s="256" t="b">
        <f>+IF(H57="H340",IF(SCL!AB57&lt;$Q57,"Yes",""),IF(H57="H341",IF(SCL!AB57&lt;$Q57,"Yes",""),IF(H57="H350",IF(SCL!AB57&lt;$Q57,"Yes",""),IF(H57="H350i",IF(SCL!AB57&lt;$Q57,"(I)",""),IF(H57="H351",IF(SCL!AB57&lt;$Q57,"Yes",""))))))</f>
        <v>0</v>
      </c>
      <c r="BN57" s="256" t="b">
        <f>+IF(I57="H340",IF(SCL!AC57&lt;$Q57,"Yes",""),IF(I57="H341",IF(SCL!AC57&lt;$Q57,"Yes",""),IF(I57="H350",IF(SCL!AC57&lt;$Q57,"Yes",""),IF(I57="H350i",IF(SCL!AC57&lt;$Q57,"(I)",""),IF(I57="H351",IF(SCL!AC57&lt;$Q57,"Yes",""))))))</f>
        <v>0</v>
      </c>
      <c r="BO57" s="256" t="b">
        <f>+IF(J57="H340",IF(SCL!AD57&lt;$Q57,"Yes",""),IF(J57="H341",IF(SCL!AD57&lt;$Q57,"Yes",""),IF(J57="H350",IF(SCL!AD57&lt;$Q57,"Yes",""),IF(J57="H350i",IF(SCL!AD57&lt;$Q57,"(I)",""),IF(J57="H351",IF(SCL!AD57&lt;$Q57,"Yes",""))))))</f>
        <v>0</v>
      </c>
      <c r="BP57" s="256" t="b">
        <f>+IF(K57="H340",IF(SCL!AE57&lt;$Q57,"Yes",""),IF(K57="H341",IF(SCL!AE57&lt;$Q57,"Yes",""),IF(K57="H350",IF(SCL!AE57&lt;$Q57,"Yes",""),IF(K57="H350i",IF(SCL!AE57&lt;$Q57,"(I)",""),IF(K57="H351",IF(SCL!AE57&lt;$Q57,"Yes",""))))))</f>
        <v>0</v>
      </c>
      <c r="BQ57" s="256" t="b">
        <f>+IF(L57="H340",IF(SCL!AF57&lt;$Q57,"Yes",""),IF(L57="H341",IF(SCL!AF57&lt;$Q57,"Yes",""),IF(L57="H350",IF(SCL!AF57&lt;$Q57,"Yes",""),IF(L57="H350i",IF(SCL!AF57&lt;$Q57,"(I)",""),IF(L57="H351",IF(SCL!AF57&lt;$Q57,"Yes",""))))))</f>
        <v>0</v>
      </c>
      <c r="BR57" s="256" t="b">
        <f>+IF(M57="H340",IF(SCL!AG57&lt;$Q57,"Yes",""),IF(M57="H341",IF(SCL!AG57&lt;$Q57,"Yes",""),IF(M57="H350",IF(SCL!AG57&lt;$Q57,"Yes",""),IF(M57="H350i",IF(SCL!AG57&lt;$Q57,"(I)",""),IF(M57="H351",IF(SCL!AG57&lt;$Q57,"Yes",""))))))</f>
        <v>0</v>
      </c>
      <c r="BS57" s="256" t="b">
        <f>+IF(N57="H340",IF(SCL!AH57&lt;$Q57,"Yes",""),IF(N57="H341",IF(SCL!AH57&lt;$Q57,"Yes",""),IF(N57="H350",IF(SCL!AH57&lt;$Q57,"Yes",""),IF(N57="H350i",IF(SCL!AH57&lt;$Q57,"(I)",""),IF(N57="H351",IF(SCL!AH57&lt;$Q57,"Yes",""))))))</f>
        <v>0</v>
      </c>
      <c r="BT57" s="492" t="b">
        <f>+IF(O57="H340",IF(SCL!AI57&lt;$Q57,"Yes",""),IF(O57="H341",IF(SCL!AI57&lt;$Q57,"Yes",""),IF(O57="H350",IF(SCL!AI57&lt;$Q57,"Yes",""),IF(O57="H350i",IF(SCL!AI57&lt;$Q57,"(I)",""),IF(O57="H351",IF(SCL!AI57&lt;$Q57,"Yes",""))))))</f>
        <v>0</v>
      </c>
      <c r="BU57" s="420"/>
      <c r="BV57" s="420"/>
      <c r="BW57" s="421"/>
      <c r="BX57" s="255" t="str">
        <f t="shared" si="107"/>
        <v/>
      </c>
      <c r="BY57" s="256" t="str">
        <f t="shared" si="112"/>
        <v/>
      </c>
      <c r="BZ57" s="256" t="str">
        <f t="shared" si="113"/>
        <v/>
      </c>
      <c r="CA57" s="256" t="str">
        <f t="shared" si="114"/>
        <v/>
      </c>
      <c r="CB57" s="256" t="str">
        <f t="shared" si="115"/>
        <v/>
      </c>
      <c r="CC57" s="256" t="str">
        <f t="shared" si="116"/>
        <v/>
      </c>
      <c r="CD57" s="256" t="str">
        <f t="shared" si="117"/>
        <v/>
      </c>
      <c r="CE57" s="256" t="str">
        <f t="shared" si="118"/>
        <v/>
      </c>
      <c r="CF57" s="256" t="str">
        <f t="shared" si="119"/>
        <v/>
      </c>
      <c r="CG57" s="256" t="str">
        <f t="shared" si="120"/>
        <v/>
      </c>
      <c r="CH57" s="256" t="str">
        <f t="shared" si="121"/>
        <v/>
      </c>
      <c r="CI57" s="420" t="str">
        <f t="shared" si="132"/>
        <v/>
      </c>
      <c r="CJ57" s="420" t="str">
        <f t="shared" si="133"/>
        <v/>
      </c>
      <c r="CK57" s="420" t="str">
        <f t="shared" si="134"/>
        <v/>
      </c>
      <c r="CL57" s="593" t="str">
        <f t="shared" si="47"/>
        <v/>
      </c>
      <c r="CM57" s="376" t="str">
        <f t="shared" si="108"/>
        <v/>
      </c>
      <c r="CN57" s="376" t="str">
        <f t="shared" si="48"/>
        <v/>
      </c>
      <c r="CO57" s="545" t="str">
        <f t="shared" si="49"/>
        <v/>
      </c>
      <c r="CP57" s="258" t="str">
        <f t="shared" si="14"/>
        <v/>
      </c>
      <c r="CQ57" s="541">
        <f t="shared" si="50"/>
        <v>0</v>
      </c>
      <c r="CS57" s="671" t="str">
        <f>IF(ISBLANK(E57),"",IF(SCL!Y57&lt;$Q57,1,0))</f>
        <v/>
      </c>
      <c r="CT57" s="672" t="str">
        <f>IF(ISBLANK(F57),"",IF(SCL!Z57&lt;$Q57,1,0))</f>
        <v/>
      </c>
      <c r="CU57" s="672" t="str">
        <f>IF(ISBLANK(G57),"",IF(SCL!AA57&lt;$Q57,1,0))</f>
        <v/>
      </c>
      <c r="CV57" s="672" t="str">
        <f>IF(ISBLANK(H57),"",IF(SCL!AB57&lt;$Q57,1,0))</f>
        <v/>
      </c>
      <c r="CW57" s="672" t="str">
        <f>IF(ISBLANK(I57),"",IF(SCL!AC57&lt;$Q57,1,0))</f>
        <v/>
      </c>
      <c r="CX57" s="672" t="str">
        <f>IF(ISBLANK(J57),"",IF(SCL!AD57&lt;$Q57,1,0))</f>
        <v/>
      </c>
      <c r="CY57" s="672" t="str">
        <f>IF(ISBLANK(K57),"",IF(SCL!AE57&lt;$Q57,1,0))</f>
        <v/>
      </c>
      <c r="CZ57" s="672" t="str">
        <f>IF(ISBLANK(L57),"",IF(SCL!AF57&lt;$Q57,1,0))</f>
        <v/>
      </c>
      <c r="DA57" s="672" t="str">
        <f>IF(ISBLANK(M57),"",IF(SCL!AG57&lt;$Q57,1,0))</f>
        <v/>
      </c>
      <c r="DB57" s="672" t="str">
        <f>IF(ISBLANK(N57),"",IF(SCL!AH57&lt;$Q57,1,0))</f>
        <v/>
      </c>
      <c r="DC57" s="673" t="str">
        <f>IF(ISBLANK(O57),"",IF(SCL!AI57&lt;$Q57,1,0))</f>
        <v/>
      </c>
      <c r="DD57" s="478">
        <f t="shared" si="51"/>
        <v>0</v>
      </c>
      <c r="DE57" s="541" t="str">
        <f t="shared" si="52"/>
        <v/>
      </c>
      <c r="DF57" s="665">
        <f t="shared" si="109"/>
        <v>39</v>
      </c>
      <c r="DP57" s="637" t="str">
        <f>+IF(ISBLANK($B$22),"",IF(OR(E57=Cutoff!$A$18,E57=Cutoff!$A$18,F57=Cutoff!$A$18,G57=Cutoff!$A$18,H57=Cutoff!$A$18,I57=Cutoff!$A$18,J57=Cutoff!$A$18,K57=Cutoff!$A$18,L57=Cutoff!$A$18,M57=Cutoff!$A$18,N57=Cutoff!$A$18,O57=Cutoff!$A$18),1,0))</f>
        <v/>
      </c>
      <c r="DQ57" s="622" t="str">
        <f t="shared" si="60"/>
        <v/>
      </c>
      <c r="DR57" s="622" t="str">
        <f t="shared" si="61"/>
        <v/>
      </c>
      <c r="DS57" s="622">
        <f t="shared" si="62"/>
        <v>0</v>
      </c>
      <c r="DT57" s="622" t="str">
        <f t="shared" si="63"/>
        <v/>
      </c>
      <c r="DU57" s="636" t="str">
        <f t="shared" si="64"/>
        <v/>
      </c>
      <c r="DV57" s="381" t="str">
        <f>+IF(OR($E57=Cutoff!A$13,$E57=Cutoff!A$14,$E57=Cutoff!A$15,$F57=Cutoff!A$13,$F57=Cutoff!A$14,$F57=Cutoff!A$15,$G57=Cutoff!A$13,$G57=Cutoff!A$14,$G57=Cutoff!A$15,H57=Cutoff!A$13,$H57=Cutoff!A$14,$H57=Cutoff!A$15,I57=Cutoff!A$13,$I57=Cutoff!A$14,$I57=Cutoff!A$15,$J57=Cutoff!A$13,$J57=Cutoff!A$14,$J57=Cutoff!A$15,$K57=Cutoff!A$13,$K57=Cutoff!A$14,$K57=Cutoff!A$15,$L57=Cutoff!A$13,$L57=Cutoff!A$14,$L57=Cutoff!A$15,$M57=Cutoff!A$13,$M57=Cutoff!A$14,$M57=Cutoff!A$15,$N57=Cutoff!A$13,$N57=Cutoff!A$14,$N57=Cutoff!A$15,$O57=Cutoff!A$13,$O57=Cutoff!A$14,$O57=Cutoff!A$15),"x","")</f>
        <v/>
      </c>
      <c r="DW57" s="275" t="str">
        <f t="shared" si="65"/>
        <v/>
      </c>
      <c r="DX57" s="244" t="str">
        <f t="shared" si="16"/>
        <v/>
      </c>
      <c r="DY57" s="381" t="str">
        <f>+IF(OR($E57=Cutoff!$A$5,$E57=Cutoff!$A$6,$E57=Cutoff!$A$7,$F57=Cutoff!$A$5,$F57=Cutoff!$A$6,$F57=Cutoff!$A$7,$G57=Cutoff!$A$5,$G57=Cutoff!$A$6,$G57=Cutoff!$A$7,$H57=Cutoff!$A$5,$H57=Cutoff!$A$6,$H57=Cutoff!$A$7,$I57=Cutoff!$A$5,$I57=Cutoff!$A$6,$I57=Cutoff!$A$7,$J57=Cutoff!$A$5,$J57=Cutoff!$A$6,$J57=Cutoff!$A$7,$K57=Cutoff!$A$5,$K57=Cutoff!$A$6,$K57=Cutoff!$A$7,$L57=Cutoff!$A$5,$L57=Cutoff!$A$6,$L57=Cutoff!$A$7,$M57=Cutoff!$A$5,$M57=Cutoff!$A$6,$M57=Cutoff!$A$7,$N57=Cutoff!$A$5,$N57=Cutoff!$A$6,$N57=Cutoff!$A$7,$O57=Cutoff!$A$5,$O57=Cutoff!$A$6,$O57=Cutoff!$A$7),"x","")</f>
        <v/>
      </c>
      <c r="DZ57" s="275" t="str">
        <f t="shared" si="66"/>
        <v/>
      </c>
      <c r="EA57" s="244" t="str">
        <f t="shared" si="144"/>
        <v/>
      </c>
      <c r="EB57" s="381" t="str">
        <f>+IF(OR($E57=Cutoff!$A$2,$E57=Cutoff!$A$3,$E57=Cutoff!$A$4,$F57=Cutoff!$A$2,$F57=Cutoff!$A$3,$F57=Cutoff!$A$4,$G57=Cutoff!$A$2,$G57=Cutoff!$A$3,$G57=Cutoff!$A$4,$H57=Cutoff!$A$2,$H57=Cutoff!$A$3,$H57=Cutoff!$A$4,$I57=Cutoff!$A$2,$I57=Cutoff!$A$3,$I57=Cutoff!$A$4,$J57=Cutoff!$A$2,$J57=Cutoff!$A$3,$J57=Cutoff!$A$4,$K57=Cutoff!$A$2,$K57=Cutoff!$A$3,$K57=Cutoff!$A$4,$L57=Cutoff!$A$2,$L57=Cutoff!$A$3,$L57=Cutoff!$A$4,$M57=Cutoff!$A$2,$M57=Cutoff!$A$3,$M57=Cutoff!$A$4,$N57=Cutoff!$A$2,$N57=Cutoff!$A$3,$N57=Cutoff!$A$4,$O57=Cutoff!$A$2,$O57=Cutoff!$A$3,$O57=Cutoff!$A$4),"x","")</f>
        <v/>
      </c>
      <c r="EC57" s="275" t="str">
        <f t="shared" si="67"/>
        <v/>
      </c>
      <c r="ED57" s="244" t="str">
        <f t="shared" si="143"/>
        <v/>
      </c>
      <c r="EE57" s="293" t="str">
        <f t="shared" si="122"/>
        <v/>
      </c>
      <c r="EF57" s="382" t="str">
        <f>+IF(OR($E57=Cutoff!$A$8,$E57=Cutoff!$A$11,$E57=Cutoff!$A$12,$F57=Cutoff!$A$8,$F57=Cutoff!$A$11,$F57=Cutoff!$A$12,$G57=Cutoff!$A$8,$G57=Cutoff!$A$11,$G57=Cutoff!$A$12,$H57=Cutoff!$A$8,$H57=Cutoff!$A$11,$H57=Cutoff!$A$12,$I57=Cutoff!$A$8,$I57=Cutoff!$A$11,$I57=Cutoff!$A$12,$J57=Cutoff!$A$8,$J57=Cutoff!$A$11,$J57=Cutoff!$A$12,$K57=Cutoff!$A$8,$K57=Cutoff!$A$11,$K57=Cutoff!$A$12,$L57=Cutoff!$A$8,$L57=Cutoff!$A$11,$L57=Cutoff!$A$12,$M57=Cutoff!$A$8,$M57=Cutoff!$A$11,$M57=Cutoff!$A$12,$N57=Cutoff!$A$8,$N57=Cutoff!$A$11,$N57=Cutoff!$A$12,$O57=Cutoff!$A$8,$O57=Cutoff!$A$11,$O57=Cutoff!$A$12),"x","")</f>
        <v/>
      </c>
      <c r="EG57" s="293" t="str">
        <f t="shared" si="123"/>
        <v/>
      </c>
      <c r="EH57" s="482" t="str">
        <f t="shared" si="68"/>
        <v/>
      </c>
      <c r="EI57" s="482" t="str">
        <f t="shared" si="69"/>
        <v/>
      </c>
      <c r="EJ57" s="478" t="str">
        <f t="shared" si="70"/>
        <v/>
      </c>
      <c r="EK57" s="244">
        <f t="shared" si="110"/>
        <v>3</v>
      </c>
      <c r="EL57" s="482" t="str">
        <f t="shared" si="71"/>
        <v/>
      </c>
      <c r="EM57" s="482" t="str">
        <f t="shared" si="72"/>
        <v/>
      </c>
      <c r="EN57" s="482" t="str">
        <f t="shared" si="73"/>
        <v/>
      </c>
      <c r="EO57" s="293" t="str">
        <f t="shared" si="19"/>
        <v/>
      </c>
      <c r="EP57" s="539" t="str">
        <f>+IF(ISBLANK(B57),"",IF(OR($E57=Cutoff!$P$2,$E57=Cutoff!$P$3,$E57=Cutoff!$P$4,$E57=Cutoff!$P$5,$E57=Cutoff!$P$6,$E57=Cutoff!$P$7,$E57=Cutoff!$P$8,$F57=Cutoff!$P$2,$F57=Cutoff!$P$3,$F57=Cutoff!$P$4,$F57=Cutoff!$P$5,$F57=Cutoff!$P$6,$F57=Cutoff!$P$7,$F57=Cutoff!$P$8,$G57=Cutoff!$P$2,$G57=Cutoff!$P$3,$G57=Cutoff!$P$4,$G57=Cutoff!$P$5,$G57=Cutoff!$P$6,$G57=Cutoff!$P$7,$G57=Cutoff!$P$8,$H57=Cutoff!$P$2,$H57=Cutoff!$P$3,$H57=Cutoff!$P$4,$H57=Cutoff!$P$5,$H57=Cutoff!$P$6,$H57=Cutoff!$P$7,$H57=Cutoff!$P$8,$I57=Cutoff!$P$2,$I57=Cutoff!$P$3,$I57=Cutoff!$P$4,$I57=Cutoff!$P$5,$I57=Cutoff!$P$6,$I57=Cutoff!$P$7,$I57=Cutoff!$P$8,$J57=Cutoff!$P$2,$J57=Cutoff!$P$3,$J57=Cutoff!$P$4,$J57=Cutoff!$P$5,$J57=Cutoff!$P$6,$J57=Cutoff!$P$7,$J57=Cutoff!$P$8,$K57=Cutoff!$P$2,$K57=Cutoff!$P$3,$K57=Cutoff!$P$4,$K57=Cutoff!$P$5,$K57=Cutoff!$P$6,$K57=Cutoff!$P$7,$K57=Cutoff!$P$8,$L57=Cutoff!$P$2,$L57=Cutoff!$P$3,$L57=Cutoff!$P$4,$L57=Cutoff!$P$5,$L57=Cutoff!$P$6,$L57=Cutoff!$P$7,$L57=Cutoff!$P$8,$M57=Cutoff!$P$2,$M57=Cutoff!$P$3,$M57=Cutoff!$P$4,$M57=Cutoff!$P$5,$M57=Cutoff!$P$6,$M57=Cutoff!$P$7,$M57=Cutoff!$P$8,$N57=Cutoff!$P$2,$N57=Cutoff!$P$3,$N57=Cutoff!$P$4,$N57=Cutoff!$P$5,$N57=Cutoff!$P$6,$N57=Cutoff!$P$7,$N57=Cutoff!$P$8,$O57=Cutoff!$P$2,$O57=Cutoff!$P$3,$O57=Cutoff!$P$4,$O57=Cutoff!$P$5,$O57=Cutoff!$P$6,$O57=Cutoff!$P$7,$O57=Cutoff!$P$8),1,""))</f>
        <v/>
      </c>
      <c r="EQ57" s="490" t="str">
        <f>+IF(ISBLANK(B57),"",IF(OR($E57=Cutoff!$R$2,$E57=Cutoff!$R$3,$E57=Cutoff!$R$4,$E57=Cutoff!$R$6,$E57=Cutoff!$R$7,$E57=Cutoff!$R$8,$E57=Cutoff!$R$10,$F57=Cutoff!$R$2,$F57=Cutoff!$R$3,$F57=Cutoff!$R$4,$F57=Cutoff!$R$6,$F57=Cutoff!$R$7,$F57=Cutoff!$R$8,$F57=Cutoff!$R$10,$G57=Cutoff!$R$2,$G57=Cutoff!$R$3,$G57=Cutoff!$R$4,$G57=Cutoff!$R$6,$G57=Cutoff!$R$7,$G57=Cutoff!$R$8,$G57=Cutoff!$R$10,$H57=Cutoff!$R$2,$H57=Cutoff!$R$3,$H57=Cutoff!$R$4,$H57=Cutoff!$R$6,$H57=Cutoff!$R$7,$H57=Cutoff!$R$8,$H57=Cutoff!$R$10,$I57=Cutoff!$R$2,$I57=Cutoff!$R$3,$I57=Cutoff!$R$4,$I57=Cutoff!$R$6,$I57=Cutoff!$R$7,$I57=Cutoff!$R$8,$I57=Cutoff!$R$10,$J57=Cutoff!$R$2,$J57=Cutoff!$R$3,$J57=Cutoff!$R$4,$J57=Cutoff!$R$6,$J57=Cutoff!$R$7,$J57=Cutoff!$R$8,$J57=Cutoff!$R$10,$K57=Cutoff!$R$2,$K57=Cutoff!$R$3,$K57=Cutoff!$R$4,$K57=Cutoff!$R$6,$K57=Cutoff!$R$7,$K57=Cutoff!$R$8,$K57=Cutoff!$R$10,$L57=Cutoff!$R$2,$L57=Cutoff!$R$3,$L57=Cutoff!$R$4,$L57=Cutoff!$R$6,$L57=Cutoff!$R$7,$L57=Cutoff!$R$8,$L57=Cutoff!$R$10,$M57=Cutoff!$R$2,$M57=Cutoff!$R$3,$M57=Cutoff!$R$4,$M57=Cutoff!$R$6,$M57=Cutoff!$R$7,$M57=Cutoff!$R$8,$M57=Cutoff!$R$10,$N57=Cutoff!$R$2,$N57=Cutoff!$R$3,$N57=Cutoff!$R$4,$N57=Cutoff!$R$6,$N57=Cutoff!$R$7,$N57=Cutoff!$R$8,$N57=Cutoff!$R$10,$O57=Cutoff!$R$2,$O57=Cutoff!$R$3,$O57=Cutoff!$R$4,$O57=Cutoff!$R$6,$O57=Cutoff!$R$7,$O57=Cutoff!$R$8,$O57=Cutoff!$R$10),1,""))</f>
        <v/>
      </c>
      <c r="ER57" s="490" t="str">
        <f>+IF(ISBLANK(B57),"",IF(OR($E57=Cutoff!$T$2,$E57=Cutoff!$T$3,$E57=Cutoff!$T$4,$E57=Cutoff!$T$5,$E57=Cutoff!$T$6,$E57=Cutoff!$T$7,$E57=Cutoff!$T$8,$F57=Cutoff!$T$2,$F57=Cutoff!$T$3,$F57=Cutoff!$T$4,$F57=Cutoff!$T$5,$F57=Cutoff!$T$6,$F57=Cutoff!$T$7,$F57=Cutoff!$T$8,$G57=Cutoff!$T$2,$G57=Cutoff!$T$3,$G57=Cutoff!$T$4,$G57=Cutoff!$T$5,$G57=Cutoff!$T$6,$G57=Cutoff!$T$7,$G57=Cutoff!$T$8,$H57=Cutoff!$T$2,$H57=Cutoff!$T$3,$H57=Cutoff!$T$4,$H57=Cutoff!$T$5,$H57=Cutoff!$T$6,$H57=Cutoff!$T$7,$H57=Cutoff!$T$8,$I57=Cutoff!$T$2,$I57=Cutoff!$T$3,$I57=Cutoff!$T$4,$I57=Cutoff!$T$5,$I57=Cutoff!$T$6,$I57=Cutoff!$T$7,$I57=Cutoff!$T$8,$J57=Cutoff!$T$2,$J57=Cutoff!$T$3,$J57=Cutoff!$T$4,$J57=Cutoff!$T$5,$J57=Cutoff!$T$6,$J57=Cutoff!$T$7,$J57=Cutoff!$T$8,$K57=Cutoff!$T$2,$K57=Cutoff!$T$3,$K57=Cutoff!$T$4,$K57=Cutoff!$T$5,$K57=Cutoff!$T$6,$K57=Cutoff!$T$7,$K57=Cutoff!$T$8,$L57=Cutoff!$T$2,$L57=Cutoff!$T$3,$L57=Cutoff!$T$4,$L57=Cutoff!$T$5,$L57=Cutoff!$T$6,$L57=Cutoff!$T$7,$L57=Cutoff!$T$8,$M57=Cutoff!$T$2,$M57=Cutoff!$T$3,$M57=Cutoff!$T$4,$M57=Cutoff!$T$5,$M57=Cutoff!$T$6,$M57=Cutoff!$T$7,$M57=Cutoff!$T$8,$N57=Cutoff!$T$2,$N57=Cutoff!$T$3,$N57=Cutoff!$T$4,$N57=Cutoff!$T$5,$N57=Cutoff!$T$6,$N57=Cutoff!$T$7,$N57=Cutoff!$T$8,$O57=Cutoff!$T$2,$O57=Cutoff!$T$3,$O57=Cutoff!$T$4,$O57=Cutoff!$T$5,$O57=Cutoff!$T$6,$O57=Cutoff!$T$7,$O57=Cutoff!$T$8),1,""))</f>
        <v/>
      </c>
      <c r="ET57" s="480">
        <f t="shared" si="135"/>
        <v>0</v>
      </c>
      <c r="EU57" s="545">
        <f t="shared" si="75"/>
        <v>0</v>
      </c>
      <c r="EV57" s="545">
        <f t="shared" si="76"/>
        <v>0</v>
      </c>
      <c r="EW57" s="545">
        <f t="shared" si="77"/>
        <v>0</v>
      </c>
      <c r="EY57" s="689" t="str">
        <f>IF(ISBLANK(E57),"0",+IF(OR(AND(E57=Cutoff!$AC$2,$Q57&gt;VLOOKUP(E57,Cutoff!$A$2:$D$56,4,FALSE)&gt;LCID!$Q57),AND(E57=Cutoff!$AC$3,$Q57&gt;VLOOKUP(E57,Cutoff!$A$2:$D$56,4,FALSE)&gt;LCID!$Q57),AND(E57=Cutoff!$AC$4,$RC57&gt;VLOOKUP(E57,Cutoff!$A$2:$D$56,4,FALSE)&gt;LCID!$Q57),AND(E57=Cutoff!$AC$5,$Q57&gt;VLOOKUP(E57,Cutoff!$A$2:$D$56,4,FALSE)&gt;LCID!$Q57),AND(E57=Cutoff!$AC$6,$Q57&gt;VLOOKUP(E57,Cutoff!$A$2:$D$56,4,FALSE)&gt;LCID!$Q57),AND(E57=Cutoff!$AC$7,$Q57&gt;VLOOKUP(E57,Cutoff!$A$2:$D$56,4,FALSE)&gt;LCID!$Q57),AND(E57=Cutoff!$AC$8,$Q57&gt;VLOOKUP(E57,Cutoff!$A$2:$D$56,4,FALSE)&gt;LCID!$Q57),AND(E57=Cutoff!$AC$9,$Q57&gt;VLOOKUP(E57,Cutoff!$A$2:$D$56,4,FALSE)&gt;LCID!$Q57)),"1","0"))</f>
        <v>0</v>
      </c>
      <c r="EZ57" s="690" t="str">
        <f>IF(ISBLANK(F57),"0",+IF(OR(AND(F57=Cutoff!$AC$2,$Q57&gt;VLOOKUP(F57,Cutoff!$A$2:$D$56,4,FALSE)&gt;LCID!$Q57),AND(F57=Cutoff!$AC$3,$Q57&gt;VLOOKUP(F57,Cutoff!$A$2:$D$56,4,FALSE)&gt;LCID!$Q57),AND(F57=Cutoff!$AC$4,$RC57&gt;VLOOKUP(F57,Cutoff!$A$2:$D$56,4,FALSE)&gt;LCID!$Q57),AND(F57=Cutoff!$AC$5,$Q57&gt;VLOOKUP(F57,Cutoff!$A$2:$D$56,4,FALSE)&gt;LCID!$Q57),AND(F57=Cutoff!$AC$6,$Q57&gt;VLOOKUP(F57,Cutoff!$A$2:$D$56,4,FALSE)&gt;LCID!$Q57),AND(F57=Cutoff!$AC$7,$Q57&gt;VLOOKUP(F57,Cutoff!$A$2:$D$56,4,FALSE)&gt;LCID!$Q57),AND(F57=Cutoff!$AC$8,$Q57&gt;VLOOKUP(F57,Cutoff!$A$2:$D$56,4,FALSE)&gt;LCID!$Q57),AND(F57=Cutoff!$AC$9,$Q57&gt;VLOOKUP(F57,Cutoff!$A$2:$D$56,4,FALSE)&gt;LCID!$Q57)),"1","0"))</f>
        <v>0</v>
      </c>
      <c r="FA57" s="690" t="str">
        <f>IF(ISBLANK(G57),"0",+IF(OR(AND(G57=Cutoff!$AC$2,$Q57&gt;VLOOKUP(G57,Cutoff!$A$2:$D$56,4,FALSE)&gt;LCID!$Q57),AND(G57=Cutoff!$AC$3,$Q57&gt;VLOOKUP(G57,Cutoff!$A$2:$D$56,4,FALSE)&gt;LCID!$Q57),AND(G57=Cutoff!$AC$4,$RC57&gt;VLOOKUP(G57,Cutoff!$A$2:$D$56,4,FALSE)&gt;LCID!$Q57),AND(G57=Cutoff!$AC$5,$Q57&gt;VLOOKUP(G57,Cutoff!$A$2:$D$56,4,FALSE)&gt;LCID!$Q57),AND(G57=Cutoff!$AC$6,$Q57&gt;VLOOKUP(G57,Cutoff!$A$2:$D$56,4,FALSE)&gt;LCID!$Q57),AND(G57=Cutoff!$AC$7,$Q57&gt;VLOOKUP(G57,Cutoff!$A$2:$D$56,4,FALSE)&gt;LCID!$Q57),AND(G57=Cutoff!$AC$8,$Q57&gt;VLOOKUP(G57,Cutoff!$A$2:$D$56,4,FALSE)&gt;LCID!$Q57),AND(G57=Cutoff!$AC$9,$Q57&gt;VLOOKUP(G57,Cutoff!$A$2:$D$56,4,FALSE)&gt;LCID!$Q57)),"1","0"))</f>
        <v>0</v>
      </c>
      <c r="FB57" s="690" t="str">
        <f>IF(ISBLANK(H57),"0",+IF(OR(AND(H57=Cutoff!$AC$2,$Q57&gt;VLOOKUP(H57,Cutoff!$A$2:$D$56,4,FALSE)&gt;LCID!$Q57),AND(H57=Cutoff!$AC$3,$Q57&gt;VLOOKUP(H57,Cutoff!$A$2:$D$56,4,FALSE)&gt;LCID!$Q57),AND(H57=Cutoff!$AC$4,$RC57&gt;VLOOKUP(H57,Cutoff!$A$2:$D$56,4,FALSE)&gt;LCID!$Q57),AND(H57=Cutoff!$AC$5,$Q57&gt;VLOOKUP(H57,Cutoff!$A$2:$D$56,4,FALSE)&gt;LCID!$Q57),AND(H57=Cutoff!$AC$6,$Q57&gt;VLOOKUP(H57,Cutoff!$A$2:$D$56,4,FALSE)&gt;LCID!$Q57),AND(H57=Cutoff!$AC$7,$Q57&gt;VLOOKUP(H57,Cutoff!$A$2:$D$56,4,FALSE)&gt;LCID!$Q57),AND(H57=Cutoff!$AC$8,$Q57&gt;VLOOKUP(H57,Cutoff!$A$2:$D$56,4,FALSE)&gt;LCID!$Q57),AND(H57=Cutoff!$AC$9,$Q57&gt;VLOOKUP(H57,Cutoff!$A$2:$D$56,4,FALSE)&gt;LCID!$Q57)),"1","0"))</f>
        <v>0</v>
      </c>
      <c r="FC57" s="690" t="str">
        <f>IF(ISBLANK(I57),"0",+IF(OR(AND(I57=Cutoff!$AC$2,$Q57&gt;VLOOKUP(I57,Cutoff!$A$2:$D$56,4,FALSE)&gt;LCID!$Q57),AND(I57=Cutoff!$AC$3,$Q57&gt;VLOOKUP(I57,Cutoff!$A$2:$D$56,4,FALSE)&gt;LCID!$Q57),AND(I57=Cutoff!$AC$4,$RC57&gt;VLOOKUP(I57,Cutoff!$A$2:$D$56,4,FALSE)&gt;LCID!$Q57),AND(I57=Cutoff!$AC$5,$Q57&gt;VLOOKUP(I57,Cutoff!$A$2:$D$56,4,FALSE)&gt;LCID!$Q57),AND(I57=Cutoff!$AC$6,$Q57&gt;VLOOKUP(I57,Cutoff!$A$2:$D$56,4,FALSE)&gt;LCID!$Q57),AND(I57=Cutoff!$AC$7,$Q57&gt;VLOOKUP(I57,Cutoff!$A$2:$D$56,4,FALSE)&gt;LCID!$Q57),AND(I57=Cutoff!$AC$8,$Q57&gt;VLOOKUP(I57,Cutoff!$A$2:$D$56,4,FALSE)&gt;LCID!$Q57),AND(I57=Cutoff!$AC$9,$Q57&gt;VLOOKUP(I57,Cutoff!$A$2:$D$56,4,FALSE)&gt;LCID!$Q57)),"1","0"))</f>
        <v>0</v>
      </c>
      <c r="FD57" s="690" t="str">
        <f>IF(ISBLANK(J57),"0",+IF(OR(AND(J57=Cutoff!$AC$2,$Q57&gt;VLOOKUP(J57,Cutoff!$A$2:$D$56,4,FALSE)&gt;LCID!$Q57),AND(J57=Cutoff!$AC$3,$Q57&gt;VLOOKUP(J57,Cutoff!$A$2:$D$56,4,FALSE)&gt;LCID!$Q57),AND(J57=Cutoff!$AC$4,$RC57&gt;VLOOKUP(J57,Cutoff!$A$2:$D$56,4,FALSE)&gt;LCID!$Q57),AND(J57=Cutoff!$AC$5,$Q57&gt;VLOOKUP(J57,Cutoff!$A$2:$D$56,4,FALSE)&gt;LCID!$Q57),AND(J57=Cutoff!$AC$6,$Q57&gt;VLOOKUP(J57,Cutoff!$A$2:$D$56,4,FALSE)&gt;LCID!$Q57),AND(J57=Cutoff!$AC$7,$Q57&gt;VLOOKUP(J57,Cutoff!$A$2:$D$56,4,FALSE)&gt;LCID!$Q57),AND(J57=Cutoff!$AC$8,$Q57&gt;VLOOKUP(J57,Cutoff!$A$2:$D$56,4,FALSE)&gt;LCID!$Q57),AND(J57=Cutoff!$AC$9,$Q57&gt;VLOOKUP(J57,Cutoff!$A$2:$D$56,4,FALSE)&gt;LCID!$Q57)),"1","0"))</f>
        <v>0</v>
      </c>
      <c r="FE57" s="690" t="str">
        <f>IF(ISBLANK(K57),"0",+IF(OR(AND(K57=Cutoff!$AC$2,$Q57&gt;VLOOKUP(K57,Cutoff!$A$2:$D$56,4,FALSE)&gt;LCID!$Q57),AND(K57=Cutoff!$AC$3,$Q57&gt;VLOOKUP(K57,Cutoff!$A$2:$D$56,4,FALSE)&gt;LCID!$Q57),AND(K57=Cutoff!$AC$4,$RC57&gt;VLOOKUP(K57,Cutoff!$A$2:$D$56,4,FALSE)&gt;LCID!$Q57),AND(K57=Cutoff!$AC$5,$Q57&gt;VLOOKUP(K57,Cutoff!$A$2:$D$56,4,FALSE)&gt;LCID!$Q57),AND(K57=Cutoff!$AC$6,$Q57&gt;VLOOKUP(K57,Cutoff!$A$2:$D$56,4,FALSE)&gt;LCID!$Q57),AND(K57=Cutoff!$AC$7,$Q57&gt;VLOOKUP(K57,Cutoff!$A$2:$D$56,4,FALSE)&gt;LCID!$Q57),AND(K57=Cutoff!$AC$8,$Q57&gt;VLOOKUP(K57,Cutoff!$A$2:$D$56,4,FALSE)&gt;LCID!$Q57),AND(K57=Cutoff!$AC$9,$Q57&gt;VLOOKUP(K57,Cutoff!$A$2:$D$56,4,FALSE)&gt;LCID!$Q57)),"1","0"))</f>
        <v>0</v>
      </c>
      <c r="FF57" s="690" t="str">
        <f>IF(ISBLANK(L57),"0",+IF(OR(AND(L57=Cutoff!$AC$2,$Q57&gt;VLOOKUP(L57,Cutoff!$A$2:$D$56,4,FALSE)&gt;LCID!$Q57),AND(L57=Cutoff!$AC$3,$Q57&gt;VLOOKUP(L57,Cutoff!$A$2:$D$56,4,FALSE)&gt;LCID!$Q57),AND(L57=Cutoff!$AC$4,$RC57&gt;VLOOKUP(L57,Cutoff!$A$2:$D$56,4,FALSE)&gt;LCID!$Q57),AND(L57=Cutoff!$AC$5,$Q57&gt;VLOOKUP(L57,Cutoff!$A$2:$D$56,4,FALSE)&gt;LCID!$Q57),AND(L57=Cutoff!$AC$6,$Q57&gt;VLOOKUP(L57,Cutoff!$A$2:$D$56,4,FALSE)&gt;LCID!$Q57),AND(L57=Cutoff!$AC$7,$Q57&gt;VLOOKUP(L57,Cutoff!$A$2:$D$56,4,FALSE)&gt;LCID!$Q57),AND(L57=Cutoff!$AC$8,$Q57&gt;VLOOKUP(L57,Cutoff!$A$2:$D$56,4,FALSE)&gt;LCID!$Q57),AND(L57=Cutoff!$AC$9,$Q57&gt;VLOOKUP(L57,Cutoff!$A$2:$D$56,4,FALSE)&gt;LCID!$Q57)),"1","0"))</f>
        <v>0</v>
      </c>
      <c r="FG57" s="690" t="str">
        <f>IF(ISBLANK(M57),"0",+IF(OR(AND(M57=Cutoff!$AC$2,$Q57&gt;VLOOKUP(M57,Cutoff!$A$2:$D$56,4,FALSE)&gt;LCID!$Q57),AND(M57=Cutoff!$AC$3,$Q57&gt;VLOOKUP(M57,Cutoff!$A$2:$D$56,4,FALSE)&gt;LCID!$Q57),AND(M57=Cutoff!$AC$4,$RC57&gt;VLOOKUP(M57,Cutoff!$A$2:$D$56,4,FALSE)&gt;LCID!$Q57),AND(M57=Cutoff!$AC$5,$Q57&gt;VLOOKUP(M57,Cutoff!$A$2:$D$56,4,FALSE)&gt;LCID!$Q57),AND(M57=Cutoff!$AC$6,$Q57&gt;VLOOKUP(M57,Cutoff!$A$2:$D$56,4,FALSE)&gt;LCID!$Q57),AND(M57=Cutoff!$AC$7,$Q57&gt;VLOOKUP(M57,Cutoff!$A$2:$D$56,4,FALSE)&gt;LCID!$Q57),AND(M57=Cutoff!$AC$8,$Q57&gt;VLOOKUP(M57,Cutoff!$A$2:$D$56,4,FALSE)&gt;LCID!$Q57),AND(M57=Cutoff!$AC$9,$Q57&gt;VLOOKUP(M57,Cutoff!$A$2:$D$56,4,FALSE)&gt;LCID!$Q57)),"1","0"))</f>
        <v>0</v>
      </c>
      <c r="FH57" s="690" t="str">
        <f>IF(ISBLANK(N57),"0",+IF(OR(AND(N57=Cutoff!$AC$2,$Q57&gt;VLOOKUP(N57,Cutoff!$A$2:$D$56,4,FALSE)&gt;LCID!$Q57),AND(N57=Cutoff!$AC$3,$Q57&gt;VLOOKUP(N57,Cutoff!$A$2:$D$56,4,FALSE)&gt;LCID!$Q57),AND(N57=Cutoff!$AC$4,$RC57&gt;VLOOKUP(N57,Cutoff!$A$2:$D$56,4,FALSE)&gt;LCID!$Q57),AND(N57=Cutoff!$AC$5,$Q57&gt;VLOOKUP(N57,Cutoff!$A$2:$D$56,4,FALSE)&gt;LCID!$Q57),AND(N57=Cutoff!$AC$6,$Q57&gt;VLOOKUP(N57,Cutoff!$A$2:$D$56,4,FALSE)&gt;LCID!$Q57),AND(N57=Cutoff!$AC$7,$Q57&gt;VLOOKUP(N57,Cutoff!$A$2:$D$56,4,FALSE)&gt;LCID!$Q57),AND(N57=Cutoff!$AC$8,$Q57&gt;VLOOKUP(N57,Cutoff!$A$2:$D$56,4,FALSE)&gt;LCID!$Q57),AND(N57=Cutoff!$AC$9,$Q57&gt;VLOOKUP(N57,Cutoff!$A$2:$D$56,4,FALSE)&gt;LCID!$Q57)),"1","0"))</f>
        <v>0</v>
      </c>
      <c r="FI57" s="691" t="str">
        <f>IF(ISBLANK(O57),"0",+IF(OR(AND(O57=Cutoff!$AC$2,$Q57&gt;VLOOKUP(O57,Cutoff!$A$2:$D$56,4,FALSE)&gt;LCID!$Q57),AND(O57=Cutoff!$AC$3,$Q57&gt;VLOOKUP(O57,Cutoff!$A$2:$D$56,4,FALSE)&gt;LCID!$Q57),AND(O57=Cutoff!$AC$4,$RC57&gt;VLOOKUP(O57,Cutoff!$A$2:$D$56,4,FALSE)&gt;LCID!$Q57),AND(O57=Cutoff!$AC$5,$Q57&gt;VLOOKUP(O57,Cutoff!$A$2:$D$56,4,FALSE)&gt;LCID!$Q57),AND(O57=Cutoff!$AC$6,$Q57&gt;VLOOKUP(O57,Cutoff!$A$2:$D$56,4,FALSE)&gt;LCID!$Q57),AND(O57=Cutoff!$AC$7,$Q57&gt;VLOOKUP(O57,Cutoff!$A$2:$D$56,4,FALSE)&gt;LCID!$Q57),AND(O57=Cutoff!$AC$8,$Q57&gt;VLOOKUP(O57,Cutoff!$A$2:$D$56,4,FALSE)&gt;LCID!$Q57),AND(O57=Cutoff!$AC$9,$Q57&gt;VLOOKUP(O57,Cutoff!$A$2:$D$56,4,FALSE)&gt;LCID!$Q57)),"1","0"))</f>
        <v>0</v>
      </c>
      <c r="FJ57" s="688">
        <f t="shared" si="136"/>
        <v>0</v>
      </c>
      <c r="FK57" s="11"/>
      <c r="FM57" s="480">
        <f t="shared" si="137"/>
        <v>0</v>
      </c>
      <c r="FN57" s="480">
        <f t="shared" si="138"/>
        <v>0</v>
      </c>
      <c r="FO57" s="480">
        <f t="shared" si="139"/>
        <v>0</v>
      </c>
      <c r="FQ57" s="239" t="str">
        <f>IF(ISBLANK(B57),"",+IF(OR($E57=Cutoff!$W$2,$E57=Cutoff!$W$3,$E57=Cutoff!$W$4,$E57=Cutoff!$W$5,$E57=Cutoff!$W$6,$E57=Cutoff!$W$7,$E57=Cutoff!$W$8,$E57=Cutoff!$W$9,$E57=Cutoff!$W$10,$E57=Cutoff!$W$11,$E57=Cutoff!$W$12,$F57=Cutoff!$W$2,$F57=Cutoff!$W$3,$F57=Cutoff!$W$4,$F57=Cutoff!$W$5,$F57=Cutoff!$W$6,$F57=Cutoff!$W$7,$F57=Cutoff!$W$8,$F57=Cutoff!$W$9,$F57=Cutoff!$W$10,$F57=Cutoff!$W$11,$F57=Cutoff!$W$12,$G57=Cutoff!$W$2,$G57=Cutoff!$W$3,$G57=Cutoff!$W$4,$G57=Cutoff!$W$5,$G57=Cutoff!$W$6,$G57=Cutoff!$W$7,$G57=Cutoff!$W$8,$G57=Cutoff!$W$9,$G57=Cutoff!$W$10,$G57=Cutoff!$W$11,$G57=Cutoff!$W$12,$H57=Cutoff!$W$2,$H57=Cutoff!$W$3,$H57=Cutoff!$W$4,$H57=Cutoff!$W$5,$H57=Cutoff!$W$6,$H57=Cutoff!$W$7,$H57=Cutoff!$W$8,$H57=Cutoff!$W$9,$H57=Cutoff!$W$10,$H57=Cutoff!$W$11,$H57=Cutoff!$W$12,$I57=Cutoff!$W$2,$I57=Cutoff!$W$3,$I57=Cutoff!$W$4,$I57=Cutoff!$W$5,$I57=Cutoff!$W$6,$I57=Cutoff!$W$7,$I57=Cutoff!$W$8,$I57=Cutoff!$W$9,$I57=Cutoff!$W$10,$I57=Cutoff!$W$11,$I57=Cutoff!$W$12,$J57=Cutoff!$W$2,$J57=Cutoff!$W$3,$J57=Cutoff!$W$4,$J57=Cutoff!$W$5,$J57=Cutoff!$W$6,$J57=Cutoff!$W$7,$J57=Cutoff!$W$8,$J57=Cutoff!$W$9,$J57=Cutoff!$W$10,$J57=Cutoff!$W$11,$J57=Cutoff!$W$12,$K57=Cutoff!$W$2,$K57=Cutoff!$W$3,$K57=Cutoff!$W$4,$K57=Cutoff!$W$5,$K57=Cutoff!$W$6,$K57=Cutoff!$W$7,$K57=Cutoff!$W$8,$K57=Cutoff!$W$9,$K57=Cutoff!$W$10,$K57=Cutoff!$W$11,$K57=Cutoff!$W$12,$L57=Cutoff!$W$2,$L57=Cutoff!$W$3,$L57=Cutoff!$W$4,$L57=Cutoff!$W$5,$L57=Cutoff!$W$6,$L57=Cutoff!$W$7,$L57=Cutoff!$W$8,$L57=Cutoff!$W$9,$L57=Cutoff!$W$10,$L57=Cutoff!$W$11,$L57=Cutoff!$W$12,$M57=Cutoff!$W$2,$M57=Cutoff!$W$3,$M57=Cutoff!$W$4,$M57=Cutoff!$W$5,$M57=Cutoff!$W$6,$M57=Cutoff!$W$7,$M57=Cutoff!$W$8,$M57=Cutoff!$W$9,$M57=Cutoff!$W$10,$N57=Cutoff!$W$2,$N57=Cutoff!$W$3,$N57=Cutoff!$W$4,$M57=Cutoff!$W$11,$M57=Cutoff!$W$12,$N57=Cutoff!$W$5,$N57=Cutoff!$W$6,$N57=Cutoff!$W$7,$N57=Cutoff!$W$8,$N57=Cutoff!$W$9,$N57=Cutoff!$W$10,$N57=Cutoff!$W$11,$N57=Cutoff!$W$12,$O57=Cutoff!$W$2,$O57=Cutoff!$W$3,$O57=Cutoff!$W$4,$O57=Cutoff!$W$5,$O57=Cutoff!$W$6,$O57=Cutoff!$W$7,$O57=Cutoff!$W$8,$O57=Cutoff!$W$9,$O57=Cutoff!$W$10,$O57=Cutoff!$W$11,$O57=Cutoff!$W$12),1,""))</f>
        <v/>
      </c>
      <c r="FR57" s="239">
        <f t="shared" si="80"/>
        <v>0</v>
      </c>
      <c r="FU57" s="480" t="str">
        <f t="shared" si="124"/>
        <v/>
      </c>
      <c r="GB57" s="528" t="str">
        <f t="shared" si="81"/>
        <v/>
      </c>
      <c r="GC57" s="529" t="str">
        <f t="shared" si="82"/>
        <v/>
      </c>
      <c r="GD57" s="529" t="str">
        <f t="shared" si="83"/>
        <v/>
      </c>
      <c r="GE57" s="529" t="str">
        <f t="shared" si="84"/>
        <v/>
      </c>
      <c r="GF57" s="529" t="str">
        <f t="shared" si="85"/>
        <v/>
      </c>
      <c r="GG57" s="529" t="str">
        <f t="shared" si="86"/>
        <v/>
      </c>
      <c r="GH57" s="529" t="str">
        <f t="shared" si="87"/>
        <v/>
      </c>
      <c r="GI57" s="529" t="str">
        <f t="shared" si="88"/>
        <v/>
      </c>
      <c r="GJ57" s="529" t="str">
        <f t="shared" si="89"/>
        <v/>
      </c>
      <c r="GK57" s="529" t="str">
        <f t="shared" si="90"/>
        <v/>
      </c>
      <c r="GL57" s="530" t="str">
        <f t="shared" si="91"/>
        <v/>
      </c>
      <c r="GM57" s="530">
        <f t="shared" si="92"/>
        <v>0</v>
      </c>
      <c r="GN57" s="574">
        <f t="shared" si="93"/>
        <v>0</v>
      </c>
      <c r="GQ57" s="528" t="str">
        <f>+IF(ISBLANK($B57),"",IF(ISBLANK(E57),"",IF(OR(E57=Cutoff!$P$34,E57=Cutoff!$P$35,E57=Cutoff!$P$36,E57=Cutoff!$P$37,E57=Cutoff!$P$38,E57=Cutoff!$P$39,E57=Cutoff!$P$40,E57=Cutoff!$P$41,E57=Cutoff!$P$42,E57=Cutoff!$P$43,E57=Cutoff!$P$44,E57=Cutoff!$P$45,$Q57&lt;SCL!Y57),"0","i")))</f>
        <v/>
      </c>
      <c r="GR57" s="529" t="str">
        <f>+IF(ISBLANK($B57),"",IF(ISBLANK(F57),"",IF(OR(F57=Cutoff!$P$34,F57=Cutoff!$P$35,F57=Cutoff!$P$36,F57=Cutoff!$P$37,F57=Cutoff!$P$38,F57=Cutoff!$P$39,F57=Cutoff!$P$40,F57=Cutoff!$P$41,F57=Cutoff!$P$42,F57=Cutoff!$P$43,F57=Cutoff!$P$44,F57=Cutoff!$P$45,$Q57&lt;SCL!Z57),"0","i")))</f>
        <v/>
      </c>
      <c r="GS57" s="529" t="str">
        <f>+IF(ISBLANK($B57),"",IF(ISBLANK(G57),"",IF(OR(G57=Cutoff!$P$34,G57=Cutoff!$P$35,G57=Cutoff!$P$36,G57=Cutoff!$P$37,G57=Cutoff!$P$38,G57=Cutoff!$P$39,G57=Cutoff!$P$40,G57=Cutoff!$P$41,G57=Cutoff!$P$42,G57=Cutoff!$P$43,G57=Cutoff!$P$44,G57=Cutoff!$P$45,$Q57&lt;SCL!AA57),"0","i")))</f>
        <v/>
      </c>
      <c r="GT57" s="529" t="str">
        <f>+IF(ISBLANK($B57),"",IF(ISBLANK(H57),"",IF(OR(H57=Cutoff!$P$34,H57=Cutoff!$P$35,H57=Cutoff!$P$36,H57=Cutoff!$P$37,H57=Cutoff!$P$38,H57=Cutoff!$P$39,H57=Cutoff!$P$40,H57=Cutoff!$P$41,H57=Cutoff!$P$42,H57=Cutoff!$P$43,H57=Cutoff!$P$44,H57=Cutoff!$P$45,$Q57&lt;SCL!AB57),"0","i")))</f>
        <v/>
      </c>
      <c r="GU57" s="529" t="str">
        <f>+IF(ISBLANK($B57),"",IF(ISBLANK(I57),"",IF(OR(I57=Cutoff!$P$34,I57=Cutoff!$P$35,I57=Cutoff!$P$36,I57=Cutoff!$P$37,I57=Cutoff!$P$38,I57=Cutoff!$P$39,I57=Cutoff!$P$40,I57=Cutoff!$P$41,I57=Cutoff!$P$42,I57=Cutoff!$P$43,I57=Cutoff!$P$44,I57=Cutoff!$P$45,$Q57&lt;SCL!AC57),"0","i")))</f>
        <v/>
      </c>
      <c r="GV57" s="529" t="str">
        <f>+IF(ISBLANK($B57),"",IF(ISBLANK(J57),"",IF(OR(J57=Cutoff!$P$34,J57=Cutoff!$P$35,J57=Cutoff!$P$36,J57=Cutoff!$P$37,J57=Cutoff!$P$38,J57=Cutoff!$P$39,J57=Cutoff!$P$40,J57=Cutoff!$P$41,J57=Cutoff!$P$42,J57=Cutoff!$P$43,J57=Cutoff!$P$44,J57=Cutoff!$P$45,$Q57&lt;SCL!AD57),"0","i")))</f>
        <v/>
      </c>
      <c r="GW57" s="529" t="str">
        <f>+IF(ISBLANK($B57),"",IF(ISBLANK(K57),"",IF(OR(K57=Cutoff!$P$34,K57=Cutoff!$P$35,K57=Cutoff!$P$36,K57=Cutoff!$P$37,K57=Cutoff!$P$38,K57=Cutoff!$P$39,K57=Cutoff!$P$40,K57=Cutoff!$P$41,K57=Cutoff!$P$42,K57=Cutoff!$P$43,K57=Cutoff!$P$44,K57=Cutoff!$P$45,$Q57&lt;SCL!AE57),"0","i")))</f>
        <v/>
      </c>
      <c r="GX57" s="529" t="str">
        <f>+IF(ISBLANK($B57),"",IF(ISBLANK(L57),"",IF(OR(L57=Cutoff!$P$34,L57=Cutoff!$P$35,L57=Cutoff!$P$36,L57=Cutoff!$P$37,L57=Cutoff!$P$38,L57=Cutoff!$P$39,L57=Cutoff!$P$40,L57=Cutoff!$P$41,L57=Cutoff!$P$42,L57=Cutoff!$P$43,L57=Cutoff!$P$44,L57=Cutoff!$P$45,$Q57&lt;SCL!AF57),"0","i")))</f>
        <v/>
      </c>
      <c r="GY57" s="529" t="str">
        <f>+IF(ISBLANK($B57),"",IF(ISBLANK(M57),"",IF(OR(M57=Cutoff!$P$34,M57=Cutoff!$P$35,M57=Cutoff!$P$36,M57=Cutoff!$P$37,M57=Cutoff!$P$38,M57=Cutoff!$P$39,M57=Cutoff!$P$40,M57=Cutoff!$P$41,M57=Cutoff!$P$42,M57=Cutoff!$P$43,M57=Cutoff!$P$44,M57=Cutoff!$P$45,$Q57&lt;SCL!AG57),"0","i")))</f>
        <v/>
      </c>
      <c r="GZ57" s="529" t="str">
        <f>+IF(ISBLANK($B57),"",IF(ISBLANK(N57),"",IF(OR(N57=Cutoff!$P$34,N57=Cutoff!$P$35,N57=Cutoff!$P$36,N57=Cutoff!$P$37,N57=Cutoff!$P$38,N57=Cutoff!$P$39,N57=Cutoff!$P$40,N57=Cutoff!$P$41,N57=Cutoff!$P$42,N57=Cutoff!$P$43,N57=Cutoff!$P$44,N57=Cutoff!$P$45,$Q57&lt;SCL!AH57),"0","i")))</f>
        <v/>
      </c>
      <c r="HA57" s="530" t="str">
        <f>+IF(ISBLANK($B57),"",IF(ISBLANK(O57),"",IF(OR(O57=Cutoff!$P$34,O57=Cutoff!$P$35,O57=Cutoff!$P$36,O57=Cutoff!$P$37,O57=Cutoff!$P$38,O57=Cutoff!$P$39,O57=Cutoff!$P$40,O57=Cutoff!$P$41,O57=Cutoff!$P$42,O57=Cutoff!$P$43,O57=Cutoff!$P$44,O57=Cutoff!$P$45,$Q57&lt;SCL!AI57),"0","i")))</f>
        <v/>
      </c>
      <c r="HB57" s="530" t="str">
        <f t="shared" si="94"/>
        <v/>
      </c>
      <c r="HC57" s="541" t="str">
        <f t="shared" si="95"/>
        <v/>
      </c>
      <c r="HD57" s="678" t="str">
        <f t="shared" si="96"/>
        <v/>
      </c>
      <c r="HE57" s="528" t="str">
        <f>+IF(ISBLANK($B57),"",IF(ISBLANK(E57),"",IF(OR(E57=Cutoff!$R$34,E57=Cutoff!$R$35,E57=Cutoff!$R$36,E57=Cutoff!$R$37,E57=Cutoff!$R$38,E57=Cutoff!$R$39,E57=Cutoff!$R$40,E57=Cutoff!$R$41,E57=Cutoff!$R$42,E57=Cutoff!$R$43,E57=Cutoff!$R$44,E57=Cutoff!$R$45,$Q57&lt;SCL!Y57),"0","d")))</f>
        <v/>
      </c>
      <c r="HF57" s="529" t="str">
        <f>+IF(ISBLANK($B57),"",IF(ISBLANK(F57),"",IF(OR(F57=Cutoff!$R$34,F57=Cutoff!$R$35,F57=Cutoff!$R$36,F57=Cutoff!$R$37,F57=Cutoff!$R$38,F57=Cutoff!$R$39,F57=Cutoff!$R$40,F57=Cutoff!$R$41,F57=Cutoff!$R$42,F57=Cutoff!$R$43,F57=Cutoff!$R$44,F57=Cutoff!$R$45,$Q57&lt;SCL!Z57),"0","d")))</f>
        <v/>
      </c>
      <c r="HG57" s="529" t="str">
        <f>+IF(ISBLANK($B57),"",IF(ISBLANK(G57),"",IF(OR(G57=Cutoff!$R$34,G57=Cutoff!$R$35,G57=Cutoff!$R$36,G57=Cutoff!$R$37,G57=Cutoff!$R$38,G57=Cutoff!$R$39,G57=Cutoff!$R$40,G57=Cutoff!$R$41,G57=Cutoff!$R$42,G57=Cutoff!$R$43,G57=Cutoff!$R$44,G57=Cutoff!$R$45,$Q57&lt;SCL!AA57),"0","d")))</f>
        <v/>
      </c>
      <c r="HH57" s="529" t="str">
        <f>+IF(ISBLANK($B57),"",IF(ISBLANK(H57),"",IF(OR(H57=Cutoff!$R$34,H57=Cutoff!$R$35,H57=Cutoff!$R$36,H57=Cutoff!$R$37,H57=Cutoff!$R$38,H57=Cutoff!$R$39,H57=Cutoff!$R$40,H57=Cutoff!$R$41,H57=Cutoff!$R$42,H57=Cutoff!$R$43,H57=Cutoff!$R$44,H57=Cutoff!$R$45,$Q57&lt;SCL!AB57),"0","d")))</f>
        <v/>
      </c>
      <c r="HI57" s="529" t="str">
        <f>+IF(ISBLANK($B57),"",IF(ISBLANK(I57),"",IF(OR(I57=Cutoff!$R$34,I57=Cutoff!$R$35,I57=Cutoff!$R$36,I57=Cutoff!$R$37,I57=Cutoff!$R$38,I57=Cutoff!$R$39,I57=Cutoff!$R$40,I57=Cutoff!$R$41,I57=Cutoff!$R$42,I57=Cutoff!$R$43,I57=Cutoff!$R$44,I57=Cutoff!$R$45,$Q57&lt;SCL!AC57),"0","d")))</f>
        <v/>
      </c>
      <c r="HJ57" s="529" t="str">
        <f>+IF(ISBLANK($B57),"",IF(ISBLANK(J57),"",IF(OR(J57=Cutoff!$R$34,J57=Cutoff!$R$35,J57=Cutoff!$R$36,J57=Cutoff!$R$37,J57=Cutoff!$R$38,J57=Cutoff!$R$39,J57=Cutoff!$R$40,J57=Cutoff!$R$41,J57=Cutoff!$R$42,J57=Cutoff!$R$43,J57=Cutoff!$R$44,J57=Cutoff!$R$45,$Q57&lt;SCL!AD57),"0","d")))</f>
        <v/>
      </c>
      <c r="HK57" s="529" t="str">
        <f>+IF(ISBLANK($B57),"",IF(ISBLANK(K57),"",IF(OR(K57=Cutoff!$R$34,K57=Cutoff!$R$35,K57=Cutoff!$R$36,K57=Cutoff!$R$37,K57=Cutoff!$R$38,K57=Cutoff!$R$39,K57=Cutoff!$R$40,K57=Cutoff!$R$41,K57=Cutoff!$R$42,K57=Cutoff!$R$43,K57=Cutoff!$R$44,K57=Cutoff!$R$45,$Q57&lt;SCL!AE57),"0","d")))</f>
        <v/>
      </c>
      <c r="HL57" s="529" t="str">
        <f>+IF(ISBLANK($B57),"",IF(ISBLANK(L57),"",IF(OR(L57=Cutoff!$R$34,L57=Cutoff!$R$35,L57=Cutoff!$R$36,L57=Cutoff!$R$37,L57=Cutoff!$R$38,L57=Cutoff!$R$39,L57=Cutoff!$R$40,L57=Cutoff!$R$41,L57=Cutoff!$R$42,L57=Cutoff!$R$43,L57=Cutoff!$R$44,L57=Cutoff!$R$45,$Q57&lt;SCL!AF57),"0","d")))</f>
        <v/>
      </c>
      <c r="HM57" s="529" t="str">
        <f>+IF(ISBLANK($B57),"",IF(ISBLANK(M57),"",IF(OR(M57=Cutoff!$R$34,M57=Cutoff!$R$35,M57=Cutoff!$R$36,M57=Cutoff!$R$37,M57=Cutoff!$R$38,M57=Cutoff!$R$39,M57=Cutoff!$R$40,M57=Cutoff!$R$41,M57=Cutoff!$R$42,M57=Cutoff!$R$43,M57=Cutoff!$R$44,M57=Cutoff!$R$45,$Q57&lt;SCL!AG57),"0","d")))</f>
        <v/>
      </c>
      <c r="HN57" s="529" t="str">
        <f>+IF(ISBLANK($B57),"",IF(ISBLANK(N57),"",IF(OR(N57=Cutoff!$R$34,N57=Cutoff!$R$35,N57=Cutoff!$R$36,N57=Cutoff!$R$37,N57=Cutoff!$R$38,N57=Cutoff!$R$39,N57=Cutoff!$R$40,N57=Cutoff!$R$41,N57=Cutoff!$R$42,N57=Cutoff!$R$43,N57=Cutoff!$R$44,N57=Cutoff!$R$45,$Q57&lt;SCL!AH57),"0","d")))</f>
        <v/>
      </c>
      <c r="HO57" s="530" t="str">
        <f>+IF(ISBLANK($B57),"",IF(ISBLANK(O57),"",IF(OR(O57=Cutoff!$R$34,O57=Cutoff!$R$35,O57=Cutoff!$R$36,O57=Cutoff!$R$37,O57=Cutoff!$R$38,O57=Cutoff!$R$39,O57=Cutoff!$R$40,O57=Cutoff!$R$41,O57=Cutoff!$R$42,O57=Cutoff!$R$43,O57=Cutoff!$R$44,O57=Cutoff!$R$45,$Q57&lt;SCL!AI57),"0","d")))</f>
        <v/>
      </c>
      <c r="HP57" s="530" t="str">
        <f t="shared" si="97"/>
        <v/>
      </c>
      <c r="HQ57" s="541" t="str">
        <f t="shared" si="98"/>
        <v/>
      </c>
      <c r="HR57" s="678" t="str">
        <f t="shared" si="99"/>
        <v/>
      </c>
      <c r="HS57" s="528" t="str">
        <f>+IF(ISBLANK($B57),"",IF(ISBLANK(E57),"",IF(OR(E57=Cutoff!$T$34,E57=Cutoff!$T$35,E57=Cutoff!$T$36,E57=Cutoff!$T$37,E57=Cutoff!$T$38,E57=Cutoff!$T$39,E57=Cutoff!$T$40,E57=Cutoff!$T$41,E57=Cutoff!$T$42,E57=Cutoff!$T$43,E57=Cutoff!$T$44,E57=Cutoff!$T$45,$Q57&lt;SCL!Y57),"0","oral")))</f>
        <v/>
      </c>
      <c r="HT57" s="529" t="str">
        <f>+IF(ISBLANK($B57),"",IF(ISBLANK(F57),"",IF(OR(F57=Cutoff!$T$34,F57=Cutoff!$T$35,F57=Cutoff!$T$36,F57=Cutoff!$T$37,F57=Cutoff!$T$38,F57=Cutoff!$T$39,F57=Cutoff!$T$40,F57=Cutoff!$T$41,F57=Cutoff!$T$42,F57=Cutoff!$T$43,F57=Cutoff!$T$44,F57=Cutoff!$T$45,$Q57&lt;SCL!Z57),"0","oral")))</f>
        <v/>
      </c>
      <c r="HU57" s="529" t="str">
        <f>+IF(ISBLANK($B57),"",IF(ISBLANK(G57),"",IF(OR(G57=Cutoff!$T$34,G57=Cutoff!$T$35,G57=Cutoff!$T$36,G57=Cutoff!$T$37,G57=Cutoff!$T$38,G57=Cutoff!$T$39,G57=Cutoff!$T$40,G57=Cutoff!$T$41,G57=Cutoff!$T$42,G57=Cutoff!$T$43,G57=Cutoff!$T$44,G57=Cutoff!$T$45,$Q57&lt;SCL!AA57),"0","oral")))</f>
        <v/>
      </c>
      <c r="HV57" s="529" t="str">
        <f>+IF(ISBLANK($B57),"",IF(ISBLANK(H57),"",IF(OR(H57=Cutoff!$T$34,H57=Cutoff!$T$35,H57=Cutoff!$T$36,H57=Cutoff!$T$37,H57=Cutoff!$T$38,H57=Cutoff!$T$39,H57=Cutoff!$T$40,H57=Cutoff!$T$41,H57=Cutoff!$T$42,H57=Cutoff!$T$43,H57=Cutoff!$T$44,H57=Cutoff!$T$45,$Q57&lt;SCL!AB57),"0","oral")))</f>
        <v/>
      </c>
      <c r="HW57" s="529" t="str">
        <f>+IF(ISBLANK($B57),"",IF(ISBLANK(I57),"",IF(OR(I57=Cutoff!$T$34,I57=Cutoff!$T$35,I57=Cutoff!$T$36,I57=Cutoff!$T$37,I57=Cutoff!$T$38,I57=Cutoff!$T$39,I57=Cutoff!$T$40,I57=Cutoff!$T$41,I57=Cutoff!$T$42,I57=Cutoff!$T$43,I57=Cutoff!$T$44,I57=Cutoff!$T$45,$Q57&lt;SCL!AC57),"0","oral")))</f>
        <v/>
      </c>
      <c r="HX57" s="529" t="str">
        <f>+IF(ISBLANK($B57),"",IF(ISBLANK(J57),"",IF(OR(J57=Cutoff!$T$34,J57=Cutoff!$T$35,J57=Cutoff!$T$36,J57=Cutoff!$T$37,J57=Cutoff!$T$38,J57=Cutoff!$T$39,J57=Cutoff!$T$40,J57=Cutoff!$T$41,J57=Cutoff!$T$42,J57=Cutoff!$T$43,J57=Cutoff!$T$44,J57=Cutoff!$T$45,$Q57&lt;SCL!AD57),"0","oral")))</f>
        <v/>
      </c>
      <c r="HY57" s="529" t="str">
        <f>+IF(ISBLANK($B57),"",IF(ISBLANK(K57),"",IF(OR(K57=Cutoff!$T$34,K57=Cutoff!$T$35,K57=Cutoff!$T$36,K57=Cutoff!$T$37,K57=Cutoff!$T$38,K57=Cutoff!$T$39,K57=Cutoff!$T$40,K57=Cutoff!$T$41,K57=Cutoff!$T$42,K57=Cutoff!$T$43,K57=Cutoff!$T$44,K57=Cutoff!$T$45,$Q57&lt;SCL!AE57),"0","oral")))</f>
        <v/>
      </c>
      <c r="HZ57" s="529" t="str">
        <f>+IF(ISBLANK($B57),"",IF(ISBLANK(L57),"",IF(OR(L57=Cutoff!$T$34,L57=Cutoff!$T$35,L57=Cutoff!$T$36,L57=Cutoff!$T$37,L57=Cutoff!$T$38,L57=Cutoff!$T$39,L57=Cutoff!$T$40,L57=Cutoff!$T$41,L57=Cutoff!$T$42,L57=Cutoff!$T$43,L57=Cutoff!$T$44,L57=Cutoff!$T$45,$Q57&lt;SCL!AF57),"0","oral")))</f>
        <v/>
      </c>
      <c r="IA57" s="529" t="str">
        <f>+IF(ISBLANK($B57),"",IF(ISBLANK(M57),"",IF(OR(M57=Cutoff!$T$34,M57=Cutoff!$T$35,M57=Cutoff!$T$36,M57=Cutoff!$T$37,M57=Cutoff!$T$38,M57=Cutoff!$T$39,M57=Cutoff!$T$40,M57=Cutoff!$T$41,M57=Cutoff!$T$42,M57=Cutoff!$T$43,M57=Cutoff!$T$44,M57=Cutoff!$T$45,$Q57&lt;SCL!AG57),"0","oral")))</f>
        <v/>
      </c>
      <c r="IB57" s="529" t="str">
        <f>+IF(ISBLANK($B57),"",IF(ISBLANK(N57),"",IF(OR(N57=Cutoff!$T$34,N57=Cutoff!$T$35,N57=Cutoff!$T$36,N57=Cutoff!$T$37,N57=Cutoff!$T$38,N57=Cutoff!$T$39,N57=Cutoff!$T$40,N57=Cutoff!$T$41,N57=Cutoff!$T$42,N57=Cutoff!$T$43,N57=Cutoff!$T$44,N57=Cutoff!$T$45,$Q57&lt;SCL!AH57),"0","oral")))</f>
        <v/>
      </c>
      <c r="IC57" s="530" t="str">
        <f>+IF(ISBLANK($B57),"",IF(ISBLANK(O57),"",IF(OR(O57=Cutoff!$T$34,O57=Cutoff!$T$35,O57=Cutoff!$T$36,O57=Cutoff!$T$37,O57=Cutoff!$T$38,O57=Cutoff!$T$39,O57=Cutoff!$T$40,O57=Cutoff!$T$41,O57=Cutoff!$T$42,O57=Cutoff!$T$43,O57=Cutoff!$T$44,O57=Cutoff!$T$45,$Q57&lt;SCL!AI57),"0","oral")))</f>
        <v/>
      </c>
      <c r="ID57" s="530" t="str">
        <f t="shared" si="100"/>
        <v/>
      </c>
      <c r="IE57" s="541" t="str">
        <f t="shared" si="101"/>
        <v/>
      </c>
      <c r="IF57" s="678" t="str">
        <f t="shared" si="102"/>
        <v/>
      </c>
      <c r="IG57" s="528" t="str">
        <f>IF(ISBLANK($B57),"",+IF(OR(E57=Cutoff!$W$2,E57=Cutoff!$W$3,E57=Cutoff!$W$4,E57=Cutoff!$W$5,E57=Cutoff!$W$6,E57=Cutoff!$W$7,E57=Cutoff!$W$8,E57=Cutoff!$W$9,E57=Cutoff!$W$10,E57=Cutoff!$W$11,E57=Cutoff!$W$12),1,0))</f>
        <v/>
      </c>
      <c r="IH57" s="529" t="str">
        <f>IF(ISBLANK($B57),"",+IF(OR(F57=Cutoff!$W$2,F57=Cutoff!$W$3,F57=Cutoff!$W$4,F57=Cutoff!$W$5,F57=Cutoff!$W$6,F57=Cutoff!$W$7,F57=Cutoff!$W$8,F57=Cutoff!$W$9,F57=Cutoff!$W$10,F57=Cutoff!$W$11,F57=Cutoff!$W$12),1,0))</f>
        <v/>
      </c>
      <c r="II57" s="529" t="str">
        <f>IF(ISBLANK($B57),"",+IF(OR(G57=Cutoff!$W$2,G57=Cutoff!$W$3,G57=Cutoff!$W$4,G57=Cutoff!$W$5,G57=Cutoff!$W$6,G57=Cutoff!$W$7,G57=Cutoff!$W$8,G57=Cutoff!$W$9,G57=Cutoff!$W$10,G57=Cutoff!$W$11,G57=Cutoff!$W$12),1,0))</f>
        <v/>
      </c>
      <c r="IJ57" s="529" t="str">
        <f>IF(ISBLANK($B57),"",+IF(OR(H57=Cutoff!$W$2,H57=Cutoff!$W$3,H57=Cutoff!$W$4,H57=Cutoff!$W$5,H57=Cutoff!$W$6,H57=Cutoff!$W$7,H57=Cutoff!$W$8,H57=Cutoff!$W$9,H57=Cutoff!$W$10,H57=Cutoff!$W$11,H57=Cutoff!$W$12),1,0))</f>
        <v/>
      </c>
      <c r="IK57" s="529" t="str">
        <f>IF(ISBLANK($B57),"",+IF(OR(I57=Cutoff!$W$2,I57=Cutoff!$W$3,I57=Cutoff!$W$4,I57=Cutoff!$W$5,I57=Cutoff!$W$6,I57=Cutoff!$W$7,I57=Cutoff!$W$8,I57=Cutoff!$W$9,I57=Cutoff!$W$10,I57=Cutoff!$W$11,I57=Cutoff!$W$12),1,0))</f>
        <v/>
      </c>
      <c r="IL57" s="529" t="str">
        <f>IF(ISBLANK($B57),"",+IF(OR(J57=Cutoff!$W$2,J57=Cutoff!$W$3,J57=Cutoff!$W$4,J57=Cutoff!$W$5,J57=Cutoff!$W$6,J57=Cutoff!$W$7,J57=Cutoff!$W$8,J57=Cutoff!$W$9,J57=Cutoff!$W$10,J57=Cutoff!$W$11,J57=Cutoff!$W$12),1,0))</f>
        <v/>
      </c>
      <c r="IM57" s="529" t="str">
        <f>IF(ISBLANK($B57),"",+IF(OR(K57=Cutoff!$W$2,K57=Cutoff!$W$3,K57=Cutoff!$W$4,K57=Cutoff!$W$5,K57=Cutoff!$W$6,K57=Cutoff!$W$7,K57=Cutoff!$W$8,K57=Cutoff!$W$9,K57=Cutoff!$W$10,K57=Cutoff!$W$11,K57=Cutoff!$W$12),1,0))</f>
        <v/>
      </c>
      <c r="IN57" s="529" t="str">
        <f>IF(ISBLANK($B57),"",+IF(OR(L57=Cutoff!$W$2,L57=Cutoff!$W$3,L57=Cutoff!$W$4,L57=Cutoff!$W$5,L57=Cutoff!$W$6,L57=Cutoff!$W$7,L57=Cutoff!$W$8,L57=Cutoff!$W$9,L57=Cutoff!$W$10,L57=Cutoff!$W$11,L57=Cutoff!$W$12),1,0))</f>
        <v/>
      </c>
      <c r="IO57" s="529" t="str">
        <f>IF(ISBLANK($B57),"",+IF(OR(M57=Cutoff!$W$2,M57=Cutoff!$W$3,M57=Cutoff!$W$4,M57=Cutoff!$W$5,M57=Cutoff!$W$6,M57=Cutoff!$W$7,M57=Cutoff!$W$8,M57=Cutoff!$W$9,M57=Cutoff!$W$10,M57=Cutoff!$W$11,M57=Cutoff!$W$12),1,0))</f>
        <v/>
      </c>
      <c r="IP57" s="529" t="str">
        <f>IF(ISBLANK($B57),"",+IF(OR(N57=Cutoff!$W$2,N57=Cutoff!$W$3,N57=Cutoff!$W$4,N57=Cutoff!$W$5,N57=Cutoff!$W$6,N57=Cutoff!$W$7,N57=Cutoff!$W$8,N57=Cutoff!$W$9,N57=Cutoff!$W$10,N57=Cutoff!$W$11,N57=Cutoff!$W$12),1,0))</f>
        <v/>
      </c>
      <c r="IQ57" s="530" t="str">
        <f>IF(ISBLANK($B57),"",+IF(OR(O57=Cutoff!$W$2,O57=Cutoff!$W$3,O57=Cutoff!$W$4,O57=Cutoff!$W$5,O57=Cutoff!$W$6,O57=Cutoff!$W$7,O57=Cutoff!$W$8,O57=Cutoff!$W$9,O57=Cutoff!$W$10,O57=Cutoff!$W$11,O57=Cutoff!$W$12),1,0))</f>
        <v/>
      </c>
      <c r="IR57" s="541" t="str">
        <f t="shared" si="103"/>
        <v/>
      </c>
      <c r="IS57" s="541" t="str">
        <f t="shared" si="104"/>
        <v/>
      </c>
      <c r="IV57" s="720" t="str">
        <f>IF(ISBLANK($B57),"",+IF(AND(OR(E57=Cutoff!$W$8,E57=Cutoff!$W$9,E57=Cutoff!$W$12),OR(E57=$D$19,E57=$E$19,E57=$F$19,E57=$G$19,E57=$H$19,E57=$I$19,E57=$J$19,E57=$K$19,E57=$L$19,E57=$M$19),GQ57="i"),E57,""))</f>
        <v/>
      </c>
      <c r="IW57" s="720" t="str">
        <f>IF(ISBLANK($B57),"",+IF(AND(OR(F57=Cutoff!$W$8,F57=Cutoff!$W$9,F57=Cutoff!$W$12),OR(F57=$D$19,F57=$E$19,F57=$F$19,F57=$G$19,F57=$H$19,F57=$I$19,F57=$J$19,F57=$K$19,F57=$L$19,F57=$M$19),GR57="i"),F57,""))</f>
        <v/>
      </c>
      <c r="IX57" s="720" t="str">
        <f>IF(ISBLANK($B57),"",+IF(AND(OR(G57=Cutoff!$W$8,G57=Cutoff!$W$9,G57=Cutoff!$W$12),OR(G57=$D$19,G57=$E$19,G57=$F$19,G57=$G$19,G57=$H$19,G57=$I$19,G57=$J$19,G57=$K$19,G57=$L$19,G57=$M$19),GS57="i"),G57,""))</f>
        <v/>
      </c>
      <c r="IY57" s="720" t="str">
        <f>IF(ISBLANK($B57),"",+IF(AND(OR(H57=Cutoff!$W$8,H57=Cutoff!$W$9,H57=Cutoff!$W$12),OR(H57=$D$19,H57=$E$19,H57=$F$19,H57=$G$19,H57=$H$19,H57=$I$19,H57=$J$19,H57=$K$19,H57=$L$19,H57=$M$19),GT57="i"),H57,""))</f>
        <v/>
      </c>
      <c r="IZ57" s="720" t="str">
        <f>IF(ISBLANK($B57),"",+IF(AND(OR(I57=Cutoff!$W$8,I57=Cutoff!$W$9,I57=Cutoff!$W$12),OR(I57=$D$19,I57=$E$19,I57=$F$19,I57=$G$19,I57=$H$19,I57=$I$19,I57=$J$19,I57=$K$19,I57=$L$19,I57=$M$19),GU57="i"),I57,""))</f>
        <v/>
      </c>
      <c r="JA57" s="720" t="str">
        <f>IF(ISBLANK($B57),"",+IF(AND(OR(J57=Cutoff!$W$8,J57=Cutoff!$W$9,J57=Cutoff!$W$12),OR(J57=$D$19,J57=$E$19,J57=$F$19,J57=$G$19,J57=$H$19,J57=$I$19,J57=$J$19,J57=$K$19,J57=$L$19,J57=$M$19),GV57="i"),J57,""))</f>
        <v/>
      </c>
      <c r="JB57" s="720" t="str">
        <f>IF(ISBLANK($B57),"",+IF(AND(OR(K57=Cutoff!$W$8,K57=Cutoff!$W$9,K57=Cutoff!$W$12),OR(K57=$D$19,K57=$E$19,K57=$F$19,K57=$G$19,K57=$H$19,K57=$I$19,K57=$J$19,K57=$K$19,K57=$L$19,K57=$M$19),GW57="i"),K57,""))</f>
        <v/>
      </c>
      <c r="JC57" s="720" t="str">
        <f>IF(ISBLANK($B57),"",+IF(AND(OR(L57=Cutoff!$W$8,L57=Cutoff!$W$9,L57=Cutoff!$W$12),OR(L57=$D$19,L57=$E$19,L57=$F$19,L57=$G$19,L57=$H$19,L57=$I$19,L57=$J$19,L57=$K$19,L57=$L$19,L57=$M$19),GX57="i"),L57,""))</f>
        <v/>
      </c>
      <c r="JD57" s="720" t="str">
        <f>IF(ISBLANK($B57),"",+IF(AND(OR(M57=Cutoff!$W$8,M57=Cutoff!$W$9,M57=Cutoff!$W$12),OR(M57=$D$19,M57=$E$19,M57=$F$19,M57=$G$19,M57=$H$19,M57=$I$19,M57=$J$19,M57=$K$19,M57=$L$19,M57=$M$19),GY57="i"),M57,""))</f>
        <v/>
      </c>
      <c r="JE57" s="720" t="str">
        <f>IF(ISBLANK($B57),"",+IF(AND(OR(N57=Cutoff!$W$8,N57=Cutoff!$W$9,N57=Cutoff!$W$12),OR(N57=$D$19,N57=$E$19,N57=$F$19,N57=$G$19,N57=$H$19,N57=$I$19,N57=$J$19,N57=$K$19,N57=$L$19,N57=$M$19),GZ57="i"),N57,""))</f>
        <v/>
      </c>
      <c r="JF57" s="720" t="str">
        <f>IF(ISBLANK($B57),"",+IF(AND(OR(O57=Cutoff!$W$8,O57=Cutoff!$W$9,O57=Cutoff!$W$12),OR(O57=$D$19,O57=$E$19,O57=$F$19,O57=$G$19,O57=$H$19,O57=$I$19,O57=$J$19,O57=$K$19,O57=$L$19,O57=$M$19),HA57="i"),O57,""))</f>
        <v/>
      </c>
      <c r="JG57" s="720">
        <f t="shared" si="105"/>
        <v>0</v>
      </c>
      <c r="JH57" s="720" t="str">
        <f t="shared" si="106"/>
        <v/>
      </c>
      <c r="JK57" s="720" t="str">
        <f>IF(ISBLANK($B57),"",+IF(AND(OR(E57=Cutoff!$W$2,E57=Cutoff!$W$3,E57=Cutoff!$W$4,E57=Cutoff!$W$11),OR(E57=$D$19,E57=$E$19,E57=$F$19,E57=$G$19,E57=$H$19,E57=$I$19,E57=$J$19,E57=$K$19,E57=$L$19,E57=$M$19),HE57="d"),E57,""))</f>
        <v/>
      </c>
      <c r="JL57" s="720" t="str">
        <f>IF(ISBLANK($B57),"",+IF(AND(OR(F57=Cutoff!$W$2,F57=Cutoff!$W$3,F57=Cutoff!$W$4,F57=Cutoff!$W$11),OR(F57=$D$19,F57=$E$19,F57=$F$19,F57=$G$19,F57=$H$19,F57=$I$19,F57=$J$19,F57=$K$19,F57=$L$19,F57=$M$19),HF57="d"),F57,""))</f>
        <v/>
      </c>
      <c r="JM57" s="720" t="str">
        <f>IF(ISBLANK($B57),"",+IF(AND(OR(G57=Cutoff!$W$2,G57=Cutoff!$W$3,G57=Cutoff!$W$4,G57=Cutoff!$W$11),OR(G57=$D$19,G57=$E$19,G57=$F$19,G57=$G$19,G57=$H$19,G57=$I$19,G57=$J$19,G57=$K$19,G57=$L$19,G57=$M$19),HG57="d"),G57,""))</f>
        <v/>
      </c>
      <c r="JN57" s="720" t="str">
        <f>IF(ISBLANK($B57),"",+IF(AND(OR(H57=Cutoff!$W$2,H57=Cutoff!$W$3,H57=Cutoff!$W$4,H57=Cutoff!$W$11),OR(H57=$D$19,H57=$E$19,H57=$F$19,H57=$G$19,H57=$H$19,H57=$I$19,H57=$J$19,H57=$K$19,H57=$L$19,H57=$M$19),HH57="d"),H57,""))</f>
        <v/>
      </c>
      <c r="JO57" s="720" t="str">
        <f>IF(ISBLANK($B57),"",+IF(AND(OR(I57=Cutoff!$W$2,I57=Cutoff!$W$3,I57=Cutoff!$W$4,I57=Cutoff!$W$11),OR(I57=$D$19,I57=$E$19,I57=$F$19,I57=$G$19,I57=$H$19,I57=$I$19,I57=$J$19,I57=$K$19,I57=$L$19,I57=$M$19),HI57="d"),I57,""))</f>
        <v/>
      </c>
      <c r="JP57" s="720" t="str">
        <f>IF(ISBLANK($B57),"",+IF(AND(OR(J57=Cutoff!$W$2,J57=Cutoff!$W$3,J57=Cutoff!$W$4,J57=Cutoff!$W$11),OR(J57=$D$19,J57=$E$19,J57=$F$19,J57=$G$19,J57=$H$19,J57=$I$19,J57=$J$19,J57=$K$19,J57=$L$19,J57=$M$19),HJ57="d"),J57,""))</f>
        <v/>
      </c>
      <c r="JQ57" s="720" t="str">
        <f>IF(ISBLANK($B57),"",+IF(AND(OR(K57=Cutoff!$W$2,K57=Cutoff!$W$3,K57=Cutoff!$W$4,K57=Cutoff!$W$11),OR(K57=$D$19,K57=$E$19,K57=$F$19,K57=$G$19,K57=$H$19,K57=$I$19,K57=$J$19,K57=$K$19,K57=$L$19,K57=$M$19),HK57="d"),K57,""))</f>
        <v/>
      </c>
      <c r="JR57" s="720" t="str">
        <f>IF(ISBLANK($B57),"",+IF(AND(OR(L57=Cutoff!$W$2,L57=Cutoff!$W$3,L57=Cutoff!$W$4,L57=Cutoff!$W$11),OR(L57=$D$19,L57=$E$19,L57=$F$19,L57=$G$19,L57=$H$19,L57=$I$19,L57=$J$19,L57=$K$19,L57=$L$19,L57=$M$19),HL57="d"),L57,""))</f>
        <v/>
      </c>
      <c r="JS57" s="720" t="str">
        <f>IF(ISBLANK($B57),"",+IF(AND(OR(M57=Cutoff!$W$2,M57=Cutoff!$W$3,M57=Cutoff!$W$4,M57=Cutoff!$W$11),OR(M57=$D$19,M57=$E$19,M57=$F$19,M57=$G$19,M57=$H$19,M57=$I$19,M57=$J$19,M57=$K$19,M57=$L$19,M57=$M$19),HM57="d"),M57,""))</f>
        <v/>
      </c>
      <c r="JT57" s="720" t="str">
        <f>IF(ISBLANK($B57),"",+IF(AND(OR(N57=Cutoff!$W$2,N57=Cutoff!$W$3,N57=Cutoff!$W$4,N57=Cutoff!$W$11),OR(N57=$D$19,N57=$E$19,N57=$F$19,N57=$G$19,N57=$H$19,N57=$I$19,N57=$J$19,N57=$K$19,N57=$L$19,N57=$M$19),HN57="d"),N57,""))</f>
        <v/>
      </c>
      <c r="JU57" s="720" t="str">
        <f>IF(ISBLANK($B57),"",+IF(AND(OR(O57=Cutoff!$W$2,O57=Cutoff!$W$3,O57=Cutoff!$W$4,O57=Cutoff!$W$11),OR(O57=$D$19,O57=$E$19,O57=$F$19,O57=$G$19,O57=$H$19,O57=$I$19,O57=$J$19,O57=$K$19,O57=$L$19,O57=$M$19),HO57="d"),O57,""))</f>
        <v/>
      </c>
      <c r="JV57" s="720">
        <f t="shared" si="125"/>
        <v>0</v>
      </c>
      <c r="JW57" s="720" t="str">
        <f t="shared" si="23"/>
        <v/>
      </c>
      <c r="JZ57" s="11"/>
      <c r="KA57" s="11"/>
      <c r="KB57" s="11"/>
      <c r="KC57" s="11"/>
      <c r="KD57" s="11"/>
      <c r="KE57" s="11"/>
      <c r="KF57" s="11"/>
      <c r="KG57" s="11"/>
      <c r="KH57" s="11"/>
      <c r="KI57" s="11"/>
      <c r="KJ57" s="11"/>
      <c r="KK57" s="11"/>
      <c r="KL57" s="11"/>
    </row>
    <row r="58" spans="1:298" ht="20.25" x14ac:dyDescent="0.3">
      <c r="A58" s="501"/>
      <c r="B58" s="585"/>
      <c r="C58" s="502"/>
      <c r="D58" s="500" t="str">
        <f t="shared" si="1"/>
        <v/>
      </c>
      <c r="E58" s="515"/>
      <c r="F58" s="516"/>
      <c r="G58" s="516"/>
      <c r="H58" s="516"/>
      <c r="I58" s="516"/>
      <c r="J58" s="516"/>
      <c r="K58" s="516"/>
      <c r="L58" s="516"/>
      <c r="M58" s="516"/>
      <c r="N58" s="516"/>
      <c r="O58" s="516"/>
      <c r="P58" s="510"/>
      <c r="Q58" s="505"/>
      <c r="R58" s="780"/>
      <c r="S58" s="507"/>
      <c r="T58" s="513"/>
      <c r="U58" s="716"/>
      <c r="V58" s="511"/>
      <c r="W58" s="506"/>
      <c r="X58" s="512"/>
      <c r="Y58" s="511"/>
      <c r="Z58" s="506"/>
      <c r="AA58" s="512"/>
      <c r="AB58" s="517"/>
      <c r="AC58" s="508"/>
      <c r="AD58" s="507"/>
      <c r="AE58" s="508"/>
      <c r="AF58" s="515"/>
      <c r="AG58" s="516"/>
      <c r="AH58" s="509"/>
      <c r="AI58" s="509"/>
      <c r="AJ58" s="510"/>
      <c r="AK58" s="447" t="str">
        <f t="shared" si="140"/>
        <v/>
      </c>
      <c r="AL58" s="63" t="str">
        <f t="shared" si="127"/>
        <v/>
      </c>
      <c r="AM58" s="64" t="str">
        <f t="shared" si="141"/>
        <v/>
      </c>
      <c r="AN58" s="786" t="str">
        <f t="shared" si="24"/>
        <v/>
      </c>
      <c r="AO58" s="786" t="str">
        <f t="shared" si="25"/>
        <v/>
      </c>
      <c r="AP58" s="786" t="str">
        <f t="shared" si="26"/>
        <v/>
      </c>
      <c r="AQ58" s="786" t="str">
        <f t="shared" si="27"/>
        <v/>
      </c>
      <c r="AR58" s="787" t="str">
        <f t="shared" si="28"/>
        <v/>
      </c>
      <c r="AS58" s="788" t="str">
        <f t="shared" si="29"/>
        <v/>
      </c>
      <c r="AT58" s="788" t="str">
        <f t="shared" si="30"/>
        <v/>
      </c>
      <c r="AU58" s="789" t="str">
        <f t="shared" si="31"/>
        <v/>
      </c>
      <c r="AV58" s="786" t="str">
        <f t="shared" si="32"/>
        <v/>
      </c>
      <c r="AW58" s="66" t="str">
        <f t="shared" si="33"/>
        <v/>
      </c>
      <c r="AX58" s="67" t="str">
        <f t="shared" si="4"/>
        <v/>
      </c>
      <c r="AY58" s="787" t="str">
        <f t="shared" si="34"/>
        <v/>
      </c>
      <c r="AZ58" s="790" t="str">
        <f t="shared" si="35"/>
        <v/>
      </c>
      <c r="BA58" s="378" t="str">
        <f t="shared" si="128"/>
        <v/>
      </c>
      <c r="BB58" s="379" t="str">
        <f t="shared" si="129"/>
        <v/>
      </c>
      <c r="BC58" s="376" t="str">
        <f t="shared" si="126"/>
        <v/>
      </c>
      <c r="BD58" s="263" t="str">
        <f t="shared" si="142"/>
        <v/>
      </c>
      <c r="BE58" s="263" t="str">
        <f t="shared" si="8"/>
        <v/>
      </c>
      <c r="BF58" s="258" t="b">
        <f t="shared" si="9"/>
        <v>0</v>
      </c>
      <c r="BG58" s="266" t="str">
        <f t="shared" si="130"/>
        <v/>
      </c>
      <c r="BH58" s="376" t="str">
        <f t="shared" si="131"/>
        <v xml:space="preserve"> </v>
      </c>
      <c r="BI58" s="376" t="str">
        <f t="shared" si="36"/>
        <v/>
      </c>
      <c r="BJ58" s="256" t="b">
        <f>+IF(E58="H340",IF(SCL!Y58&lt;$Q58,"Yes",""),IF(E58="H341",IF(SCL!Y58&lt;$Q58,"Yes",""),IF(E58="H350",IF(SCL!Y58&lt;$Q58,"Yes",""),IF(E58="H350i",IF(SCL!Y58&lt;$Q58,"(I)",""),IF(E58="H351",IF(SCL!Y58&lt;$Q58,"Yes",""))))))</f>
        <v>0</v>
      </c>
      <c r="BK58" s="256" t="b">
        <f>+IF(F58="H340",IF(SCL!Z58&lt;$Q58,"Yes",""),IF(F58="H341",IF(SCL!Z58&lt;$Q58,"Yes",""),IF(F58="H350",IF(SCL!Z58&lt;$Q58,"Yes",""),IF(F58="H350i",IF(SCL!Z58&lt;$Q58,"(I)",""),IF(F58="H351",IF(SCL!Z58&lt;$Q58,"Yes",""))))))</f>
        <v>0</v>
      </c>
      <c r="BL58" s="256" t="b">
        <f>+IF(G58="H340",IF(SCL!AA58&lt;$Q58,"Yes",""),IF(G58="H341",IF(SCL!AA58&lt;$Q58,"Yes",""),IF(G58="H350",IF(SCL!AA58&lt;$Q58,"Yes",""),IF(G58="H350i",IF(SCL!AA58&lt;$Q58,"(I)",""),IF(G58="H351",IF(SCL!AA58&lt;$Q58,"Yes",""))))))</f>
        <v>0</v>
      </c>
      <c r="BM58" s="256" t="b">
        <f>+IF(H58="H340",IF(SCL!AB58&lt;$Q58,"Yes",""),IF(H58="H341",IF(SCL!AB58&lt;$Q58,"Yes",""),IF(H58="H350",IF(SCL!AB58&lt;$Q58,"Yes",""),IF(H58="H350i",IF(SCL!AB58&lt;$Q58,"(I)",""),IF(H58="H351",IF(SCL!AB58&lt;$Q58,"Yes",""))))))</f>
        <v>0</v>
      </c>
      <c r="BN58" s="256" t="b">
        <f>+IF(I58="H340",IF(SCL!AC58&lt;$Q58,"Yes",""),IF(I58="H341",IF(SCL!AC58&lt;$Q58,"Yes",""),IF(I58="H350",IF(SCL!AC58&lt;$Q58,"Yes",""),IF(I58="H350i",IF(SCL!AC58&lt;$Q58,"(I)",""),IF(I58="H351",IF(SCL!AC58&lt;$Q58,"Yes",""))))))</f>
        <v>0</v>
      </c>
      <c r="BO58" s="256" t="b">
        <f>+IF(J58="H340",IF(SCL!AD58&lt;$Q58,"Yes",""),IF(J58="H341",IF(SCL!AD58&lt;$Q58,"Yes",""),IF(J58="H350",IF(SCL!AD58&lt;$Q58,"Yes",""),IF(J58="H350i",IF(SCL!AD58&lt;$Q58,"(I)",""),IF(J58="H351",IF(SCL!AD58&lt;$Q58,"Yes",""))))))</f>
        <v>0</v>
      </c>
      <c r="BP58" s="256" t="b">
        <f>+IF(K58="H340",IF(SCL!AE58&lt;$Q58,"Yes",""),IF(K58="H341",IF(SCL!AE58&lt;$Q58,"Yes",""),IF(K58="H350",IF(SCL!AE58&lt;$Q58,"Yes",""),IF(K58="H350i",IF(SCL!AE58&lt;$Q58,"(I)",""),IF(K58="H351",IF(SCL!AE58&lt;$Q58,"Yes",""))))))</f>
        <v>0</v>
      </c>
      <c r="BQ58" s="256" t="b">
        <f>+IF(L58="H340",IF(SCL!AF58&lt;$Q58,"Yes",""),IF(L58="H341",IF(SCL!AF58&lt;$Q58,"Yes",""),IF(L58="H350",IF(SCL!AF58&lt;$Q58,"Yes",""),IF(L58="H350i",IF(SCL!AF58&lt;$Q58,"(I)",""),IF(L58="H351",IF(SCL!AF58&lt;$Q58,"Yes",""))))))</f>
        <v>0</v>
      </c>
      <c r="BR58" s="256" t="b">
        <f>+IF(M58="H340",IF(SCL!AG58&lt;$Q58,"Yes",""),IF(M58="H341",IF(SCL!AG58&lt;$Q58,"Yes",""),IF(M58="H350",IF(SCL!AG58&lt;$Q58,"Yes",""),IF(M58="H350i",IF(SCL!AG58&lt;$Q58,"(I)",""),IF(M58="H351",IF(SCL!AG58&lt;$Q58,"Yes",""))))))</f>
        <v>0</v>
      </c>
      <c r="BS58" s="256" t="b">
        <f>+IF(N58="H340",IF(SCL!AH58&lt;$Q58,"Yes",""),IF(N58="H341",IF(SCL!AH58&lt;$Q58,"Yes",""),IF(N58="H350",IF(SCL!AH58&lt;$Q58,"Yes",""),IF(N58="H350i",IF(SCL!AH58&lt;$Q58,"(I)",""),IF(N58="H351",IF(SCL!AH58&lt;$Q58,"Yes",""))))))</f>
        <v>0</v>
      </c>
      <c r="BT58" s="492" t="b">
        <f>+IF(O58="H340",IF(SCL!AI58&lt;$Q58,"Yes",""),IF(O58="H341",IF(SCL!AI58&lt;$Q58,"Yes",""),IF(O58="H350",IF(SCL!AI58&lt;$Q58,"Yes",""),IF(O58="H350i",IF(SCL!AI58&lt;$Q58,"(I)",""),IF(O58="H351",IF(SCL!AI58&lt;$Q58,"Yes",""))))))</f>
        <v>0</v>
      </c>
      <c r="BU58" s="420"/>
      <c r="BV58" s="420"/>
      <c r="BW58" s="421"/>
      <c r="BX58" s="255" t="str">
        <f t="shared" si="107"/>
        <v/>
      </c>
      <c r="BY58" s="256" t="str">
        <f t="shared" si="112"/>
        <v/>
      </c>
      <c r="BZ58" s="256" t="str">
        <f t="shared" si="113"/>
        <v/>
      </c>
      <c r="CA58" s="256" t="str">
        <f t="shared" si="114"/>
        <v/>
      </c>
      <c r="CB58" s="256" t="str">
        <f t="shared" si="115"/>
        <v/>
      </c>
      <c r="CC58" s="256" t="str">
        <f t="shared" si="116"/>
        <v/>
      </c>
      <c r="CD58" s="256" t="str">
        <f t="shared" si="117"/>
        <v/>
      </c>
      <c r="CE58" s="256" t="str">
        <f t="shared" si="118"/>
        <v/>
      </c>
      <c r="CF58" s="256" t="str">
        <f t="shared" si="119"/>
        <v/>
      </c>
      <c r="CG58" s="256" t="str">
        <f t="shared" si="120"/>
        <v/>
      </c>
      <c r="CH58" s="256" t="str">
        <f t="shared" si="121"/>
        <v/>
      </c>
      <c r="CI58" s="420" t="str">
        <f t="shared" si="132"/>
        <v/>
      </c>
      <c r="CJ58" s="420" t="str">
        <f t="shared" si="133"/>
        <v/>
      </c>
      <c r="CK58" s="420" t="str">
        <f t="shared" si="134"/>
        <v/>
      </c>
      <c r="CL58" s="593" t="str">
        <f t="shared" si="47"/>
        <v/>
      </c>
      <c r="CM58" s="376" t="str">
        <f t="shared" si="108"/>
        <v/>
      </c>
      <c r="CN58" s="376" t="str">
        <f t="shared" si="48"/>
        <v/>
      </c>
      <c r="CO58" s="545" t="str">
        <f t="shared" si="49"/>
        <v/>
      </c>
      <c r="CP58" s="258" t="str">
        <f t="shared" si="14"/>
        <v/>
      </c>
      <c r="CQ58" s="541">
        <f t="shared" si="50"/>
        <v>0</v>
      </c>
      <c r="CS58" s="671" t="str">
        <f>IF(ISBLANK(E58),"",IF(SCL!Y58&lt;$Q58,1,0))</f>
        <v/>
      </c>
      <c r="CT58" s="672" t="str">
        <f>IF(ISBLANK(F58),"",IF(SCL!Z58&lt;$Q58,1,0))</f>
        <v/>
      </c>
      <c r="CU58" s="672" t="str">
        <f>IF(ISBLANK(G58),"",IF(SCL!AA58&lt;$Q58,1,0))</f>
        <v/>
      </c>
      <c r="CV58" s="672" t="str">
        <f>IF(ISBLANK(H58),"",IF(SCL!AB58&lt;$Q58,1,0))</f>
        <v/>
      </c>
      <c r="CW58" s="672" t="str">
        <f>IF(ISBLANK(I58),"",IF(SCL!AC58&lt;$Q58,1,0))</f>
        <v/>
      </c>
      <c r="CX58" s="672" t="str">
        <f>IF(ISBLANK(J58),"",IF(SCL!AD58&lt;$Q58,1,0))</f>
        <v/>
      </c>
      <c r="CY58" s="672" t="str">
        <f>IF(ISBLANK(K58),"",IF(SCL!AE58&lt;$Q58,1,0))</f>
        <v/>
      </c>
      <c r="CZ58" s="672" t="str">
        <f>IF(ISBLANK(L58),"",IF(SCL!AF58&lt;$Q58,1,0))</f>
        <v/>
      </c>
      <c r="DA58" s="672" t="str">
        <f>IF(ISBLANK(M58),"",IF(SCL!AG58&lt;$Q58,1,0))</f>
        <v/>
      </c>
      <c r="DB58" s="672" t="str">
        <f>IF(ISBLANK(N58),"",IF(SCL!AH58&lt;$Q58,1,0))</f>
        <v/>
      </c>
      <c r="DC58" s="673" t="str">
        <f>IF(ISBLANK(O58),"",IF(SCL!AI58&lt;$Q58,1,0))</f>
        <v/>
      </c>
      <c r="DD58" s="478">
        <f t="shared" si="51"/>
        <v>0</v>
      </c>
      <c r="DE58" s="541" t="str">
        <f t="shared" si="52"/>
        <v/>
      </c>
      <c r="DF58" s="665">
        <f t="shared" si="109"/>
        <v>40</v>
      </c>
      <c r="DP58" s="637" t="str">
        <f>+IF(ISBLANK($B$22),"",IF(OR(E58=Cutoff!$A$18,E58=Cutoff!$A$18,F58=Cutoff!$A$18,G58=Cutoff!$A$18,H58=Cutoff!$A$18,I58=Cutoff!$A$18,J58=Cutoff!$A$18,K58=Cutoff!$A$18,L58=Cutoff!$A$18,M58=Cutoff!$A$18,N58=Cutoff!$A$18,O58=Cutoff!$A$18),1,0))</f>
        <v/>
      </c>
      <c r="DQ58" s="622" t="str">
        <f t="shared" si="60"/>
        <v/>
      </c>
      <c r="DR58" s="622" t="str">
        <f t="shared" si="61"/>
        <v/>
      </c>
      <c r="DS58" s="622">
        <f t="shared" si="62"/>
        <v>0</v>
      </c>
      <c r="DT58" s="622" t="str">
        <f t="shared" si="63"/>
        <v/>
      </c>
      <c r="DU58" s="636" t="str">
        <f t="shared" si="64"/>
        <v/>
      </c>
      <c r="DV58" s="381" t="str">
        <f>+IF(OR($E58=Cutoff!A$13,$E58=Cutoff!A$14,$E58=Cutoff!A$15,$F58=Cutoff!A$13,$F58=Cutoff!A$14,$F58=Cutoff!A$15,$G58=Cutoff!A$13,$G58=Cutoff!A$14,$G58=Cutoff!A$15,H58=Cutoff!A$13,$H58=Cutoff!A$14,$H58=Cutoff!A$15,I58=Cutoff!A$13,$I58=Cutoff!A$14,$I58=Cutoff!A$15,$J58=Cutoff!A$13,$J58=Cutoff!A$14,$J58=Cutoff!A$15,$K58=Cutoff!A$13,$K58=Cutoff!A$14,$K58=Cutoff!A$15,$L58=Cutoff!A$13,$L58=Cutoff!A$14,$L58=Cutoff!A$15,$M58=Cutoff!A$13,$M58=Cutoff!A$14,$M58=Cutoff!A$15,$N58=Cutoff!A$13,$N58=Cutoff!A$14,$N58=Cutoff!A$15,$O58=Cutoff!A$13,$O58=Cutoff!A$14,$O58=Cutoff!A$15),"x","")</f>
        <v/>
      </c>
      <c r="DW58" s="275" t="str">
        <f t="shared" si="65"/>
        <v/>
      </c>
      <c r="DX58" s="244" t="str">
        <f t="shared" si="16"/>
        <v/>
      </c>
      <c r="DY58" s="381" t="str">
        <f>+IF(OR($E58=Cutoff!$A$5,$E58=Cutoff!$A$6,$E58=Cutoff!$A$7,$F58=Cutoff!$A$5,$F58=Cutoff!$A$6,$F58=Cutoff!$A$7,$G58=Cutoff!$A$5,$G58=Cutoff!$A$6,$G58=Cutoff!$A$7,$H58=Cutoff!$A$5,$H58=Cutoff!$A$6,$H58=Cutoff!$A$7,$I58=Cutoff!$A$5,$I58=Cutoff!$A$6,$I58=Cutoff!$A$7,$J58=Cutoff!$A$5,$J58=Cutoff!$A$6,$J58=Cutoff!$A$7,$K58=Cutoff!$A$5,$K58=Cutoff!$A$6,$K58=Cutoff!$A$7,$L58=Cutoff!$A$5,$L58=Cutoff!$A$6,$L58=Cutoff!$A$7,$M58=Cutoff!$A$5,$M58=Cutoff!$A$6,$M58=Cutoff!$A$7,$N58=Cutoff!$A$5,$N58=Cutoff!$A$6,$N58=Cutoff!$A$7,$O58=Cutoff!$A$5,$O58=Cutoff!$A$6,$O58=Cutoff!$A$7),"x","")</f>
        <v/>
      </c>
      <c r="DZ58" s="275" t="str">
        <f t="shared" si="66"/>
        <v/>
      </c>
      <c r="EA58" s="244" t="str">
        <f t="shared" si="144"/>
        <v/>
      </c>
      <c r="EB58" s="381" t="str">
        <f>+IF(OR($E58=Cutoff!$A$2,$E58=Cutoff!$A$3,$E58=Cutoff!$A$4,$F58=Cutoff!$A$2,$F58=Cutoff!$A$3,$F58=Cutoff!$A$4,$G58=Cutoff!$A$2,$G58=Cutoff!$A$3,$G58=Cutoff!$A$4,$H58=Cutoff!$A$2,$H58=Cutoff!$A$3,$H58=Cutoff!$A$4,$I58=Cutoff!$A$2,$I58=Cutoff!$A$3,$I58=Cutoff!$A$4,$J58=Cutoff!$A$2,$J58=Cutoff!$A$3,$J58=Cutoff!$A$4,$K58=Cutoff!$A$2,$K58=Cutoff!$A$3,$K58=Cutoff!$A$4,$L58=Cutoff!$A$2,$L58=Cutoff!$A$3,$L58=Cutoff!$A$4,$M58=Cutoff!$A$2,$M58=Cutoff!$A$3,$M58=Cutoff!$A$4,$N58=Cutoff!$A$2,$N58=Cutoff!$A$3,$N58=Cutoff!$A$4,$O58=Cutoff!$A$2,$O58=Cutoff!$A$3,$O58=Cutoff!$A$4),"x","")</f>
        <v/>
      </c>
      <c r="EC58" s="275" t="str">
        <f t="shared" si="67"/>
        <v/>
      </c>
      <c r="ED58" s="244" t="str">
        <f t="shared" si="143"/>
        <v/>
      </c>
      <c r="EE58" s="293" t="str">
        <f t="shared" si="122"/>
        <v/>
      </c>
      <c r="EF58" s="382" t="str">
        <f>+IF(OR($E58=Cutoff!$A$8,$E58=Cutoff!$A$11,$E58=Cutoff!$A$12,$F58=Cutoff!$A$8,$F58=Cutoff!$A$11,$F58=Cutoff!$A$12,$G58=Cutoff!$A$8,$G58=Cutoff!$A$11,$G58=Cutoff!$A$12,$H58=Cutoff!$A$8,$H58=Cutoff!$A$11,$H58=Cutoff!$A$12,$I58=Cutoff!$A$8,$I58=Cutoff!$A$11,$I58=Cutoff!$A$12,$J58=Cutoff!$A$8,$J58=Cutoff!$A$11,$J58=Cutoff!$A$12,$K58=Cutoff!$A$8,$K58=Cutoff!$A$11,$K58=Cutoff!$A$12,$L58=Cutoff!$A$8,$L58=Cutoff!$A$11,$L58=Cutoff!$A$12,$M58=Cutoff!$A$8,$M58=Cutoff!$A$11,$M58=Cutoff!$A$12,$N58=Cutoff!$A$8,$N58=Cutoff!$A$11,$N58=Cutoff!$A$12,$O58=Cutoff!$A$8,$O58=Cutoff!$A$11,$O58=Cutoff!$A$12),"x","")</f>
        <v/>
      </c>
      <c r="EG58" s="293" t="str">
        <f t="shared" si="123"/>
        <v/>
      </c>
      <c r="EH58" s="482" t="str">
        <f t="shared" si="68"/>
        <v/>
      </c>
      <c r="EI58" s="482" t="str">
        <f t="shared" si="69"/>
        <v/>
      </c>
      <c r="EJ58" s="478" t="str">
        <f t="shared" si="70"/>
        <v/>
      </c>
      <c r="EK58" s="244">
        <f t="shared" si="110"/>
        <v>2</v>
      </c>
      <c r="EL58" s="482" t="str">
        <f t="shared" si="71"/>
        <v/>
      </c>
      <c r="EM58" s="482" t="str">
        <f t="shared" si="72"/>
        <v/>
      </c>
      <c r="EN58" s="482" t="str">
        <f t="shared" si="73"/>
        <v/>
      </c>
      <c r="EO58" s="293" t="str">
        <f t="shared" si="19"/>
        <v/>
      </c>
      <c r="EP58" s="539" t="str">
        <f>+IF(ISBLANK(B58),"",IF(OR($E58=Cutoff!$P$2,$E58=Cutoff!$P$3,$E58=Cutoff!$P$4,$E58=Cutoff!$P$5,$E58=Cutoff!$P$6,$E58=Cutoff!$P$7,$E58=Cutoff!$P$8,$F58=Cutoff!$P$2,$F58=Cutoff!$P$3,$F58=Cutoff!$P$4,$F58=Cutoff!$P$5,$F58=Cutoff!$P$6,$F58=Cutoff!$P$7,$F58=Cutoff!$P$8,$G58=Cutoff!$P$2,$G58=Cutoff!$P$3,$G58=Cutoff!$P$4,$G58=Cutoff!$P$5,$G58=Cutoff!$P$6,$G58=Cutoff!$P$7,$G58=Cutoff!$P$8,$H58=Cutoff!$P$2,$H58=Cutoff!$P$3,$H58=Cutoff!$P$4,$H58=Cutoff!$P$5,$H58=Cutoff!$P$6,$H58=Cutoff!$P$7,$H58=Cutoff!$P$8,$I58=Cutoff!$P$2,$I58=Cutoff!$P$3,$I58=Cutoff!$P$4,$I58=Cutoff!$P$5,$I58=Cutoff!$P$6,$I58=Cutoff!$P$7,$I58=Cutoff!$P$8,$J58=Cutoff!$P$2,$J58=Cutoff!$P$3,$J58=Cutoff!$P$4,$J58=Cutoff!$P$5,$J58=Cutoff!$P$6,$J58=Cutoff!$P$7,$J58=Cutoff!$P$8,$K58=Cutoff!$P$2,$K58=Cutoff!$P$3,$K58=Cutoff!$P$4,$K58=Cutoff!$P$5,$K58=Cutoff!$P$6,$K58=Cutoff!$P$7,$K58=Cutoff!$P$8,$L58=Cutoff!$P$2,$L58=Cutoff!$P$3,$L58=Cutoff!$P$4,$L58=Cutoff!$P$5,$L58=Cutoff!$P$6,$L58=Cutoff!$P$7,$L58=Cutoff!$P$8,$M58=Cutoff!$P$2,$M58=Cutoff!$P$3,$M58=Cutoff!$P$4,$M58=Cutoff!$P$5,$M58=Cutoff!$P$6,$M58=Cutoff!$P$7,$M58=Cutoff!$P$8,$N58=Cutoff!$P$2,$N58=Cutoff!$P$3,$N58=Cutoff!$P$4,$N58=Cutoff!$P$5,$N58=Cutoff!$P$6,$N58=Cutoff!$P$7,$N58=Cutoff!$P$8,$O58=Cutoff!$P$2,$O58=Cutoff!$P$3,$O58=Cutoff!$P$4,$O58=Cutoff!$P$5,$O58=Cutoff!$P$6,$O58=Cutoff!$P$7,$O58=Cutoff!$P$8),1,""))</f>
        <v/>
      </c>
      <c r="EQ58" s="490" t="str">
        <f>+IF(ISBLANK(B58),"",IF(OR($E58=Cutoff!$R$2,$E58=Cutoff!$R$3,$E58=Cutoff!$R$4,$E58=Cutoff!$R$6,$E58=Cutoff!$R$7,$E58=Cutoff!$R$8,$E58=Cutoff!$R$10,$F58=Cutoff!$R$2,$F58=Cutoff!$R$3,$F58=Cutoff!$R$4,$F58=Cutoff!$R$6,$F58=Cutoff!$R$7,$F58=Cutoff!$R$8,$F58=Cutoff!$R$10,$G58=Cutoff!$R$2,$G58=Cutoff!$R$3,$G58=Cutoff!$R$4,$G58=Cutoff!$R$6,$G58=Cutoff!$R$7,$G58=Cutoff!$R$8,$G58=Cutoff!$R$10,$H58=Cutoff!$R$2,$H58=Cutoff!$R$3,$H58=Cutoff!$R$4,$H58=Cutoff!$R$6,$H58=Cutoff!$R$7,$H58=Cutoff!$R$8,$H58=Cutoff!$R$10,$I58=Cutoff!$R$2,$I58=Cutoff!$R$3,$I58=Cutoff!$R$4,$I58=Cutoff!$R$6,$I58=Cutoff!$R$7,$I58=Cutoff!$R$8,$I58=Cutoff!$R$10,$J58=Cutoff!$R$2,$J58=Cutoff!$R$3,$J58=Cutoff!$R$4,$J58=Cutoff!$R$6,$J58=Cutoff!$R$7,$J58=Cutoff!$R$8,$J58=Cutoff!$R$10,$K58=Cutoff!$R$2,$K58=Cutoff!$R$3,$K58=Cutoff!$R$4,$K58=Cutoff!$R$6,$K58=Cutoff!$R$7,$K58=Cutoff!$R$8,$K58=Cutoff!$R$10,$L58=Cutoff!$R$2,$L58=Cutoff!$R$3,$L58=Cutoff!$R$4,$L58=Cutoff!$R$6,$L58=Cutoff!$R$7,$L58=Cutoff!$R$8,$L58=Cutoff!$R$10,$M58=Cutoff!$R$2,$M58=Cutoff!$R$3,$M58=Cutoff!$R$4,$M58=Cutoff!$R$6,$M58=Cutoff!$R$7,$M58=Cutoff!$R$8,$M58=Cutoff!$R$10,$N58=Cutoff!$R$2,$N58=Cutoff!$R$3,$N58=Cutoff!$R$4,$N58=Cutoff!$R$6,$N58=Cutoff!$R$7,$N58=Cutoff!$R$8,$N58=Cutoff!$R$10,$O58=Cutoff!$R$2,$O58=Cutoff!$R$3,$O58=Cutoff!$R$4,$O58=Cutoff!$R$6,$O58=Cutoff!$R$7,$O58=Cutoff!$R$8,$O58=Cutoff!$R$10),1,""))</f>
        <v/>
      </c>
      <c r="ER58" s="490" t="str">
        <f>+IF(ISBLANK(B58),"",IF(OR($E58=Cutoff!$T$2,$E58=Cutoff!$T$3,$E58=Cutoff!$T$4,$E58=Cutoff!$T$5,$E58=Cutoff!$T$6,$E58=Cutoff!$T$7,$E58=Cutoff!$T$8,$F58=Cutoff!$T$2,$F58=Cutoff!$T$3,$F58=Cutoff!$T$4,$F58=Cutoff!$T$5,$F58=Cutoff!$T$6,$F58=Cutoff!$T$7,$F58=Cutoff!$T$8,$G58=Cutoff!$T$2,$G58=Cutoff!$T$3,$G58=Cutoff!$T$4,$G58=Cutoff!$T$5,$G58=Cutoff!$T$6,$G58=Cutoff!$T$7,$G58=Cutoff!$T$8,$H58=Cutoff!$T$2,$H58=Cutoff!$T$3,$H58=Cutoff!$T$4,$H58=Cutoff!$T$5,$H58=Cutoff!$T$6,$H58=Cutoff!$T$7,$H58=Cutoff!$T$8,$I58=Cutoff!$T$2,$I58=Cutoff!$T$3,$I58=Cutoff!$T$4,$I58=Cutoff!$T$5,$I58=Cutoff!$T$6,$I58=Cutoff!$T$7,$I58=Cutoff!$T$8,$J58=Cutoff!$T$2,$J58=Cutoff!$T$3,$J58=Cutoff!$T$4,$J58=Cutoff!$T$5,$J58=Cutoff!$T$6,$J58=Cutoff!$T$7,$J58=Cutoff!$T$8,$K58=Cutoff!$T$2,$K58=Cutoff!$T$3,$K58=Cutoff!$T$4,$K58=Cutoff!$T$5,$K58=Cutoff!$T$6,$K58=Cutoff!$T$7,$K58=Cutoff!$T$8,$L58=Cutoff!$T$2,$L58=Cutoff!$T$3,$L58=Cutoff!$T$4,$L58=Cutoff!$T$5,$L58=Cutoff!$T$6,$L58=Cutoff!$T$7,$L58=Cutoff!$T$8,$M58=Cutoff!$T$2,$M58=Cutoff!$T$3,$M58=Cutoff!$T$4,$M58=Cutoff!$T$5,$M58=Cutoff!$T$6,$M58=Cutoff!$T$7,$M58=Cutoff!$T$8,$N58=Cutoff!$T$2,$N58=Cutoff!$T$3,$N58=Cutoff!$T$4,$N58=Cutoff!$T$5,$N58=Cutoff!$T$6,$N58=Cutoff!$T$7,$N58=Cutoff!$T$8,$O58=Cutoff!$T$2,$O58=Cutoff!$T$3,$O58=Cutoff!$T$4,$O58=Cutoff!$T$5,$O58=Cutoff!$T$6,$O58=Cutoff!$T$7,$O58=Cutoff!$T$8),1,""))</f>
        <v/>
      </c>
      <c r="ET58" s="480">
        <f t="shared" si="135"/>
        <v>0</v>
      </c>
      <c r="EU58" s="545">
        <f t="shared" si="75"/>
        <v>0</v>
      </c>
      <c r="EV58" s="545">
        <f t="shared" si="76"/>
        <v>0</v>
      </c>
      <c r="EW58" s="545">
        <f t="shared" si="77"/>
        <v>0</v>
      </c>
      <c r="EY58" s="689" t="str">
        <f>IF(ISBLANK(E58),"0",+IF(OR(AND(E58=Cutoff!$AC$2,$Q58&gt;VLOOKUP(E58,Cutoff!$A$2:$D$56,4,FALSE)&gt;LCID!$Q58),AND(E58=Cutoff!$AC$3,$Q58&gt;VLOOKUP(E58,Cutoff!$A$2:$D$56,4,FALSE)&gt;LCID!$Q58),AND(E58=Cutoff!$AC$4,$RC58&gt;VLOOKUP(E58,Cutoff!$A$2:$D$56,4,FALSE)&gt;LCID!$Q58),AND(E58=Cutoff!$AC$5,$Q58&gt;VLOOKUP(E58,Cutoff!$A$2:$D$56,4,FALSE)&gt;LCID!$Q58),AND(E58=Cutoff!$AC$6,$Q58&gt;VLOOKUP(E58,Cutoff!$A$2:$D$56,4,FALSE)&gt;LCID!$Q58),AND(E58=Cutoff!$AC$7,$Q58&gt;VLOOKUP(E58,Cutoff!$A$2:$D$56,4,FALSE)&gt;LCID!$Q58),AND(E58=Cutoff!$AC$8,$Q58&gt;VLOOKUP(E58,Cutoff!$A$2:$D$56,4,FALSE)&gt;LCID!$Q58),AND(E58=Cutoff!$AC$9,$Q58&gt;VLOOKUP(E58,Cutoff!$A$2:$D$56,4,FALSE)&gt;LCID!$Q58)),"1","0"))</f>
        <v>0</v>
      </c>
      <c r="EZ58" s="690" t="str">
        <f>IF(ISBLANK(F58),"0",+IF(OR(AND(F58=Cutoff!$AC$2,$Q58&gt;VLOOKUP(F58,Cutoff!$A$2:$D$56,4,FALSE)&gt;LCID!$Q58),AND(F58=Cutoff!$AC$3,$Q58&gt;VLOOKUP(F58,Cutoff!$A$2:$D$56,4,FALSE)&gt;LCID!$Q58),AND(F58=Cutoff!$AC$4,$RC58&gt;VLOOKUP(F58,Cutoff!$A$2:$D$56,4,FALSE)&gt;LCID!$Q58),AND(F58=Cutoff!$AC$5,$Q58&gt;VLOOKUP(F58,Cutoff!$A$2:$D$56,4,FALSE)&gt;LCID!$Q58),AND(F58=Cutoff!$AC$6,$Q58&gt;VLOOKUP(F58,Cutoff!$A$2:$D$56,4,FALSE)&gt;LCID!$Q58),AND(F58=Cutoff!$AC$7,$Q58&gt;VLOOKUP(F58,Cutoff!$A$2:$D$56,4,FALSE)&gt;LCID!$Q58),AND(F58=Cutoff!$AC$8,$Q58&gt;VLOOKUP(F58,Cutoff!$A$2:$D$56,4,FALSE)&gt;LCID!$Q58),AND(F58=Cutoff!$AC$9,$Q58&gt;VLOOKUP(F58,Cutoff!$A$2:$D$56,4,FALSE)&gt;LCID!$Q58)),"1","0"))</f>
        <v>0</v>
      </c>
      <c r="FA58" s="690" t="str">
        <f>IF(ISBLANK(G58),"0",+IF(OR(AND(G58=Cutoff!$AC$2,$Q58&gt;VLOOKUP(G58,Cutoff!$A$2:$D$56,4,FALSE)&gt;LCID!$Q58),AND(G58=Cutoff!$AC$3,$Q58&gt;VLOOKUP(G58,Cutoff!$A$2:$D$56,4,FALSE)&gt;LCID!$Q58),AND(G58=Cutoff!$AC$4,$RC58&gt;VLOOKUP(G58,Cutoff!$A$2:$D$56,4,FALSE)&gt;LCID!$Q58),AND(G58=Cutoff!$AC$5,$Q58&gt;VLOOKUP(G58,Cutoff!$A$2:$D$56,4,FALSE)&gt;LCID!$Q58),AND(G58=Cutoff!$AC$6,$Q58&gt;VLOOKUP(G58,Cutoff!$A$2:$D$56,4,FALSE)&gt;LCID!$Q58),AND(G58=Cutoff!$AC$7,$Q58&gt;VLOOKUP(G58,Cutoff!$A$2:$D$56,4,FALSE)&gt;LCID!$Q58),AND(G58=Cutoff!$AC$8,$Q58&gt;VLOOKUP(G58,Cutoff!$A$2:$D$56,4,FALSE)&gt;LCID!$Q58),AND(G58=Cutoff!$AC$9,$Q58&gt;VLOOKUP(G58,Cutoff!$A$2:$D$56,4,FALSE)&gt;LCID!$Q58)),"1","0"))</f>
        <v>0</v>
      </c>
      <c r="FB58" s="690" t="str">
        <f>IF(ISBLANK(H58),"0",+IF(OR(AND(H58=Cutoff!$AC$2,$Q58&gt;VLOOKUP(H58,Cutoff!$A$2:$D$56,4,FALSE)&gt;LCID!$Q58),AND(H58=Cutoff!$AC$3,$Q58&gt;VLOOKUP(H58,Cutoff!$A$2:$D$56,4,FALSE)&gt;LCID!$Q58),AND(H58=Cutoff!$AC$4,$RC58&gt;VLOOKUP(H58,Cutoff!$A$2:$D$56,4,FALSE)&gt;LCID!$Q58),AND(H58=Cutoff!$AC$5,$Q58&gt;VLOOKUP(H58,Cutoff!$A$2:$D$56,4,FALSE)&gt;LCID!$Q58),AND(H58=Cutoff!$AC$6,$Q58&gt;VLOOKUP(H58,Cutoff!$A$2:$D$56,4,FALSE)&gt;LCID!$Q58),AND(H58=Cutoff!$AC$7,$Q58&gt;VLOOKUP(H58,Cutoff!$A$2:$D$56,4,FALSE)&gt;LCID!$Q58),AND(H58=Cutoff!$AC$8,$Q58&gt;VLOOKUP(H58,Cutoff!$A$2:$D$56,4,FALSE)&gt;LCID!$Q58),AND(H58=Cutoff!$AC$9,$Q58&gt;VLOOKUP(H58,Cutoff!$A$2:$D$56,4,FALSE)&gt;LCID!$Q58)),"1","0"))</f>
        <v>0</v>
      </c>
      <c r="FC58" s="690" t="str">
        <f>IF(ISBLANK(I58),"0",+IF(OR(AND(I58=Cutoff!$AC$2,$Q58&gt;VLOOKUP(I58,Cutoff!$A$2:$D$56,4,FALSE)&gt;LCID!$Q58),AND(I58=Cutoff!$AC$3,$Q58&gt;VLOOKUP(I58,Cutoff!$A$2:$D$56,4,FALSE)&gt;LCID!$Q58),AND(I58=Cutoff!$AC$4,$RC58&gt;VLOOKUP(I58,Cutoff!$A$2:$D$56,4,FALSE)&gt;LCID!$Q58),AND(I58=Cutoff!$AC$5,$Q58&gt;VLOOKUP(I58,Cutoff!$A$2:$D$56,4,FALSE)&gt;LCID!$Q58),AND(I58=Cutoff!$AC$6,$Q58&gt;VLOOKUP(I58,Cutoff!$A$2:$D$56,4,FALSE)&gt;LCID!$Q58),AND(I58=Cutoff!$AC$7,$Q58&gt;VLOOKUP(I58,Cutoff!$A$2:$D$56,4,FALSE)&gt;LCID!$Q58),AND(I58=Cutoff!$AC$8,$Q58&gt;VLOOKUP(I58,Cutoff!$A$2:$D$56,4,FALSE)&gt;LCID!$Q58),AND(I58=Cutoff!$AC$9,$Q58&gt;VLOOKUP(I58,Cutoff!$A$2:$D$56,4,FALSE)&gt;LCID!$Q58)),"1","0"))</f>
        <v>0</v>
      </c>
      <c r="FD58" s="690" t="str">
        <f>IF(ISBLANK(J58),"0",+IF(OR(AND(J58=Cutoff!$AC$2,$Q58&gt;VLOOKUP(J58,Cutoff!$A$2:$D$56,4,FALSE)&gt;LCID!$Q58),AND(J58=Cutoff!$AC$3,$Q58&gt;VLOOKUP(J58,Cutoff!$A$2:$D$56,4,FALSE)&gt;LCID!$Q58),AND(J58=Cutoff!$AC$4,$RC58&gt;VLOOKUP(J58,Cutoff!$A$2:$D$56,4,FALSE)&gt;LCID!$Q58),AND(J58=Cutoff!$AC$5,$Q58&gt;VLOOKUP(J58,Cutoff!$A$2:$D$56,4,FALSE)&gt;LCID!$Q58),AND(J58=Cutoff!$AC$6,$Q58&gt;VLOOKUP(J58,Cutoff!$A$2:$D$56,4,FALSE)&gt;LCID!$Q58),AND(J58=Cutoff!$AC$7,$Q58&gt;VLOOKUP(J58,Cutoff!$A$2:$D$56,4,FALSE)&gt;LCID!$Q58),AND(J58=Cutoff!$AC$8,$Q58&gt;VLOOKUP(J58,Cutoff!$A$2:$D$56,4,FALSE)&gt;LCID!$Q58),AND(J58=Cutoff!$AC$9,$Q58&gt;VLOOKUP(J58,Cutoff!$A$2:$D$56,4,FALSE)&gt;LCID!$Q58)),"1","0"))</f>
        <v>0</v>
      </c>
      <c r="FE58" s="690" t="str">
        <f>IF(ISBLANK(K58),"0",+IF(OR(AND(K58=Cutoff!$AC$2,$Q58&gt;VLOOKUP(K58,Cutoff!$A$2:$D$56,4,FALSE)&gt;LCID!$Q58),AND(K58=Cutoff!$AC$3,$Q58&gt;VLOOKUP(K58,Cutoff!$A$2:$D$56,4,FALSE)&gt;LCID!$Q58),AND(K58=Cutoff!$AC$4,$RC58&gt;VLOOKUP(K58,Cutoff!$A$2:$D$56,4,FALSE)&gt;LCID!$Q58),AND(K58=Cutoff!$AC$5,$Q58&gt;VLOOKUP(K58,Cutoff!$A$2:$D$56,4,FALSE)&gt;LCID!$Q58),AND(K58=Cutoff!$AC$6,$Q58&gt;VLOOKUP(K58,Cutoff!$A$2:$D$56,4,FALSE)&gt;LCID!$Q58),AND(K58=Cutoff!$AC$7,$Q58&gt;VLOOKUP(K58,Cutoff!$A$2:$D$56,4,FALSE)&gt;LCID!$Q58),AND(K58=Cutoff!$AC$8,$Q58&gt;VLOOKUP(K58,Cutoff!$A$2:$D$56,4,FALSE)&gt;LCID!$Q58),AND(K58=Cutoff!$AC$9,$Q58&gt;VLOOKUP(K58,Cutoff!$A$2:$D$56,4,FALSE)&gt;LCID!$Q58)),"1","0"))</f>
        <v>0</v>
      </c>
      <c r="FF58" s="690" t="str">
        <f>IF(ISBLANK(L58),"0",+IF(OR(AND(L58=Cutoff!$AC$2,$Q58&gt;VLOOKUP(L58,Cutoff!$A$2:$D$56,4,FALSE)&gt;LCID!$Q58),AND(L58=Cutoff!$AC$3,$Q58&gt;VLOOKUP(L58,Cutoff!$A$2:$D$56,4,FALSE)&gt;LCID!$Q58),AND(L58=Cutoff!$AC$4,$RC58&gt;VLOOKUP(L58,Cutoff!$A$2:$D$56,4,FALSE)&gt;LCID!$Q58),AND(L58=Cutoff!$AC$5,$Q58&gt;VLOOKUP(L58,Cutoff!$A$2:$D$56,4,FALSE)&gt;LCID!$Q58),AND(L58=Cutoff!$AC$6,$Q58&gt;VLOOKUP(L58,Cutoff!$A$2:$D$56,4,FALSE)&gt;LCID!$Q58),AND(L58=Cutoff!$AC$7,$Q58&gt;VLOOKUP(L58,Cutoff!$A$2:$D$56,4,FALSE)&gt;LCID!$Q58),AND(L58=Cutoff!$AC$8,$Q58&gt;VLOOKUP(L58,Cutoff!$A$2:$D$56,4,FALSE)&gt;LCID!$Q58),AND(L58=Cutoff!$AC$9,$Q58&gt;VLOOKUP(L58,Cutoff!$A$2:$D$56,4,FALSE)&gt;LCID!$Q58)),"1","0"))</f>
        <v>0</v>
      </c>
      <c r="FG58" s="690" t="str">
        <f>IF(ISBLANK(M58),"0",+IF(OR(AND(M58=Cutoff!$AC$2,$Q58&gt;VLOOKUP(M58,Cutoff!$A$2:$D$56,4,FALSE)&gt;LCID!$Q58),AND(M58=Cutoff!$AC$3,$Q58&gt;VLOOKUP(M58,Cutoff!$A$2:$D$56,4,FALSE)&gt;LCID!$Q58),AND(M58=Cutoff!$AC$4,$RC58&gt;VLOOKUP(M58,Cutoff!$A$2:$D$56,4,FALSE)&gt;LCID!$Q58),AND(M58=Cutoff!$AC$5,$Q58&gt;VLOOKUP(M58,Cutoff!$A$2:$D$56,4,FALSE)&gt;LCID!$Q58),AND(M58=Cutoff!$AC$6,$Q58&gt;VLOOKUP(M58,Cutoff!$A$2:$D$56,4,FALSE)&gt;LCID!$Q58),AND(M58=Cutoff!$AC$7,$Q58&gt;VLOOKUP(M58,Cutoff!$A$2:$D$56,4,FALSE)&gt;LCID!$Q58),AND(M58=Cutoff!$AC$8,$Q58&gt;VLOOKUP(M58,Cutoff!$A$2:$D$56,4,FALSE)&gt;LCID!$Q58),AND(M58=Cutoff!$AC$9,$Q58&gt;VLOOKUP(M58,Cutoff!$A$2:$D$56,4,FALSE)&gt;LCID!$Q58)),"1","0"))</f>
        <v>0</v>
      </c>
      <c r="FH58" s="690" t="str">
        <f>IF(ISBLANK(N58),"0",+IF(OR(AND(N58=Cutoff!$AC$2,$Q58&gt;VLOOKUP(N58,Cutoff!$A$2:$D$56,4,FALSE)&gt;LCID!$Q58),AND(N58=Cutoff!$AC$3,$Q58&gt;VLOOKUP(N58,Cutoff!$A$2:$D$56,4,FALSE)&gt;LCID!$Q58),AND(N58=Cutoff!$AC$4,$RC58&gt;VLOOKUP(N58,Cutoff!$A$2:$D$56,4,FALSE)&gt;LCID!$Q58),AND(N58=Cutoff!$AC$5,$Q58&gt;VLOOKUP(N58,Cutoff!$A$2:$D$56,4,FALSE)&gt;LCID!$Q58),AND(N58=Cutoff!$AC$6,$Q58&gt;VLOOKUP(N58,Cutoff!$A$2:$D$56,4,FALSE)&gt;LCID!$Q58),AND(N58=Cutoff!$AC$7,$Q58&gt;VLOOKUP(N58,Cutoff!$A$2:$D$56,4,FALSE)&gt;LCID!$Q58),AND(N58=Cutoff!$AC$8,$Q58&gt;VLOOKUP(N58,Cutoff!$A$2:$D$56,4,FALSE)&gt;LCID!$Q58),AND(N58=Cutoff!$AC$9,$Q58&gt;VLOOKUP(N58,Cutoff!$A$2:$D$56,4,FALSE)&gt;LCID!$Q58)),"1","0"))</f>
        <v>0</v>
      </c>
      <c r="FI58" s="691" t="str">
        <f>IF(ISBLANK(O58),"0",+IF(OR(AND(O58=Cutoff!$AC$2,$Q58&gt;VLOOKUP(O58,Cutoff!$A$2:$D$56,4,FALSE)&gt;LCID!$Q58),AND(O58=Cutoff!$AC$3,$Q58&gt;VLOOKUP(O58,Cutoff!$A$2:$D$56,4,FALSE)&gt;LCID!$Q58),AND(O58=Cutoff!$AC$4,$RC58&gt;VLOOKUP(O58,Cutoff!$A$2:$D$56,4,FALSE)&gt;LCID!$Q58),AND(O58=Cutoff!$AC$5,$Q58&gt;VLOOKUP(O58,Cutoff!$A$2:$D$56,4,FALSE)&gt;LCID!$Q58),AND(O58=Cutoff!$AC$6,$Q58&gt;VLOOKUP(O58,Cutoff!$A$2:$D$56,4,FALSE)&gt;LCID!$Q58),AND(O58=Cutoff!$AC$7,$Q58&gt;VLOOKUP(O58,Cutoff!$A$2:$D$56,4,FALSE)&gt;LCID!$Q58),AND(O58=Cutoff!$AC$8,$Q58&gt;VLOOKUP(O58,Cutoff!$A$2:$D$56,4,FALSE)&gt;LCID!$Q58),AND(O58=Cutoff!$AC$9,$Q58&gt;VLOOKUP(O58,Cutoff!$A$2:$D$56,4,FALSE)&gt;LCID!$Q58)),"1","0"))</f>
        <v>0</v>
      </c>
      <c r="FJ58" s="688">
        <f t="shared" si="136"/>
        <v>0</v>
      </c>
      <c r="FK58" s="11"/>
      <c r="FM58" s="480">
        <f t="shared" si="137"/>
        <v>0</v>
      </c>
      <c r="FN58" s="480">
        <f t="shared" si="138"/>
        <v>0</v>
      </c>
      <c r="FO58" s="480">
        <f t="shared" si="139"/>
        <v>0</v>
      </c>
      <c r="FQ58" s="239" t="str">
        <f>IF(ISBLANK(B58),"",+IF(OR($E58=Cutoff!$W$2,$E58=Cutoff!$W$3,$E58=Cutoff!$W$4,$E58=Cutoff!$W$5,$E58=Cutoff!$W$6,$E58=Cutoff!$W$7,$E58=Cutoff!$W$8,$E58=Cutoff!$W$9,$E58=Cutoff!$W$10,$E58=Cutoff!$W$11,$E58=Cutoff!$W$12,$F58=Cutoff!$W$2,$F58=Cutoff!$W$3,$F58=Cutoff!$W$4,$F58=Cutoff!$W$5,$F58=Cutoff!$W$6,$F58=Cutoff!$W$7,$F58=Cutoff!$W$8,$F58=Cutoff!$W$9,$F58=Cutoff!$W$10,$F58=Cutoff!$W$11,$F58=Cutoff!$W$12,$G58=Cutoff!$W$2,$G58=Cutoff!$W$3,$G58=Cutoff!$W$4,$G58=Cutoff!$W$5,$G58=Cutoff!$W$6,$G58=Cutoff!$W$7,$G58=Cutoff!$W$8,$G58=Cutoff!$W$9,$G58=Cutoff!$W$10,$G58=Cutoff!$W$11,$G58=Cutoff!$W$12,$H58=Cutoff!$W$2,$H58=Cutoff!$W$3,$H58=Cutoff!$W$4,$H58=Cutoff!$W$5,$H58=Cutoff!$W$6,$H58=Cutoff!$W$7,$H58=Cutoff!$W$8,$H58=Cutoff!$W$9,$H58=Cutoff!$W$10,$H58=Cutoff!$W$11,$H58=Cutoff!$W$12,$I58=Cutoff!$W$2,$I58=Cutoff!$W$3,$I58=Cutoff!$W$4,$I58=Cutoff!$W$5,$I58=Cutoff!$W$6,$I58=Cutoff!$W$7,$I58=Cutoff!$W$8,$I58=Cutoff!$W$9,$I58=Cutoff!$W$10,$I58=Cutoff!$W$11,$I58=Cutoff!$W$12,$J58=Cutoff!$W$2,$J58=Cutoff!$W$3,$J58=Cutoff!$W$4,$J58=Cutoff!$W$5,$J58=Cutoff!$W$6,$J58=Cutoff!$W$7,$J58=Cutoff!$W$8,$J58=Cutoff!$W$9,$J58=Cutoff!$W$10,$J58=Cutoff!$W$11,$J58=Cutoff!$W$12,$K58=Cutoff!$W$2,$K58=Cutoff!$W$3,$K58=Cutoff!$W$4,$K58=Cutoff!$W$5,$K58=Cutoff!$W$6,$K58=Cutoff!$W$7,$K58=Cutoff!$W$8,$K58=Cutoff!$W$9,$K58=Cutoff!$W$10,$K58=Cutoff!$W$11,$K58=Cutoff!$W$12,$L58=Cutoff!$W$2,$L58=Cutoff!$W$3,$L58=Cutoff!$W$4,$L58=Cutoff!$W$5,$L58=Cutoff!$W$6,$L58=Cutoff!$W$7,$L58=Cutoff!$W$8,$L58=Cutoff!$W$9,$L58=Cutoff!$W$10,$L58=Cutoff!$W$11,$L58=Cutoff!$W$12,$M58=Cutoff!$W$2,$M58=Cutoff!$W$3,$M58=Cutoff!$W$4,$M58=Cutoff!$W$5,$M58=Cutoff!$W$6,$M58=Cutoff!$W$7,$M58=Cutoff!$W$8,$M58=Cutoff!$W$9,$M58=Cutoff!$W$10,$N58=Cutoff!$W$2,$N58=Cutoff!$W$3,$N58=Cutoff!$W$4,$M58=Cutoff!$W$11,$M58=Cutoff!$W$12,$N58=Cutoff!$W$5,$N58=Cutoff!$W$6,$N58=Cutoff!$W$7,$N58=Cutoff!$W$8,$N58=Cutoff!$W$9,$N58=Cutoff!$W$10,$N58=Cutoff!$W$11,$N58=Cutoff!$W$12,$O58=Cutoff!$W$2,$O58=Cutoff!$W$3,$O58=Cutoff!$W$4,$O58=Cutoff!$W$5,$O58=Cutoff!$W$6,$O58=Cutoff!$W$7,$O58=Cutoff!$W$8,$O58=Cutoff!$W$9,$O58=Cutoff!$W$10,$O58=Cutoff!$W$11,$O58=Cutoff!$W$12),1,""))</f>
        <v/>
      </c>
      <c r="FR58" s="239">
        <f t="shared" si="80"/>
        <v>0</v>
      </c>
      <c r="FU58" s="480" t="str">
        <f t="shared" si="124"/>
        <v/>
      </c>
      <c r="GB58" s="528" t="str">
        <f t="shared" si="81"/>
        <v/>
      </c>
      <c r="GC58" s="529" t="str">
        <f t="shared" si="82"/>
        <v/>
      </c>
      <c r="GD58" s="529" t="str">
        <f t="shared" si="83"/>
        <v/>
      </c>
      <c r="GE58" s="529" t="str">
        <f t="shared" si="84"/>
        <v/>
      </c>
      <c r="GF58" s="529" t="str">
        <f t="shared" si="85"/>
        <v/>
      </c>
      <c r="GG58" s="529" t="str">
        <f t="shared" si="86"/>
        <v/>
      </c>
      <c r="GH58" s="529" t="str">
        <f t="shared" si="87"/>
        <v/>
      </c>
      <c r="GI58" s="529" t="str">
        <f t="shared" si="88"/>
        <v/>
      </c>
      <c r="GJ58" s="529" t="str">
        <f t="shared" si="89"/>
        <v/>
      </c>
      <c r="GK58" s="529" t="str">
        <f t="shared" si="90"/>
        <v/>
      </c>
      <c r="GL58" s="530" t="str">
        <f t="shared" si="91"/>
        <v/>
      </c>
      <c r="GM58" s="530">
        <f t="shared" si="92"/>
        <v>0</v>
      </c>
      <c r="GN58" s="574">
        <f t="shared" si="93"/>
        <v>0</v>
      </c>
      <c r="GQ58" s="528" t="str">
        <f>+IF(ISBLANK($B58),"",IF(ISBLANK(E58),"",IF(OR(E58=Cutoff!$P$34,E58=Cutoff!$P$35,E58=Cutoff!$P$36,E58=Cutoff!$P$37,E58=Cutoff!$P$38,E58=Cutoff!$P$39,E58=Cutoff!$P$40,E58=Cutoff!$P$41,E58=Cutoff!$P$42,E58=Cutoff!$P$43,E58=Cutoff!$P$44,E58=Cutoff!$P$45,$Q58&lt;SCL!Y58),"0","i")))</f>
        <v/>
      </c>
      <c r="GR58" s="529" t="str">
        <f>+IF(ISBLANK($B58),"",IF(ISBLANK(F58),"",IF(OR(F58=Cutoff!$P$34,F58=Cutoff!$P$35,F58=Cutoff!$P$36,F58=Cutoff!$P$37,F58=Cutoff!$P$38,F58=Cutoff!$P$39,F58=Cutoff!$P$40,F58=Cutoff!$P$41,F58=Cutoff!$P$42,F58=Cutoff!$P$43,F58=Cutoff!$P$44,F58=Cutoff!$P$45,$Q58&lt;SCL!Z58),"0","i")))</f>
        <v/>
      </c>
      <c r="GS58" s="529" t="str">
        <f>+IF(ISBLANK($B58),"",IF(ISBLANK(G58),"",IF(OR(G58=Cutoff!$P$34,G58=Cutoff!$P$35,G58=Cutoff!$P$36,G58=Cutoff!$P$37,G58=Cutoff!$P$38,G58=Cutoff!$P$39,G58=Cutoff!$P$40,G58=Cutoff!$P$41,G58=Cutoff!$P$42,G58=Cutoff!$P$43,G58=Cutoff!$P$44,G58=Cutoff!$P$45,$Q58&lt;SCL!AA58),"0","i")))</f>
        <v/>
      </c>
      <c r="GT58" s="529" t="str">
        <f>+IF(ISBLANK($B58),"",IF(ISBLANK(H58),"",IF(OR(H58=Cutoff!$P$34,H58=Cutoff!$P$35,H58=Cutoff!$P$36,H58=Cutoff!$P$37,H58=Cutoff!$P$38,H58=Cutoff!$P$39,H58=Cutoff!$P$40,H58=Cutoff!$P$41,H58=Cutoff!$P$42,H58=Cutoff!$P$43,H58=Cutoff!$P$44,H58=Cutoff!$P$45,$Q58&lt;SCL!AB58),"0","i")))</f>
        <v/>
      </c>
      <c r="GU58" s="529" t="str">
        <f>+IF(ISBLANK($B58),"",IF(ISBLANK(I58),"",IF(OR(I58=Cutoff!$P$34,I58=Cutoff!$P$35,I58=Cutoff!$P$36,I58=Cutoff!$P$37,I58=Cutoff!$P$38,I58=Cutoff!$P$39,I58=Cutoff!$P$40,I58=Cutoff!$P$41,I58=Cutoff!$P$42,I58=Cutoff!$P$43,I58=Cutoff!$P$44,I58=Cutoff!$P$45,$Q58&lt;SCL!AC58),"0","i")))</f>
        <v/>
      </c>
      <c r="GV58" s="529" t="str">
        <f>+IF(ISBLANK($B58),"",IF(ISBLANK(J58),"",IF(OR(J58=Cutoff!$P$34,J58=Cutoff!$P$35,J58=Cutoff!$P$36,J58=Cutoff!$P$37,J58=Cutoff!$P$38,J58=Cutoff!$P$39,J58=Cutoff!$P$40,J58=Cutoff!$P$41,J58=Cutoff!$P$42,J58=Cutoff!$P$43,J58=Cutoff!$P$44,J58=Cutoff!$P$45,$Q58&lt;SCL!AD58),"0","i")))</f>
        <v/>
      </c>
      <c r="GW58" s="529" t="str">
        <f>+IF(ISBLANK($B58),"",IF(ISBLANK(K58),"",IF(OR(K58=Cutoff!$P$34,K58=Cutoff!$P$35,K58=Cutoff!$P$36,K58=Cutoff!$P$37,K58=Cutoff!$P$38,K58=Cutoff!$P$39,K58=Cutoff!$P$40,K58=Cutoff!$P$41,K58=Cutoff!$P$42,K58=Cutoff!$P$43,K58=Cutoff!$P$44,K58=Cutoff!$P$45,$Q58&lt;SCL!AE58),"0","i")))</f>
        <v/>
      </c>
      <c r="GX58" s="529" t="str">
        <f>+IF(ISBLANK($B58),"",IF(ISBLANK(L58),"",IF(OR(L58=Cutoff!$P$34,L58=Cutoff!$P$35,L58=Cutoff!$P$36,L58=Cutoff!$P$37,L58=Cutoff!$P$38,L58=Cutoff!$P$39,L58=Cutoff!$P$40,L58=Cutoff!$P$41,L58=Cutoff!$P$42,L58=Cutoff!$P$43,L58=Cutoff!$P$44,L58=Cutoff!$P$45,$Q58&lt;SCL!AF58),"0","i")))</f>
        <v/>
      </c>
      <c r="GY58" s="529" t="str">
        <f>+IF(ISBLANK($B58),"",IF(ISBLANK(M58),"",IF(OR(M58=Cutoff!$P$34,M58=Cutoff!$P$35,M58=Cutoff!$P$36,M58=Cutoff!$P$37,M58=Cutoff!$P$38,M58=Cutoff!$P$39,M58=Cutoff!$P$40,M58=Cutoff!$P$41,M58=Cutoff!$P$42,M58=Cutoff!$P$43,M58=Cutoff!$P$44,M58=Cutoff!$P$45,$Q58&lt;SCL!AG58),"0","i")))</f>
        <v/>
      </c>
      <c r="GZ58" s="529" t="str">
        <f>+IF(ISBLANK($B58),"",IF(ISBLANK(N58),"",IF(OR(N58=Cutoff!$P$34,N58=Cutoff!$P$35,N58=Cutoff!$P$36,N58=Cutoff!$P$37,N58=Cutoff!$P$38,N58=Cutoff!$P$39,N58=Cutoff!$P$40,N58=Cutoff!$P$41,N58=Cutoff!$P$42,N58=Cutoff!$P$43,N58=Cutoff!$P$44,N58=Cutoff!$P$45,$Q58&lt;SCL!AH58),"0","i")))</f>
        <v/>
      </c>
      <c r="HA58" s="530" t="str">
        <f>+IF(ISBLANK($B58),"",IF(ISBLANK(O58),"",IF(OR(O58=Cutoff!$P$34,O58=Cutoff!$P$35,O58=Cutoff!$P$36,O58=Cutoff!$P$37,O58=Cutoff!$P$38,O58=Cutoff!$P$39,O58=Cutoff!$P$40,O58=Cutoff!$P$41,O58=Cutoff!$P$42,O58=Cutoff!$P$43,O58=Cutoff!$P$44,O58=Cutoff!$P$45,$Q58&lt;SCL!AI58),"0","i")))</f>
        <v/>
      </c>
      <c r="HB58" s="530" t="str">
        <f t="shared" si="94"/>
        <v/>
      </c>
      <c r="HC58" s="541" t="str">
        <f t="shared" si="95"/>
        <v/>
      </c>
      <c r="HD58" s="678" t="str">
        <f t="shared" si="96"/>
        <v/>
      </c>
      <c r="HE58" s="528" t="str">
        <f>+IF(ISBLANK($B58),"",IF(ISBLANK(E58),"",IF(OR(E58=Cutoff!$R$34,E58=Cutoff!$R$35,E58=Cutoff!$R$36,E58=Cutoff!$R$37,E58=Cutoff!$R$38,E58=Cutoff!$R$39,E58=Cutoff!$R$40,E58=Cutoff!$R$41,E58=Cutoff!$R$42,E58=Cutoff!$R$43,E58=Cutoff!$R$44,E58=Cutoff!$R$45,$Q58&lt;SCL!Y58),"0","d")))</f>
        <v/>
      </c>
      <c r="HF58" s="529" t="str">
        <f>+IF(ISBLANK($B58),"",IF(ISBLANK(F58),"",IF(OR(F58=Cutoff!$R$34,F58=Cutoff!$R$35,F58=Cutoff!$R$36,F58=Cutoff!$R$37,F58=Cutoff!$R$38,F58=Cutoff!$R$39,F58=Cutoff!$R$40,F58=Cutoff!$R$41,F58=Cutoff!$R$42,F58=Cutoff!$R$43,F58=Cutoff!$R$44,F58=Cutoff!$R$45,$Q58&lt;SCL!Z58),"0","d")))</f>
        <v/>
      </c>
      <c r="HG58" s="529" t="str">
        <f>+IF(ISBLANK($B58),"",IF(ISBLANK(G58),"",IF(OR(G58=Cutoff!$R$34,G58=Cutoff!$R$35,G58=Cutoff!$R$36,G58=Cutoff!$R$37,G58=Cutoff!$R$38,G58=Cutoff!$R$39,G58=Cutoff!$R$40,G58=Cutoff!$R$41,G58=Cutoff!$R$42,G58=Cutoff!$R$43,G58=Cutoff!$R$44,G58=Cutoff!$R$45,$Q58&lt;SCL!AA58),"0","d")))</f>
        <v/>
      </c>
      <c r="HH58" s="529" t="str">
        <f>+IF(ISBLANK($B58),"",IF(ISBLANK(H58),"",IF(OR(H58=Cutoff!$R$34,H58=Cutoff!$R$35,H58=Cutoff!$R$36,H58=Cutoff!$R$37,H58=Cutoff!$R$38,H58=Cutoff!$R$39,H58=Cutoff!$R$40,H58=Cutoff!$R$41,H58=Cutoff!$R$42,H58=Cutoff!$R$43,H58=Cutoff!$R$44,H58=Cutoff!$R$45,$Q58&lt;SCL!AB58),"0","d")))</f>
        <v/>
      </c>
      <c r="HI58" s="529" t="str">
        <f>+IF(ISBLANK($B58),"",IF(ISBLANK(I58),"",IF(OR(I58=Cutoff!$R$34,I58=Cutoff!$R$35,I58=Cutoff!$R$36,I58=Cutoff!$R$37,I58=Cutoff!$R$38,I58=Cutoff!$R$39,I58=Cutoff!$R$40,I58=Cutoff!$R$41,I58=Cutoff!$R$42,I58=Cutoff!$R$43,I58=Cutoff!$R$44,I58=Cutoff!$R$45,$Q58&lt;SCL!AC58),"0","d")))</f>
        <v/>
      </c>
      <c r="HJ58" s="529" t="str">
        <f>+IF(ISBLANK($B58),"",IF(ISBLANK(J58),"",IF(OR(J58=Cutoff!$R$34,J58=Cutoff!$R$35,J58=Cutoff!$R$36,J58=Cutoff!$R$37,J58=Cutoff!$R$38,J58=Cutoff!$R$39,J58=Cutoff!$R$40,J58=Cutoff!$R$41,J58=Cutoff!$R$42,J58=Cutoff!$R$43,J58=Cutoff!$R$44,J58=Cutoff!$R$45,$Q58&lt;SCL!AD58),"0","d")))</f>
        <v/>
      </c>
      <c r="HK58" s="529" t="str">
        <f>+IF(ISBLANK($B58),"",IF(ISBLANK(K58),"",IF(OR(K58=Cutoff!$R$34,K58=Cutoff!$R$35,K58=Cutoff!$R$36,K58=Cutoff!$R$37,K58=Cutoff!$R$38,K58=Cutoff!$R$39,K58=Cutoff!$R$40,K58=Cutoff!$R$41,K58=Cutoff!$R$42,K58=Cutoff!$R$43,K58=Cutoff!$R$44,K58=Cutoff!$R$45,$Q58&lt;SCL!AE58),"0","d")))</f>
        <v/>
      </c>
      <c r="HL58" s="529" t="str">
        <f>+IF(ISBLANK($B58),"",IF(ISBLANK(L58),"",IF(OR(L58=Cutoff!$R$34,L58=Cutoff!$R$35,L58=Cutoff!$R$36,L58=Cutoff!$R$37,L58=Cutoff!$R$38,L58=Cutoff!$R$39,L58=Cutoff!$R$40,L58=Cutoff!$R$41,L58=Cutoff!$R$42,L58=Cutoff!$R$43,L58=Cutoff!$R$44,L58=Cutoff!$R$45,$Q58&lt;SCL!AF58),"0","d")))</f>
        <v/>
      </c>
      <c r="HM58" s="529" t="str">
        <f>+IF(ISBLANK($B58),"",IF(ISBLANK(M58),"",IF(OR(M58=Cutoff!$R$34,M58=Cutoff!$R$35,M58=Cutoff!$R$36,M58=Cutoff!$R$37,M58=Cutoff!$R$38,M58=Cutoff!$R$39,M58=Cutoff!$R$40,M58=Cutoff!$R$41,M58=Cutoff!$R$42,M58=Cutoff!$R$43,M58=Cutoff!$R$44,M58=Cutoff!$R$45,$Q58&lt;SCL!AG58),"0","d")))</f>
        <v/>
      </c>
      <c r="HN58" s="529" t="str">
        <f>+IF(ISBLANK($B58),"",IF(ISBLANK(N58),"",IF(OR(N58=Cutoff!$R$34,N58=Cutoff!$R$35,N58=Cutoff!$R$36,N58=Cutoff!$R$37,N58=Cutoff!$R$38,N58=Cutoff!$R$39,N58=Cutoff!$R$40,N58=Cutoff!$R$41,N58=Cutoff!$R$42,N58=Cutoff!$R$43,N58=Cutoff!$R$44,N58=Cutoff!$R$45,$Q58&lt;SCL!AH58),"0","d")))</f>
        <v/>
      </c>
      <c r="HO58" s="530" t="str">
        <f>+IF(ISBLANK($B58),"",IF(ISBLANK(O58),"",IF(OR(O58=Cutoff!$R$34,O58=Cutoff!$R$35,O58=Cutoff!$R$36,O58=Cutoff!$R$37,O58=Cutoff!$R$38,O58=Cutoff!$R$39,O58=Cutoff!$R$40,O58=Cutoff!$R$41,O58=Cutoff!$R$42,O58=Cutoff!$R$43,O58=Cutoff!$R$44,O58=Cutoff!$R$45,$Q58&lt;SCL!AI58),"0","d")))</f>
        <v/>
      </c>
      <c r="HP58" s="530" t="str">
        <f t="shared" si="97"/>
        <v/>
      </c>
      <c r="HQ58" s="541" t="str">
        <f t="shared" si="98"/>
        <v/>
      </c>
      <c r="HR58" s="678" t="str">
        <f t="shared" si="99"/>
        <v/>
      </c>
      <c r="HS58" s="528" t="str">
        <f>+IF(ISBLANK($B58),"",IF(ISBLANK(E58),"",IF(OR(E58=Cutoff!$T$34,E58=Cutoff!$T$35,E58=Cutoff!$T$36,E58=Cutoff!$T$37,E58=Cutoff!$T$38,E58=Cutoff!$T$39,E58=Cutoff!$T$40,E58=Cutoff!$T$41,E58=Cutoff!$T$42,E58=Cutoff!$T$43,E58=Cutoff!$T$44,E58=Cutoff!$T$45,$Q58&lt;SCL!Y58),"0","oral")))</f>
        <v/>
      </c>
      <c r="HT58" s="529" t="str">
        <f>+IF(ISBLANK($B58),"",IF(ISBLANK(F58),"",IF(OR(F58=Cutoff!$T$34,F58=Cutoff!$T$35,F58=Cutoff!$T$36,F58=Cutoff!$T$37,F58=Cutoff!$T$38,F58=Cutoff!$T$39,F58=Cutoff!$T$40,F58=Cutoff!$T$41,F58=Cutoff!$T$42,F58=Cutoff!$T$43,F58=Cutoff!$T$44,F58=Cutoff!$T$45,$Q58&lt;SCL!Z58),"0","oral")))</f>
        <v/>
      </c>
      <c r="HU58" s="529" t="str">
        <f>+IF(ISBLANK($B58),"",IF(ISBLANK(G58),"",IF(OR(G58=Cutoff!$T$34,G58=Cutoff!$T$35,G58=Cutoff!$T$36,G58=Cutoff!$T$37,G58=Cutoff!$T$38,G58=Cutoff!$T$39,G58=Cutoff!$T$40,G58=Cutoff!$T$41,G58=Cutoff!$T$42,G58=Cutoff!$T$43,G58=Cutoff!$T$44,G58=Cutoff!$T$45,$Q58&lt;SCL!AA58),"0","oral")))</f>
        <v/>
      </c>
      <c r="HV58" s="529" t="str">
        <f>+IF(ISBLANK($B58),"",IF(ISBLANK(H58),"",IF(OR(H58=Cutoff!$T$34,H58=Cutoff!$T$35,H58=Cutoff!$T$36,H58=Cutoff!$T$37,H58=Cutoff!$T$38,H58=Cutoff!$T$39,H58=Cutoff!$T$40,H58=Cutoff!$T$41,H58=Cutoff!$T$42,H58=Cutoff!$T$43,H58=Cutoff!$T$44,H58=Cutoff!$T$45,$Q58&lt;SCL!AB58),"0","oral")))</f>
        <v/>
      </c>
      <c r="HW58" s="529" t="str">
        <f>+IF(ISBLANK($B58),"",IF(ISBLANK(I58),"",IF(OR(I58=Cutoff!$T$34,I58=Cutoff!$T$35,I58=Cutoff!$T$36,I58=Cutoff!$T$37,I58=Cutoff!$T$38,I58=Cutoff!$T$39,I58=Cutoff!$T$40,I58=Cutoff!$T$41,I58=Cutoff!$T$42,I58=Cutoff!$T$43,I58=Cutoff!$T$44,I58=Cutoff!$T$45,$Q58&lt;SCL!AC58),"0","oral")))</f>
        <v/>
      </c>
      <c r="HX58" s="529" t="str">
        <f>+IF(ISBLANK($B58),"",IF(ISBLANK(J58),"",IF(OR(J58=Cutoff!$T$34,J58=Cutoff!$T$35,J58=Cutoff!$T$36,J58=Cutoff!$T$37,J58=Cutoff!$T$38,J58=Cutoff!$T$39,J58=Cutoff!$T$40,J58=Cutoff!$T$41,J58=Cutoff!$T$42,J58=Cutoff!$T$43,J58=Cutoff!$T$44,J58=Cutoff!$T$45,$Q58&lt;SCL!AD58),"0","oral")))</f>
        <v/>
      </c>
      <c r="HY58" s="529" t="str">
        <f>+IF(ISBLANK($B58),"",IF(ISBLANK(K58),"",IF(OR(K58=Cutoff!$T$34,K58=Cutoff!$T$35,K58=Cutoff!$T$36,K58=Cutoff!$T$37,K58=Cutoff!$T$38,K58=Cutoff!$T$39,K58=Cutoff!$T$40,K58=Cutoff!$T$41,K58=Cutoff!$T$42,K58=Cutoff!$T$43,K58=Cutoff!$T$44,K58=Cutoff!$T$45,$Q58&lt;SCL!AE58),"0","oral")))</f>
        <v/>
      </c>
      <c r="HZ58" s="529" t="str">
        <f>+IF(ISBLANK($B58),"",IF(ISBLANK(L58),"",IF(OR(L58=Cutoff!$T$34,L58=Cutoff!$T$35,L58=Cutoff!$T$36,L58=Cutoff!$T$37,L58=Cutoff!$T$38,L58=Cutoff!$T$39,L58=Cutoff!$T$40,L58=Cutoff!$T$41,L58=Cutoff!$T$42,L58=Cutoff!$T$43,L58=Cutoff!$T$44,L58=Cutoff!$T$45,$Q58&lt;SCL!AF58),"0","oral")))</f>
        <v/>
      </c>
      <c r="IA58" s="529" t="str">
        <f>+IF(ISBLANK($B58),"",IF(ISBLANK(M58),"",IF(OR(M58=Cutoff!$T$34,M58=Cutoff!$T$35,M58=Cutoff!$T$36,M58=Cutoff!$T$37,M58=Cutoff!$T$38,M58=Cutoff!$T$39,M58=Cutoff!$T$40,M58=Cutoff!$T$41,M58=Cutoff!$T$42,M58=Cutoff!$T$43,M58=Cutoff!$T$44,M58=Cutoff!$T$45,$Q58&lt;SCL!AG58),"0","oral")))</f>
        <v/>
      </c>
      <c r="IB58" s="529" t="str">
        <f>+IF(ISBLANK($B58),"",IF(ISBLANK(N58),"",IF(OR(N58=Cutoff!$T$34,N58=Cutoff!$T$35,N58=Cutoff!$T$36,N58=Cutoff!$T$37,N58=Cutoff!$T$38,N58=Cutoff!$T$39,N58=Cutoff!$T$40,N58=Cutoff!$T$41,N58=Cutoff!$T$42,N58=Cutoff!$T$43,N58=Cutoff!$T$44,N58=Cutoff!$T$45,$Q58&lt;SCL!AH58),"0","oral")))</f>
        <v/>
      </c>
      <c r="IC58" s="530" t="str">
        <f>+IF(ISBLANK($B58),"",IF(ISBLANK(O58),"",IF(OR(O58=Cutoff!$T$34,O58=Cutoff!$T$35,O58=Cutoff!$T$36,O58=Cutoff!$T$37,O58=Cutoff!$T$38,O58=Cutoff!$T$39,O58=Cutoff!$T$40,O58=Cutoff!$T$41,O58=Cutoff!$T$42,O58=Cutoff!$T$43,O58=Cutoff!$T$44,O58=Cutoff!$T$45,$Q58&lt;SCL!AI58),"0","oral")))</f>
        <v/>
      </c>
      <c r="ID58" s="530" t="str">
        <f t="shared" si="100"/>
        <v/>
      </c>
      <c r="IE58" s="541" t="str">
        <f t="shared" si="101"/>
        <v/>
      </c>
      <c r="IF58" s="678" t="str">
        <f t="shared" si="102"/>
        <v/>
      </c>
      <c r="IG58" s="528" t="str">
        <f>IF(ISBLANK($B58),"",+IF(OR(E58=Cutoff!$W$2,E58=Cutoff!$W$3,E58=Cutoff!$W$4,E58=Cutoff!$W$5,E58=Cutoff!$W$6,E58=Cutoff!$W$7,E58=Cutoff!$W$8,E58=Cutoff!$W$9,E58=Cutoff!$W$10,E58=Cutoff!$W$11,E58=Cutoff!$W$12),1,0))</f>
        <v/>
      </c>
      <c r="IH58" s="529" t="str">
        <f>IF(ISBLANK($B58),"",+IF(OR(F58=Cutoff!$W$2,F58=Cutoff!$W$3,F58=Cutoff!$W$4,F58=Cutoff!$W$5,F58=Cutoff!$W$6,F58=Cutoff!$W$7,F58=Cutoff!$W$8,F58=Cutoff!$W$9,F58=Cutoff!$W$10,F58=Cutoff!$W$11,F58=Cutoff!$W$12),1,0))</f>
        <v/>
      </c>
      <c r="II58" s="529" t="str">
        <f>IF(ISBLANK($B58),"",+IF(OR(G58=Cutoff!$W$2,G58=Cutoff!$W$3,G58=Cutoff!$W$4,G58=Cutoff!$W$5,G58=Cutoff!$W$6,G58=Cutoff!$W$7,G58=Cutoff!$W$8,G58=Cutoff!$W$9,G58=Cutoff!$W$10,G58=Cutoff!$W$11,G58=Cutoff!$W$12),1,0))</f>
        <v/>
      </c>
      <c r="IJ58" s="529" t="str">
        <f>IF(ISBLANK($B58),"",+IF(OR(H58=Cutoff!$W$2,H58=Cutoff!$W$3,H58=Cutoff!$W$4,H58=Cutoff!$W$5,H58=Cutoff!$W$6,H58=Cutoff!$W$7,H58=Cutoff!$W$8,H58=Cutoff!$W$9,H58=Cutoff!$W$10,H58=Cutoff!$W$11,H58=Cutoff!$W$12),1,0))</f>
        <v/>
      </c>
      <c r="IK58" s="529" t="str">
        <f>IF(ISBLANK($B58),"",+IF(OR(I58=Cutoff!$W$2,I58=Cutoff!$W$3,I58=Cutoff!$W$4,I58=Cutoff!$W$5,I58=Cutoff!$W$6,I58=Cutoff!$W$7,I58=Cutoff!$W$8,I58=Cutoff!$W$9,I58=Cutoff!$W$10,I58=Cutoff!$W$11,I58=Cutoff!$W$12),1,0))</f>
        <v/>
      </c>
      <c r="IL58" s="529" t="str">
        <f>IF(ISBLANK($B58),"",+IF(OR(J58=Cutoff!$W$2,J58=Cutoff!$W$3,J58=Cutoff!$W$4,J58=Cutoff!$W$5,J58=Cutoff!$W$6,J58=Cutoff!$W$7,J58=Cutoff!$W$8,J58=Cutoff!$W$9,J58=Cutoff!$W$10,J58=Cutoff!$W$11,J58=Cutoff!$W$12),1,0))</f>
        <v/>
      </c>
      <c r="IM58" s="529" t="str">
        <f>IF(ISBLANK($B58),"",+IF(OR(K58=Cutoff!$W$2,K58=Cutoff!$W$3,K58=Cutoff!$W$4,K58=Cutoff!$W$5,K58=Cutoff!$W$6,K58=Cutoff!$W$7,K58=Cutoff!$W$8,K58=Cutoff!$W$9,K58=Cutoff!$W$10,K58=Cutoff!$W$11,K58=Cutoff!$W$12),1,0))</f>
        <v/>
      </c>
      <c r="IN58" s="529" t="str">
        <f>IF(ISBLANK($B58),"",+IF(OR(L58=Cutoff!$W$2,L58=Cutoff!$W$3,L58=Cutoff!$W$4,L58=Cutoff!$W$5,L58=Cutoff!$W$6,L58=Cutoff!$W$7,L58=Cutoff!$W$8,L58=Cutoff!$W$9,L58=Cutoff!$W$10,L58=Cutoff!$W$11,L58=Cutoff!$W$12),1,0))</f>
        <v/>
      </c>
      <c r="IO58" s="529" t="str">
        <f>IF(ISBLANK($B58),"",+IF(OR(M58=Cutoff!$W$2,M58=Cutoff!$W$3,M58=Cutoff!$W$4,M58=Cutoff!$W$5,M58=Cutoff!$W$6,M58=Cutoff!$W$7,M58=Cutoff!$W$8,M58=Cutoff!$W$9,M58=Cutoff!$W$10,M58=Cutoff!$W$11,M58=Cutoff!$W$12),1,0))</f>
        <v/>
      </c>
      <c r="IP58" s="529" t="str">
        <f>IF(ISBLANK($B58),"",+IF(OR(N58=Cutoff!$W$2,N58=Cutoff!$W$3,N58=Cutoff!$W$4,N58=Cutoff!$W$5,N58=Cutoff!$W$6,N58=Cutoff!$W$7,N58=Cutoff!$W$8,N58=Cutoff!$W$9,N58=Cutoff!$W$10,N58=Cutoff!$W$11,N58=Cutoff!$W$12),1,0))</f>
        <v/>
      </c>
      <c r="IQ58" s="530" t="str">
        <f>IF(ISBLANK($B58),"",+IF(OR(O58=Cutoff!$W$2,O58=Cutoff!$W$3,O58=Cutoff!$W$4,O58=Cutoff!$W$5,O58=Cutoff!$W$6,O58=Cutoff!$W$7,O58=Cutoff!$W$8,O58=Cutoff!$W$9,O58=Cutoff!$W$10,O58=Cutoff!$W$11,O58=Cutoff!$W$12),1,0))</f>
        <v/>
      </c>
      <c r="IR58" s="541" t="str">
        <f t="shared" si="103"/>
        <v/>
      </c>
      <c r="IS58" s="541" t="str">
        <f t="shared" si="104"/>
        <v/>
      </c>
      <c r="IV58" s="720" t="str">
        <f>IF(ISBLANK($B58),"",+IF(AND(OR(E58=Cutoff!$W$8,E58=Cutoff!$W$9,E58=Cutoff!$W$12),OR(E58=$D$19,E58=$E$19,E58=$F$19,E58=$G$19,E58=$H$19,E58=$I$19,E58=$J$19,E58=$K$19,E58=$L$19,E58=$M$19),GQ58="i"),E58,""))</f>
        <v/>
      </c>
      <c r="IW58" s="720" t="str">
        <f>IF(ISBLANK($B58),"",+IF(AND(OR(F58=Cutoff!$W$8,F58=Cutoff!$W$9,F58=Cutoff!$W$12),OR(F58=$D$19,F58=$E$19,F58=$F$19,F58=$G$19,F58=$H$19,F58=$I$19,F58=$J$19,F58=$K$19,F58=$L$19,F58=$M$19),GR58="i"),F58,""))</f>
        <v/>
      </c>
      <c r="IX58" s="720" t="str">
        <f>IF(ISBLANK($B58),"",+IF(AND(OR(G58=Cutoff!$W$8,G58=Cutoff!$W$9,G58=Cutoff!$W$12),OR(G58=$D$19,G58=$E$19,G58=$F$19,G58=$G$19,G58=$H$19,G58=$I$19,G58=$J$19,G58=$K$19,G58=$L$19,G58=$M$19),GS58="i"),G58,""))</f>
        <v/>
      </c>
      <c r="IY58" s="720" t="str">
        <f>IF(ISBLANK($B58),"",+IF(AND(OR(H58=Cutoff!$W$8,H58=Cutoff!$W$9,H58=Cutoff!$W$12),OR(H58=$D$19,H58=$E$19,H58=$F$19,H58=$G$19,H58=$H$19,H58=$I$19,H58=$J$19,H58=$K$19,H58=$L$19,H58=$M$19),GT58="i"),H58,""))</f>
        <v/>
      </c>
      <c r="IZ58" s="720" t="str">
        <f>IF(ISBLANK($B58),"",+IF(AND(OR(I58=Cutoff!$W$8,I58=Cutoff!$W$9,I58=Cutoff!$W$12),OR(I58=$D$19,I58=$E$19,I58=$F$19,I58=$G$19,I58=$H$19,I58=$I$19,I58=$J$19,I58=$K$19,I58=$L$19,I58=$M$19),GU58="i"),I58,""))</f>
        <v/>
      </c>
      <c r="JA58" s="720" t="str">
        <f>IF(ISBLANK($B58),"",+IF(AND(OR(J58=Cutoff!$W$8,J58=Cutoff!$W$9,J58=Cutoff!$W$12),OR(J58=$D$19,J58=$E$19,J58=$F$19,J58=$G$19,J58=$H$19,J58=$I$19,J58=$J$19,J58=$K$19,J58=$L$19,J58=$M$19),GV58="i"),J58,""))</f>
        <v/>
      </c>
      <c r="JB58" s="720" t="str">
        <f>IF(ISBLANK($B58),"",+IF(AND(OR(K58=Cutoff!$W$8,K58=Cutoff!$W$9,K58=Cutoff!$W$12),OR(K58=$D$19,K58=$E$19,K58=$F$19,K58=$G$19,K58=$H$19,K58=$I$19,K58=$J$19,K58=$K$19,K58=$L$19,K58=$M$19),GW58="i"),K58,""))</f>
        <v/>
      </c>
      <c r="JC58" s="720" t="str">
        <f>IF(ISBLANK($B58),"",+IF(AND(OR(L58=Cutoff!$W$8,L58=Cutoff!$W$9,L58=Cutoff!$W$12),OR(L58=$D$19,L58=$E$19,L58=$F$19,L58=$G$19,L58=$H$19,L58=$I$19,L58=$J$19,L58=$K$19,L58=$L$19,L58=$M$19),GX58="i"),L58,""))</f>
        <v/>
      </c>
      <c r="JD58" s="720" t="str">
        <f>IF(ISBLANK($B58),"",+IF(AND(OR(M58=Cutoff!$W$8,M58=Cutoff!$W$9,M58=Cutoff!$W$12),OR(M58=$D$19,M58=$E$19,M58=$F$19,M58=$G$19,M58=$H$19,M58=$I$19,M58=$J$19,M58=$K$19,M58=$L$19,M58=$M$19),GY58="i"),M58,""))</f>
        <v/>
      </c>
      <c r="JE58" s="720" t="str">
        <f>IF(ISBLANK($B58),"",+IF(AND(OR(N58=Cutoff!$W$8,N58=Cutoff!$W$9,N58=Cutoff!$W$12),OR(N58=$D$19,N58=$E$19,N58=$F$19,N58=$G$19,N58=$H$19,N58=$I$19,N58=$J$19,N58=$K$19,N58=$L$19,N58=$M$19),GZ58="i"),N58,""))</f>
        <v/>
      </c>
      <c r="JF58" s="720" t="str">
        <f>IF(ISBLANK($B58),"",+IF(AND(OR(O58=Cutoff!$W$8,O58=Cutoff!$W$9,O58=Cutoff!$W$12),OR(O58=$D$19,O58=$E$19,O58=$F$19,O58=$G$19,O58=$H$19,O58=$I$19,O58=$J$19,O58=$K$19,O58=$L$19,O58=$M$19),HA58="i"),O58,""))</f>
        <v/>
      </c>
      <c r="JG58" s="720">
        <f t="shared" si="105"/>
        <v>0</v>
      </c>
      <c r="JH58" s="720" t="str">
        <f t="shared" si="106"/>
        <v/>
      </c>
      <c r="JK58" s="720" t="str">
        <f>IF(ISBLANK($B58),"",+IF(AND(OR(E58=Cutoff!$W$2,E58=Cutoff!$W$3,E58=Cutoff!$W$4,E58=Cutoff!$W$11),OR(E58=$D$19,E58=$E$19,E58=$F$19,E58=$G$19,E58=$H$19,E58=$I$19,E58=$J$19,E58=$K$19,E58=$L$19,E58=$M$19),HE58="d"),E58,""))</f>
        <v/>
      </c>
      <c r="JL58" s="720" t="str">
        <f>IF(ISBLANK($B58),"",+IF(AND(OR(F58=Cutoff!$W$2,F58=Cutoff!$W$3,F58=Cutoff!$W$4,F58=Cutoff!$W$11),OR(F58=$D$19,F58=$E$19,F58=$F$19,F58=$G$19,F58=$H$19,F58=$I$19,F58=$J$19,F58=$K$19,F58=$L$19,F58=$M$19),HF58="d"),F58,""))</f>
        <v/>
      </c>
      <c r="JM58" s="720" t="str">
        <f>IF(ISBLANK($B58),"",+IF(AND(OR(G58=Cutoff!$W$2,G58=Cutoff!$W$3,G58=Cutoff!$W$4,G58=Cutoff!$W$11),OR(G58=$D$19,G58=$E$19,G58=$F$19,G58=$G$19,G58=$H$19,G58=$I$19,G58=$J$19,G58=$K$19,G58=$L$19,G58=$M$19),HG58="d"),G58,""))</f>
        <v/>
      </c>
      <c r="JN58" s="720" t="str">
        <f>IF(ISBLANK($B58),"",+IF(AND(OR(H58=Cutoff!$W$2,H58=Cutoff!$W$3,H58=Cutoff!$W$4,H58=Cutoff!$W$11),OR(H58=$D$19,H58=$E$19,H58=$F$19,H58=$G$19,H58=$H$19,H58=$I$19,H58=$J$19,H58=$K$19,H58=$L$19,H58=$M$19),HH58="d"),H58,""))</f>
        <v/>
      </c>
      <c r="JO58" s="720" t="str">
        <f>IF(ISBLANK($B58),"",+IF(AND(OR(I58=Cutoff!$W$2,I58=Cutoff!$W$3,I58=Cutoff!$W$4,I58=Cutoff!$W$11),OR(I58=$D$19,I58=$E$19,I58=$F$19,I58=$G$19,I58=$H$19,I58=$I$19,I58=$J$19,I58=$K$19,I58=$L$19,I58=$M$19),HI58="d"),I58,""))</f>
        <v/>
      </c>
      <c r="JP58" s="720" t="str">
        <f>IF(ISBLANK($B58),"",+IF(AND(OR(J58=Cutoff!$W$2,J58=Cutoff!$W$3,J58=Cutoff!$W$4,J58=Cutoff!$W$11),OR(J58=$D$19,J58=$E$19,J58=$F$19,J58=$G$19,J58=$H$19,J58=$I$19,J58=$J$19,J58=$K$19,J58=$L$19,J58=$M$19),HJ58="d"),J58,""))</f>
        <v/>
      </c>
      <c r="JQ58" s="720" t="str">
        <f>IF(ISBLANK($B58),"",+IF(AND(OR(K58=Cutoff!$W$2,K58=Cutoff!$W$3,K58=Cutoff!$W$4,K58=Cutoff!$W$11),OR(K58=$D$19,K58=$E$19,K58=$F$19,K58=$G$19,K58=$H$19,K58=$I$19,K58=$J$19,K58=$K$19,K58=$L$19,K58=$M$19),HK58="d"),K58,""))</f>
        <v/>
      </c>
      <c r="JR58" s="720" t="str">
        <f>IF(ISBLANK($B58),"",+IF(AND(OR(L58=Cutoff!$W$2,L58=Cutoff!$W$3,L58=Cutoff!$W$4,L58=Cutoff!$W$11),OR(L58=$D$19,L58=$E$19,L58=$F$19,L58=$G$19,L58=$H$19,L58=$I$19,L58=$J$19,L58=$K$19,L58=$L$19,L58=$M$19),HL58="d"),L58,""))</f>
        <v/>
      </c>
      <c r="JS58" s="720" t="str">
        <f>IF(ISBLANK($B58),"",+IF(AND(OR(M58=Cutoff!$W$2,M58=Cutoff!$W$3,M58=Cutoff!$W$4,M58=Cutoff!$W$11),OR(M58=$D$19,M58=$E$19,M58=$F$19,M58=$G$19,M58=$H$19,M58=$I$19,M58=$J$19,M58=$K$19,M58=$L$19,M58=$M$19),HM58="d"),M58,""))</f>
        <v/>
      </c>
      <c r="JT58" s="720" t="str">
        <f>IF(ISBLANK($B58),"",+IF(AND(OR(N58=Cutoff!$W$2,N58=Cutoff!$W$3,N58=Cutoff!$W$4,N58=Cutoff!$W$11),OR(N58=$D$19,N58=$E$19,N58=$F$19,N58=$G$19,N58=$H$19,N58=$I$19,N58=$J$19,N58=$K$19,N58=$L$19,N58=$M$19),HN58="d"),N58,""))</f>
        <v/>
      </c>
      <c r="JU58" s="720" t="str">
        <f>IF(ISBLANK($B58),"",+IF(AND(OR(O58=Cutoff!$W$2,O58=Cutoff!$W$3,O58=Cutoff!$W$4,O58=Cutoff!$W$11),OR(O58=$D$19,O58=$E$19,O58=$F$19,O58=$G$19,O58=$H$19,O58=$I$19,O58=$J$19,O58=$K$19,O58=$L$19,O58=$M$19),HO58="d"),O58,""))</f>
        <v/>
      </c>
      <c r="JV58" s="720">
        <f t="shared" si="125"/>
        <v>0</v>
      </c>
      <c r="JW58" s="720" t="str">
        <f t="shared" si="23"/>
        <v/>
      </c>
      <c r="JZ58" s="11"/>
      <c r="KA58" s="11"/>
      <c r="KB58" s="11"/>
      <c r="KC58" s="11"/>
      <c r="KD58" s="11"/>
      <c r="KE58" s="11"/>
      <c r="KF58" s="11"/>
      <c r="KG58" s="11"/>
      <c r="KH58" s="11"/>
      <c r="KI58" s="11"/>
      <c r="KJ58" s="11"/>
      <c r="KK58" s="11"/>
      <c r="KL58" s="11"/>
    </row>
    <row r="59" spans="1:298" ht="20.25" x14ac:dyDescent="0.3">
      <c r="A59" s="501"/>
      <c r="B59" s="585"/>
      <c r="C59" s="502"/>
      <c r="D59" s="500" t="str">
        <f t="shared" si="1"/>
        <v/>
      </c>
      <c r="E59" s="515"/>
      <c r="F59" s="516"/>
      <c r="G59" s="516"/>
      <c r="H59" s="516"/>
      <c r="I59" s="516"/>
      <c r="J59" s="516"/>
      <c r="K59" s="516"/>
      <c r="L59" s="516"/>
      <c r="M59" s="516"/>
      <c r="N59" s="516"/>
      <c r="O59" s="516"/>
      <c r="P59" s="510"/>
      <c r="Q59" s="505"/>
      <c r="R59" s="780"/>
      <c r="S59" s="507"/>
      <c r="T59" s="513"/>
      <c r="U59" s="716"/>
      <c r="V59" s="511"/>
      <c r="W59" s="506"/>
      <c r="X59" s="512"/>
      <c r="Y59" s="511"/>
      <c r="Z59" s="506"/>
      <c r="AA59" s="512"/>
      <c r="AB59" s="517"/>
      <c r="AC59" s="508"/>
      <c r="AD59" s="507"/>
      <c r="AE59" s="508"/>
      <c r="AF59" s="515"/>
      <c r="AG59" s="516"/>
      <c r="AH59" s="509"/>
      <c r="AI59" s="509"/>
      <c r="AJ59" s="510"/>
      <c r="AK59" s="447" t="str">
        <f t="shared" si="140"/>
        <v/>
      </c>
      <c r="AL59" s="63" t="str">
        <f t="shared" si="127"/>
        <v/>
      </c>
      <c r="AM59" s="64" t="str">
        <f t="shared" si="141"/>
        <v/>
      </c>
      <c r="AN59" s="786" t="str">
        <f t="shared" si="24"/>
        <v/>
      </c>
      <c r="AO59" s="786" t="str">
        <f t="shared" si="25"/>
        <v/>
      </c>
      <c r="AP59" s="786" t="str">
        <f t="shared" si="26"/>
        <v/>
      </c>
      <c r="AQ59" s="786" t="str">
        <f t="shared" si="27"/>
        <v/>
      </c>
      <c r="AR59" s="787" t="str">
        <f t="shared" si="28"/>
        <v/>
      </c>
      <c r="AS59" s="788" t="str">
        <f t="shared" si="29"/>
        <v/>
      </c>
      <c r="AT59" s="788" t="str">
        <f t="shared" si="30"/>
        <v/>
      </c>
      <c r="AU59" s="789" t="str">
        <f t="shared" si="31"/>
        <v/>
      </c>
      <c r="AV59" s="786" t="str">
        <f t="shared" si="32"/>
        <v/>
      </c>
      <c r="AW59" s="66" t="str">
        <f t="shared" si="33"/>
        <v/>
      </c>
      <c r="AX59" s="67" t="str">
        <f t="shared" si="4"/>
        <v/>
      </c>
      <c r="AY59" s="787" t="str">
        <f t="shared" si="34"/>
        <v/>
      </c>
      <c r="AZ59" s="790" t="str">
        <f t="shared" si="35"/>
        <v/>
      </c>
      <c r="BA59" s="378" t="str">
        <f t="shared" si="128"/>
        <v/>
      </c>
      <c r="BB59" s="379" t="str">
        <f t="shared" si="129"/>
        <v/>
      </c>
      <c r="BC59" s="376" t="str">
        <f t="shared" si="126"/>
        <v/>
      </c>
      <c r="BD59" s="263" t="str">
        <f t="shared" si="142"/>
        <v/>
      </c>
      <c r="BE59" s="263" t="str">
        <f t="shared" si="8"/>
        <v/>
      </c>
      <c r="BF59" s="258" t="b">
        <f t="shared" si="9"/>
        <v>0</v>
      </c>
      <c r="BG59" s="266" t="str">
        <f t="shared" si="130"/>
        <v/>
      </c>
      <c r="BH59" s="376" t="str">
        <f t="shared" si="131"/>
        <v xml:space="preserve"> </v>
      </c>
      <c r="BI59" s="376" t="str">
        <f t="shared" si="36"/>
        <v/>
      </c>
      <c r="BJ59" s="256" t="b">
        <f>+IF(E59="H340",IF(SCL!Y59&lt;$Q59,"Yes",""),IF(E59="H341",IF(SCL!Y59&lt;$Q59,"Yes",""),IF(E59="H350",IF(SCL!Y59&lt;$Q59,"Yes",""),IF(E59="H350i",IF(SCL!Y59&lt;$Q59,"(I)",""),IF(E59="H351",IF(SCL!Y59&lt;$Q59,"Yes",""))))))</f>
        <v>0</v>
      </c>
      <c r="BK59" s="256" t="b">
        <f>+IF(F59="H340",IF(SCL!Z59&lt;$Q59,"Yes",""),IF(F59="H341",IF(SCL!Z59&lt;$Q59,"Yes",""),IF(F59="H350",IF(SCL!Z59&lt;$Q59,"Yes",""),IF(F59="H350i",IF(SCL!Z59&lt;$Q59,"(I)",""),IF(F59="H351",IF(SCL!Z59&lt;$Q59,"Yes",""))))))</f>
        <v>0</v>
      </c>
      <c r="BL59" s="256" t="b">
        <f>+IF(G59="H340",IF(SCL!AA59&lt;$Q59,"Yes",""),IF(G59="H341",IF(SCL!AA59&lt;$Q59,"Yes",""),IF(G59="H350",IF(SCL!AA59&lt;$Q59,"Yes",""),IF(G59="H350i",IF(SCL!AA59&lt;$Q59,"(I)",""),IF(G59="H351",IF(SCL!AA59&lt;$Q59,"Yes",""))))))</f>
        <v>0</v>
      </c>
      <c r="BM59" s="256" t="b">
        <f>+IF(H59="H340",IF(SCL!AB59&lt;$Q59,"Yes",""),IF(H59="H341",IF(SCL!AB59&lt;$Q59,"Yes",""),IF(H59="H350",IF(SCL!AB59&lt;$Q59,"Yes",""),IF(H59="H350i",IF(SCL!AB59&lt;$Q59,"(I)",""),IF(H59="H351",IF(SCL!AB59&lt;$Q59,"Yes",""))))))</f>
        <v>0</v>
      </c>
      <c r="BN59" s="256" t="b">
        <f>+IF(I59="H340",IF(SCL!AC59&lt;$Q59,"Yes",""),IF(I59="H341",IF(SCL!AC59&lt;$Q59,"Yes",""),IF(I59="H350",IF(SCL!AC59&lt;$Q59,"Yes",""),IF(I59="H350i",IF(SCL!AC59&lt;$Q59,"(I)",""),IF(I59="H351",IF(SCL!AC59&lt;$Q59,"Yes",""))))))</f>
        <v>0</v>
      </c>
      <c r="BO59" s="256" t="b">
        <f>+IF(J59="H340",IF(SCL!AD59&lt;$Q59,"Yes",""),IF(J59="H341",IF(SCL!AD59&lt;$Q59,"Yes",""),IF(J59="H350",IF(SCL!AD59&lt;$Q59,"Yes",""),IF(J59="H350i",IF(SCL!AD59&lt;$Q59,"(I)",""),IF(J59="H351",IF(SCL!AD59&lt;$Q59,"Yes",""))))))</f>
        <v>0</v>
      </c>
      <c r="BP59" s="256" t="b">
        <f>+IF(K59="H340",IF(SCL!AE59&lt;$Q59,"Yes",""),IF(K59="H341",IF(SCL!AE59&lt;$Q59,"Yes",""),IF(K59="H350",IF(SCL!AE59&lt;$Q59,"Yes",""),IF(K59="H350i",IF(SCL!AE59&lt;$Q59,"(I)",""),IF(K59="H351",IF(SCL!AE59&lt;$Q59,"Yes",""))))))</f>
        <v>0</v>
      </c>
      <c r="BQ59" s="256" t="b">
        <f>+IF(L59="H340",IF(SCL!AF59&lt;$Q59,"Yes",""),IF(L59="H341",IF(SCL!AF59&lt;$Q59,"Yes",""),IF(L59="H350",IF(SCL!AF59&lt;$Q59,"Yes",""),IF(L59="H350i",IF(SCL!AF59&lt;$Q59,"(I)",""),IF(L59="H351",IF(SCL!AF59&lt;$Q59,"Yes",""))))))</f>
        <v>0</v>
      </c>
      <c r="BR59" s="256" t="b">
        <f>+IF(M59="H340",IF(SCL!AG59&lt;$Q59,"Yes",""),IF(M59="H341",IF(SCL!AG59&lt;$Q59,"Yes",""),IF(M59="H350",IF(SCL!AG59&lt;$Q59,"Yes",""),IF(M59="H350i",IF(SCL!AG59&lt;$Q59,"(I)",""),IF(M59="H351",IF(SCL!AG59&lt;$Q59,"Yes",""))))))</f>
        <v>0</v>
      </c>
      <c r="BS59" s="256" t="b">
        <f>+IF(N59="H340",IF(SCL!AH59&lt;$Q59,"Yes",""),IF(N59="H341",IF(SCL!AH59&lt;$Q59,"Yes",""),IF(N59="H350",IF(SCL!AH59&lt;$Q59,"Yes",""),IF(N59="H350i",IF(SCL!AH59&lt;$Q59,"(I)",""),IF(N59="H351",IF(SCL!AH59&lt;$Q59,"Yes",""))))))</f>
        <v>0</v>
      </c>
      <c r="BT59" s="492" t="b">
        <f>+IF(O59="H340",IF(SCL!AI59&lt;$Q59,"Yes",""),IF(O59="H341",IF(SCL!AI59&lt;$Q59,"Yes",""),IF(O59="H350",IF(SCL!AI59&lt;$Q59,"Yes",""),IF(O59="H350i",IF(SCL!AI59&lt;$Q59,"(I)",""),IF(O59="H351",IF(SCL!AI59&lt;$Q59,"Yes",""))))))</f>
        <v>0</v>
      </c>
      <c r="BU59" s="420"/>
      <c r="BV59" s="420"/>
      <c r="BW59" s="421"/>
      <c r="BX59" s="255" t="str">
        <f t="shared" si="107"/>
        <v/>
      </c>
      <c r="BY59" s="256" t="str">
        <f t="shared" si="112"/>
        <v/>
      </c>
      <c r="BZ59" s="256" t="str">
        <f t="shared" si="113"/>
        <v/>
      </c>
      <c r="CA59" s="256" t="str">
        <f t="shared" si="114"/>
        <v/>
      </c>
      <c r="CB59" s="256" t="str">
        <f t="shared" si="115"/>
        <v/>
      </c>
      <c r="CC59" s="256" t="str">
        <f t="shared" si="116"/>
        <v/>
      </c>
      <c r="CD59" s="256" t="str">
        <f t="shared" si="117"/>
        <v/>
      </c>
      <c r="CE59" s="256" t="str">
        <f t="shared" si="118"/>
        <v/>
      </c>
      <c r="CF59" s="256" t="str">
        <f t="shared" si="119"/>
        <v/>
      </c>
      <c r="CG59" s="256" t="str">
        <f t="shared" si="120"/>
        <v/>
      </c>
      <c r="CH59" s="256" t="str">
        <f t="shared" si="121"/>
        <v/>
      </c>
      <c r="CI59" s="420" t="str">
        <f t="shared" si="132"/>
        <v/>
      </c>
      <c r="CJ59" s="420" t="str">
        <f t="shared" si="133"/>
        <v/>
      </c>
      <c r="CK59" s="420" t="str">
        <f t="shared" si="134"/>
        <v/>
      </c>
      <c r="CL59" s="593" t="str">
        <f t="shared" si="47"/>
        <v/>
      </c>
      <c r="CM59" s="376" t="str">
        <f t="shared" si="108"/>
        <v/>
      </c>
      <c r="CN59" s="376" t="str">
        <f t="shared" si="48"/>
        <v/>
      </c>
      <c r="CO59" s="545" t="str">
        <f t="shared" si="49"/>
        <v/>
      </c>
      <c r="CP59" s="258" t="str">
        <f t="shared" si="14"/>
        <v/>
      </c>
      <c r="CQ59" s="541">
        <f t="shared" si="50"/>
        <v>0</v>
      </c>
      <c r="CS59" s="671" t="str">
        <f>IF(ISBLANK(E59),"",IF(SCL!Y59&lt;$Q59,1,0))</f>
        <v/>
      </c>
      <c r="CT59" s="672" t="str">
        <f>IF(ISBLANK(F59),"",IF(SCL!Z59&lt;$Q59,1,0))</f>
        <v/>
      </c>
      <c r="CU59" s="672" t="str">
        <f>IF(ISBLANK(G59),"",IF(SCL!AA59&lt;$Q59,1,0))</f>
        <v/>
      </c>
      <c r="CV59" s="672" t="str">
        <f>IF(ISBLANK(H59),"",IF(SCL!AB59&lt;$Q59,1,0))</f>
        <v/>
      </c>
      <c r="CW59" s="672" t="str">
        <f>IF(ISBLANK(I59),"",IF(SCL!AC59&lt;$Q59,1,0))</f>
        <v/>
      </c>
      <c r="CX59" s="672" t="str">
        <f>IF(ISBLANK(J59),"",IF(SCL!AD59&lt;$Q59,1,0))</f>
        <v/>
      </c>
      <c r="CY59" s="672" t="str">
        <f>IF(ISBLANK(K59),"",IF(SCL!AE59&lt;$Q59,1,0))</f>
        <v/>
      </c>
      <c r="CZ59" s="672" t="str">
        <f>IF(ISBLANK(L59),"",IF(SCL!AF59&lt;$Q59,1,0))</f>
        <v/>
      </c>
      <c r="DA59" s="672" t="str">
        <f>IF(ISBLANK(M59),"",IF(SCL!AG59&lt;$Q59,1,0))</f>
        <v/>
      </c>
      <c r="DB59" s="672" t="str">
        <f>IF(ISBLANK(N59),"",IF(SCL!AH59&lt;$Q59,1,0))</f>
        <v/>
      </c>
      <c r="DC59" s="673" t="str">
        <f>IF(ISBLANK(O59),"",IF(SCL!AI59&lt;$Q59,1,0))</f>
        <v/>
      </c>
      <c r="DD59" s="478">
        <f t="shared" si="51"/>
        <v>0</v>
      </c>
      <c r="DE59" s="541" t="str">
        <f t="shared" si="52"/>
        <v/>
      </c>
      <c r="DF59" s="665">
        <f t="shared" si="109"/>
        <v>41</v>
      </c>
      <c r="DP59" s="637" t="str">
        <f>+IF(ISBLANK($B$22),"",IF(OR(E59=Cutoff!$A$18,E59=Cutoff!$A$18,F59=Cutoff!$A$18,G59=Cutoff!$A$18,H59=Cutoff!$A$18,I59=Cutoff!$A$18,J59=Cutoff!$A$18,K59=Cutoff!$A$18,L59=Cutoff!$A$18,M59=Cutoff!$A$18,N59=Cutoff!$A$18,O59=Cutoff!$A$18),1,0))</f>
        <v/>
      </c>
      <c r="DQ59" s="622" t="str">
        <f t="shared" si="60"/>
        <v/>
      </c>
      <c r="DR59" s="622" t="str">
        <f t="shared" si="61"/>
        <v/>
      </c>
      <c r="DS59" s="622">
        <f t="shared" si="62"/>
        <v>0</v>
      </c>
      <c r="DT59" s="622" t="str">
        <f t="shared" si="63"/>
        <v/>
      </c>
      <c r="DU59" s="636" t="str">
        <f t="shared" si="64"/>
        <v/>
      </c>
      <c r="DV59" s="381" t="str">
        <f>+IF(OR($E59=Cutoff!A$13,$E59=Cutoff!A$14,$E59=Cutoff!A$15,$F59=Cutoff!A$13,$F59=Cutoff!A$14,$F59=Cutoff!A$15,$G59=Cutoff!A$13,$G59=Cutoff!A$14,$G59=Cutoff!A$15,H59=Cutoff!A$13,$H59=Cutoff!A$14,$H59=Cutoff!A$15,I59=Cutoff!A$13,$I59=Cutoff!A$14,$I59=Cutoff!A$15,$J59=Cutoff!A$13,$J59=Cutoff!A$14,$J59=Cutoff!A$15,$K59=Cutoff!A$13,$K59=Cutoff!A$14,$K59=Cutoff!A$15,$L59=Cutoff!A$13,$L59=Cutoff!A$14,$L59=Cutoff!A$15,$M59=Cutoff!A$13,$M59=Cutoff!A$14,$M59=Cutoff!A$15,$N59=Cutoff!A$13,$N59=Cutoff!A$14,$N59=Cutoff!A$15,$O59=Cutoff!A$13,$O59=Cutoff!A$14,$O59=Cutoff!A$15),"x","")</f>
        <v/>
      </c>
      <c r="DW59" s="275" t="str">
        <f t="shared" si="65"/>
        <v/>
      </c>
      <c r="DX59" s="244" t="str">
        <f t="shared" si="16"/>
        <v/>
      </c>
      <c r="DY59" s="381" t="str">
        <f>+IF(OR($E59=Cutoff!$A$5,$E59=Cutoff!$A$6,$E59=Cutoff!$A$7,$F59=Cutoff!$A$5,$F59=Cutoff!$A$6,$F59=Cutoff!$A$7,$G59=Cutoff!$A$5,$G59=Cutoff!$A$6,$G59=Cutoff!$A$7,$H59=Cutoff!$A$5,$H59=Cutoff!$A$6,$H59=Cutoff!$A$7,$I59=Cutoff!$A$5,$I59=Cutoff!$A$6,$I59=Cutoff!$A$7,$J59=Cutoff!$A$5,$J59=Cutoff!$A$6,$J59=Cutoff!$A$7,$K59=Cutoff!$A$5,$K59=Cutoff!$A$6,$K59=Cutoff!$A$7,$L59=Cutoff!$A$5,$L59=Cutoff!$A$6,$L59=Cutoff!$A$7,$M59=Cutoff!$A$5,$M59=Cutoff!$A$6,$M59=Cutoff!$A$7,$N59=Cutoff!$A$5,$N59=Cutoff!$A$6,$N59=Cutoff!$A$7,$O59=Cutoff!$A$5,$O59=Cutoff!$A$6,$O59=Cutoff!$A$7),"x","")</f>
        <v/>
      </c>
      <c r="DZ59" s="275" t="str">
        <f t="shared" si="66"/>
        <v/>
      </c>
      <c r="EA59" s="244" t="str">
        <f t="shared" si="144"/>
        <v/>
      </c>
      <c r="EB59" s="381" t="str">
        <f>+IF(OR($E59=Cutoff!$A$2,$E59=Cutoff!$A$3,$E59=Cutoff!$A$4,$F59=Cutoff!$A$2,$F59=Cutoff!$A$3,$F59=Cutoff!$A$4,$G59=Cutoff!$A$2,$G59=Cutoff!$A$3,$G59=Cutoff!$A$4,$H59=Cutoff!$A$2,$H59=Cutoff!$A$3,$H59=Cutoff!$A$4,$I59=Cutoff!$A$2,$I59=Cutoff!$A$3,$I59=Cutoff!$A$4,$J59=Cutoff!$A$2,$J59=Cutoff!$A$3,$J59=Cutoff!$A$4,$K59=Cutoff!$A$2,$K59=Cutoff!$A$3,$K59=Cutoff!$A$4,$L59=Cutoff!$A$2,$L59=Cutoff!$A$3,$L59=Cutoff!$A$4,$M59=Cutoff!$A$2,$M59=Cutoff!$A$3,$M59=Cutoff!$A$4,$N59=Cutoff!$A$2,$N59=Cutoff!$A$3,$N59=Cutoff!$A$4,$O59=Cutoff!$A$2,$O59=Cutoff!$A$3,$O59=Cutoff!$A$4),"x","")</f>
        <v/>
      </c>
      <c r="EC59" s="275" t="str">
        <f t="shared" si="67"/>
        <v/>
      </c>
      <c r="ED59" s="244" t="str">
        <f t="shared" si="143"/>
        <v/>
      </c>
      <c r="EE59" s="293" t="str">
        <f t="shared" si="122"/>
        <v/>
      </c>
      <c r="EF59" s="382" t="str">
        <f>+IF(OR($E59=Cutoff!$A$8,$E59=Cutoff!$A$11,$E59=Cutoff!$A$12,$F59=Cutoff!$A$8,$F59=Cutoff!$A$11,$F59=Cutoff!$A$12,$G59=Cutoff!$A$8,$G59=Cutoff!$A$11,$G59=Cutoff!$A$12,$H59=Cutoff!$A$8,$H59=Cutoff!$A$11,$H59=Cutoff!$A$12,$I59=Cutoff!$A$8,$I59=Cutoff!$A$11,$I59=Cutoff!$A$12,$J59=Cutoff!$A$8,$J59=Cutoff!$A$11,$J59=Cutoff!$A$12,$K59=Cutoff!$A$8,$K59=Cutoff!$A$11,$K59=Cutoff!$A$12,$L59=Cutoff!$A$8,$L59=Cutoff!$A$11,$L59=Cutoff!$A$12,$M59=Cutoff!$A$8,$M59=Cutoff!$A$11,$M59=Cutoff!$A$12,$N59=Cutoff!$A$8,$N59=Cutoff!$A$11,$N59=Cutoff!$A$12,$O59=Cutoff!$A$8,$O59=Cutoff!$A$11,$O59=Cutoff!$A$12),"x","")</f>
        <v/>
      </c>
      <c r="EG59" s="293" t="str">
        <f t="shared" si="123"/>
        <v/>
      </c>
      <c r="EH59" s="482" t="str">
        <f t="shared" si="68"/>
        <v/>
      </c>
      <c r="EI59" s="482" t="str">
        <f t="shared" si="69"/>
        <v/>
      </c>
      <c r="EJ59" s="478" t="str">
        <f t="shared" si="70"/>
        <v/>
      </c>
      <c r="EK59" s="244">
        <f t="shared" si="110"/>
        <v>1</v>
      </c>
      <c r="EL59" s="482" t="str">
        <f t="shared" si="71"/>
        <v/>
      </c>
      <c r="EM59" s="482" t="str">
        <f t="shared" si="72"/>
        <v/>
      </c>
      <c r="EN59" s="482" t="str">
        <f t="shared" si="73"/>
        <v/>
      </c>
      <c r="EO59" s="293" t="str">
        <f t="shared" si="19"/>
        <v/>
      </c>
      <c r="EP59" s="539" t="str">
        <f>+IF(ISBLANK(B59),"",IF(OR($E59=Cutoff!$P$2,$E59=Cutoff!$P$3,$E59=Cutoff!$P$4,$E59=Cutoff!$P$5,$E59=Cutoff!$P$6,$E59=Cutoff!$P$7,$E59=Cutoff!$P$8,$F59=Cutoff!$P$2,$F59=Cutoff!$P$3,$F59=Cutoff!$P$4,$F59=Cutoff!$P$5,$F59=Cutoff!$P$6,$F59=Cutoff!$P$7,$F59=Cutoff!$P$8,$G59=Cutoff!$P$2,$G59=Cutoff!$P$3,$G59=Cutoff!$P$4,$G59=Cutoff!$P$5,$G59=Cutoff!$P$6,$G59=Cutoff!$P$7,$G59=Cutoff!$P$8,$H59=Cutoff!$P$2,$H59=Cutoff!$P$3,$H59=Cutoff!$P$4,$H59=Cutoff!$P$5,$H59=Cutoff!$P$6,$H59=Cutoff!$P$7,$H59=Cutoff!$P$8,$I59=Cutoff!$P$2,$I59=Cutoff!$P$3,$I59=Cutoff!$P$4,$I59=Cutoff!$P$5,$I59=Cutoff!$P$6,$I59=Cutoff!$P$7,$I59=Cutoff!$P$8,$J59=Cutoff!$P$2,$J59=Cutoff!$P$3,$J59=Cutoff!$P$4,$J59=Cutoff!$P$5,$J59=Cutoff!$P$6,$J59=Cutoff!$P$7,$J59=Cutoff!$P$8,$K59=Cutoff!$P$2,$K59=Cutoff!$P$3,$K59=Cutoff!$P$4,$K59=Cutoff!$P$5,$K59=Cutoff!$P$6,$K59=Cutoff!$P$7,$K59=Cutoff!$P$8,$L59=Cutoff!$P$2,$L59=Cutoff!$P$3,$L59=Cutoff!$P$4,$L59=Cutoff!$P$5,$L59=Cutoff!$P$6,$L59=Cutoff!$P$7,$L59=Cutoff!$P$8,$M59=Cutoff!$P$2,$M59=Cutoff!$P$3,$M59=Cutoff!$P$4,$M59=Cutoff!$P$5,$M59=Cutoff!$P$6,$M59=Cutoff!$P$7,$M59=Cutoff!$P$8,$N59=Cutoff!$P$2,$N59=Cutoff!$P$3,$N59=Cutoff!$P$4,$N59=Cutoff!$P$5,$N59=Cutoff!$P$6,$N59=Cutoff!$P$7,$N59=Cutoff!$P$8,$O59=Cutoff!$P$2,$O59=Cutoff!$P$3,$O59=Cutoff!$P$4,$O59=Cutoff!$P$5,$O59=Cutoff!$P$6,$O59=Cutoff!$P$7,$O59=Cutoff!$P$8),1,""))</f>
        <v/>
      </c>
      <c r="EQ59" s="490" t="str">
        <f>+IF(ISBLANK(B59),"",IF(OR($E59=Cutoff!$R$2,$E59=Cutoff!$R$3,$E59=Cutoff!$R$4,$E59=Cutoff!$R$6,$E59=Cutoff!$R$7,$E59=Cutoff!$R$8,$E59=Cutoff!$R$10,$F59=Cutoff!$R$2,$F59=Cutoff!$R$3,$F59=Cutoff!$R$4,$F59=Cutoff!$R$6,$F59=Cutoff!$R$7,$F59=Cutoff!$R$8,$F59=Cutoff!$R$10,$G59=Cutoff!$R$2,$G59=Cutoff!$R$3,$G59=Cutoff!$R$4,$G59=Cutoff!$R$6,$G59=Cutoff!$R$7,$G59=Cutoff!$R$8,$G59=Cutoff!$R$10,$H59=Cutoff!$R$2,$H59=Cutoff!$R$3,$H59=Cutoff!$R$4,$H59=Cutoff!$R$6,$H59=Cutoff!$R$7,$H59=Cutoff!$R$8,$H59=Cutoff!$R$10,$I59=Cutoff!$R$2,$I59=Cutoff!$R$3,$I59=Cutoff!$R$4,$I59=Cutoff!$R$6,$I59=Cutoff!$R$7,$I59=Cutoff!$R$8,$I59=Cutoff!$R$10,$J59=Cutoff!$R$2,$J59=Cutoff!$R$3,$J59=Cutoff!$R$4,$J59=Cutoff!$R$6,$J59=Cutoff!$R$7,$J59=Cutoff!$R$8,$J59=Cutoff!$R$10,$K59=Cutoff!$R$2,$K59=Cutoff!$R$3,$K59=Cutoff!$R$4,$K59=Cutoff!$R$6,$K59=Cutoff!$R$7,$K59=Cutoff!$R$8,$K59=Cutoff!$R$10,$L59=Cutoff!$R$2,$L59=Cutoff!$R$3,$L59=Cutoff!$R$4,$L59=Cutoff!$R$6,$L59=Cutoff!$R$7,$L59=Cutoff!$R$8,$L59=Cutoff!$R$10,$M59=Cutoff!$R$2,$M59=Cutoff!$R$3,$M59=Cutoff!$R$4,$M59=Cutoff!$R$6,$M59=Cutoff!$R$7,$M59=Cutoff!$R$8,$M59=Cutoff!$R$10,$N59=Cutoff!$R$2,$N59=Cutoff!$R$3,$N59=Cutoff!$R$4,$N59=Cutoff!$R$6,$N59=Cutoff!$R$7,$N59=Cutoff!$R$8,$N59=Cutoff!$R$10,$O59=Cutoff!$R$2,$O59=Cutoff!$R$3,$O59=Cutoff!$R$4,$O59=Cutoff!$R$6,$O59=Cutoff!$R$7,$O59=Cutoff!$R$8,$O59=Cutoff!$R$10),1,""))</f>
        <v/>
      </c>
      <c r="ER59" s="490" t="str">
        <f>+IF(ISBLANK(B59),"",IF(OR($E59=Cutoff!$T$2,$E59=Cutoff!$T$3,$E59=Cutoff!$T$4,$E59=Cutoff!$T$5,$E59=Cutoff!$T$6,$E59=Cutoff!$T$7,$E59=Cutoff!$T$8,$F59=Cutoff!$T$2,$F59=Cutoff!$T$3,$F59=Cutoff!$T$4,$F59=Cutoff!$T$5,$F59=Cutoff!$T$6,$F59=Cutoff!$T$7,$F59=Cutoff!$T$8,$G59=Cutoff!$T$2,$G59=Cutoff!$T$3,$G59=Cutoff!$T$4,$G59=Cutoff!$T$5,$G59=Cutoff!$T$6,$G59=Cutoff!$T$7,$G59=Cutoff!$T$8,$H59=Cutoff!$T$2,$H59=Cutoff!$T$3,$H59=Cutoff!$T$4,$H59=Cutoff!$T$5,$H59=Cutoff!$T$6,$H59=Cutoff!$T$7,$H59=Cutoff!$T$8,$I59=Cutoff!$T$2,$I59=Cutoff!$T$3,$I59=Cutoff!$T$4,$I59=Cutoff!$T$5,$I59=Cutoff!$T$6,$I59=Cutoff!$T$7,$I59=Cutoff!$T$8,$J59=Cutoff!$T$2,$J59=Cutoff!$T$3,$J59=Cutoff!$T$4,$J59=Cutoff!$T$5,$J59=Cutoff!$T$6,$J59=Cutoff!$T$7,$J59=Cutoff!$T$8,$K59=Cutoff!$T$2,$K59=Cutoff!$T$3,$K59=Cutoff!$T$4,$K59=Cutoff!$T$5,$K59=Cutoff!$T$6,$K59=Cutoff!$T$7,$K59=Cutoff!$T$8,$L59=Cutoff!$T$2,$L59=Cutoff!$T$3,$L59=Cutoff!$T$4,$L59=Cutoff!$T$5,$L59=Cutoff!$T$6,$L59=Cutoff!$T$7,$L59=Cutoff!$T$8,$M59=Cutoff!$T$2,$M59=Cutoff!$T$3,$M59=Cutoff!$T$4,$M59=Cutoff!$T$5,$M59=Cutoff!$T$6,$M59=Cutoff!$T$7,$M59=Cutoff!$T$8,$N59=Cutoff!$T$2,$N59=Cutoff!$T$3,$N59=Cutoff!$T$4,$N59=Cutoff!$T$5,$N59=Cutoff!$T$6,$N59=Cutoff!$T$7,$N59=Cutoff!$T$8,$O59=Cutoff!$T$2,$O59=Cutoff!$T$3,$O59=Cutoff!$T$4,$O59=Cutoff!$T$5,$O59=Cutoff!$T$6,$O59=Cutoff!$T$7,$O59=Cutoff!$T$8),1,""))</f>
        <v/>
      </c>
      <c r="ET59" s="480">
        <f t="shared" si="135"/>
        <v>0</v>
      </c>
      <c r="EU59" s="545">
        <f t="shared" si="75"/>
        <v>0</v>
      </c>
      <c r="EV59" s="545">
        <f t="shared" si="76"/>
        <v>0</v>
      </c>
      <c r="EW59" s="545">
        <f t="shared" si="77"/>
        <v>0</v>
      </c>
      <c r="EY59" s="689" t="str">
        <f>IF(ISBLANK(E59),"0",+IF(OR(AND(E59=Cutoff!$AC$2,$Q59&gt;VLOOKUP(E59,Cutoff!$A$2:$D$56,4,FALSE)&gt;LCID!$Q59),AND(E59=Cutoff!$AC$3,$Q59&gt;VLOOKUP(E59,Cutoff!$A$2:$D$56,4,FALSE)&gt;LCID!$Q59),AND(E59=Cutoff!$AC$4,$RC59&gt;VLOOKUP(E59,Cutoff!$A$2:$D$56,4,FALSE)&gt;LCID!$Q59),AND(E59=Cutoff!$AC$5,$Q59&gt;VLOOKUP(E59,Cutoff!$A$2:$D$56,4,FALSE)&gt;LCID!$Q59),AND(E59=Cutoff!$AC$6,$Q59&gt;VLOOKUP(E59,Cutoff!$A$2:$D$56,4,FALSE)&gt;LCID!$Q59),AND(E59=Cutoff!$AC$7,$Q59&gt;VLOOKUP(E59,Cutoff!$A$2:$D$56,4,FALSE)&gt;LCID!$Q59),AND(E59=Cutoff!$AC$8,$Q59&gt;VLOOKUP(E59,Cutoff!$A$2:$D$56,4,FALSE)&gt;LCID!$Q59),AND(E59=Cutoff!$AC$9,$Q59&gt;VLOOKUP(E59,Cutoff!$A$2:$D$56,4,FALSE)&gt;LCID!$Q59)),"1","0"))</f>
        <v>0</v>
      </c>
      <c r="EZ59" s="690" t="str">
        <f>IF(ISBLANK(F59),"0",+IF(OR(AND(F59=Cutoff!$AC$2,$Q59&gt;VLOOKUP(F59,Cutoff!$A$2:$D$56,4,FALSE)&gt;LCID!$Q59),AND(F59=Cutoff!$AC$3,$Q59&gt;VLOOKUP(F59,Cutoff!$A$2:$D$56,4,FALSE)&gt;LCID!$Q59),AND(F59=Cutoff!$AC$4,$RC59&gt;VLOOKUP(F59,Cutoff!$A$2:$D$56,4,FALSE)&gt;LCID!$Q59),AND(F59=Cutoff!$AC$5,$Q59&gt;VLOOKUP(F59,Cutoff!$A$2:$D$56,4,FALSE)&gt;LCID!$Q59),AND(F59=Cutoff!$AC$6,$Q59&gt;VLOOKUP(F59,Cutoff!$A$2:$D$56,4,FALSE)&gt;LCID!$Q59),AND(F59=Cutoff!$AC$7,$Q59&gt;VLOOKUP(F59,Cutoff!$A$2:$D$56,4,FALSE)&gt;LCID!$Q59),AND(F59=Cutoff!$AC$8,$Q59&gt;VLOOKUP(F59,Cutoff!$A$2:$D$56,4,FALSE)&gt;LCID!$Q59),AND(F59=Cutoff!$AC$9,$Q59&gt;VLOOKUP(F59,Cutoff!$A$2:$D$56,4,FALSE)&gt;LCID!$Q59)),"1","0"))</f>
        <v>0</v>
      </c>
      <c r="FA59" s="690" t="str">
        <f>IF(ISBLANK(G59),"0",+IF(OR(AND(G59=Cutoff!$AC$2,$Q59&gt;VLOOKUP(G59,Cutoff!$A$2:$D$56,4,FALSE)&gt;LCID!$Q59),AND(G59=Cutoff!$AC$3,$Q59&gt;VLOOKUP(G59,Cutoff!$A$2:$D$56,4,FALSE)&gt;LCID!$Q59),AND(G59=Cutoff!$AC$4,$RC59&gt;VLOOKUP(G59,Cutoff!$A$2:$D$56,4,FALSE)&gt;LCID!$Q59),AND(G59=Cutoff!$AC$5,$Q59&gt;VLOOKUP(G59,Cutoff!$A$2:$D$56,4,FALSE)&gt;LCID!$Q59),AND(G59=Cutoff!$AC$6,$Q59&gt;VLOOKUP(G59,Cutoff!$A$2:$D$56,4,FALSE)&gt;LCID!$Q59),AND(G59=Cutoff!$AC$7,$Q59&gt;VLOOKUP(G59,Cutoff!$A$2:$D$56,4,FALSE)&gt;LCID!$Q59),AND(G59=Cutoff!$AC$8,$Q59&gt;VLOOKUP(G59,Cutoff!$A$2:$D$56,4,FALSE)&gt;LCID!$Q59),AND(G59=Cutoff!$AC$9,$Q59&gt;VLOOKUP(G59,Cutoff!$A$2:$D$56,4,FALSE)&gt;LCID!$Q59)),"1","0"))</f>
        <v>0</v>
      </c>
      <c r="FB59" s="690" t="str">
        <f>IF(ISBLANK(H59),"0",+IF(OR(AND(H59=Cutoff!$AC$2,$Q59&gt;VLOOKUP(H59,Cutoff!$A$2:$D$56,4,FALSE)&gt;LCID!$Q59),AND(H59=Cutoff!$AC$3,$Q59&gt;VLOOKUP(H59,Cutoff!$A$2:$D$56,4,FALSE)&gt;LCID!$Q59),AND(H59=Cutoff!$AC$4,$RC59&gt;VLOOKUP(H59,Cutoff!$A$2:$D$56,4,FALSE)&gt;LCID!$Q59),AND(H59=Cutoff!$AC$5,$Q59&gt;VLOOKUP(H59,Cutoff!$A$2:$D$56,4,FALSE)&gt;LCID!$Q59),AND(H59=Cutoff!$AC$6,$Q59&gt;VLOOKUP(H59,Cutoff!$A$2:$D$56,4,FALSE)&gt;LCID!$Q59),AND(H59=Cutoff!$AC$7,$Q59&gt;VLOOKUP(H59,Cutoff!$A$2:$D$56,4,FALSE)&gt;LCID!$Q59),AND(H59=Cutoff!$AC$8,$Q59&gt;VLOOKUP(H59,Cutoff!$A$2:$D$56,4,FALSE)&gt;LCID!$Q59),AND(H59=Cutoff!$AC$9,$Q59&gt;VLOOKUP(H59,Cutoff!$A$2:$D$56,4,FALSE)&gt;LCID!$Q59)),"1","0"))</f>
        <v>0</v>
      </c>
      <c r="FC59" s="690" t="str">
        <f>IF(ISBLANK(I59),"0",+IF(OR(AND(I59=Cutoff!$AC$2,$Q59&gt;VLOOKUP(I59,Cutoff!$A$2:$D$56,4,FALSE)&gt;LCID!$Q59),AND(I59=Cutoff!$AC$3,$Q59&gt;VLOOKUP(I59,Cutoff!$A$2:$D$56,4,FALSE)&gt;LCID!$Q59),AND(I59=Cutoff!$AC$4,$RC59&gt;VLOOKUP(I59,Cutoff!$A$2:$D$56,4,FALSE)&gt;LCID!$Q59),AND(I59=Cutoff!$AC$5,$Q59&gt;VLOOKUP(I59,Cutoff!$A$2:$D$56,4,FALSE)&gt;LCID!$Q59),AND(I59=Cutoff!$AC$6,$Q59&gt;VLOOKUP(I59,Cutoff!$A$2:$D$56,4,FALSE)&gt;LCID!$Q59),AND(I59=Cutoff!$AC$7,$Q59&gt;VLOOKUP(I59,Cutoff!$A$2:$D$56,4,FALSE)&gt;LCID!$Q59),AND(I59=Cutoff!$AC$8,$Q59&gt;VLOOKUP(I59,Cutoff!$A$2:$D$56,4,FALSE)&gt;LCID!$Q59),AND(I59=Cutoff!$AC$9,$Q59&gt;VLOOKUP(I59,Cutoff!$A$2:$D$56,4,FALSE)&gt;LCID!$Q59)),"1","0"))</f>
        <v>0</v>
      </c>
      <c r="FD59" s="690" t="str">
        <f>IF(ISBLANK(J59),"0",+IF(OR(AND(J59=Cutoff!$AC$2,$Q59&gt;VLOOKUP(J59,Cutoff!$A$2:$D$56,4,FALSE)&gt;LCID!$Q59),AND(J59=Cutoff!$AC$3,$Q59&gt;VLOOKUP(J59,Cutoff!$A$2:$D$56,4,FALSE)&gt;LCID!$Q59),AND(J59=Cutoff!$AC$4,$RC59&gt;VLOOKUP(J59,Cutoff!$A$2:$D$56,4,FALSE)&gt;LCID!$Q59),AND(J59=Cutoff!$AC$5,$Q59&gt;VLOOKUP(J59,Cutoff!$A$2:$D$56,4,FALSE)&gt;LCID!$Q59),AND(J59=Cutoff!$AC$6,$Q59&gt;VLOOKUP(J59,Cutoff!$A$2:$D$56,4,FALSE)&gt;LCID!$Q59),AND(J59=Cutoff!$AC$7,$Q59&gt;VLOOKUP(J59,Cutoff!$A$2:$D$56,4,FALSE)&gt;LCID!$Q59),AND(J59=Cutoff!$AC$8,$Q59&gt;VLOOKUP(J59,Cutoff!$A$2:$D$56,4,FALSE)&gt;LCID!$Q59),AND(J59=Cutoff!$AC$9,$Q59&gt;VLOOKUP(J59,Cutoff!$A$2:$D$56,4,FALSE)&gt;LCID!$Q59)),"1","0"))</f>
        <v>0</v>
      </c>
      <c r="FE59" s="690" t="str">
        <f>IF(ISBLANK(K59),"0",+IF(OR(AND(K59=Cutoff!$AC$2,$Q59&gt;VLOOKUP(K59,Cutoff!$A$2:$D$56,4,FALSE)&gt;LCID!$Q59),AND(K59=Cutoff!$AC$3,$Q59&gt;VLOOKUP(K59,Cutoff!$A$2:$D$56,4,FALSE)&gt;LCID!$Q59),AND(K59=Cutoff!$AC$4,$RC59&gt;VLOOKUP(K59,Cutoff!$A$2:$D$56,4,FALSE)&gt;LCID!$Q59),AND(K59=Cutoff!$AC$5,$Q59&gt;VLOOKUP(K59,Cutoff!$A$2:$D$56,4,FALSE)&gt;LCID!$Q59),AND(K59=Cutoff!$AC$6,$Q59&gt;VLOOKUP(K59,Cutoff!$A$2:$D$56,4,FALSE)&gt;LCID!$Q59),AND(K59=Cutoff!$AC$7,$Q59&gt;VLOOKUP(K59,Cutoff!$A$2:$D$56,4,FALSE)&gt;LCID!$Q59),AND(K59=Cutoff!$AC$8,$Q59&gt;VLOOKUP(K59,Cutoff!$A$2:$D$56,4,FALSE)&gt;LCID!$Q59),AND(K59=Cutoff!$AC$9,$Q59&gt;VLOOKUP(K59,Cutoff!$A$2:$D$56,4,FALSE)&gt;LCID!$Q59)),"1","0"))</f>
        <v>0</v>
      </c>
      <c r="FF59" s="690" t="str">
        <f>IF(ISBLANK(L59),"0",+IF(OR(AND(L59=Cutoff!$AC$2,$Q59&gt;VLOOKUP(L59,Cutoff!$A$2:$D$56,4,FALSE)&gt;LCID!$Q59),AND(L59=Cutoff!$AC$3,$Q59&gt;VLOOKUP(L59,Cutoff!$A$2:$D$56,4,FALSE)&gt;LCID!$Q59),AND(L59=Cutoff!$AC$4,$RC59&gt;VLOOKUP(L59,Cutoff!$A$2:$D$56,4,FALSE)&gt;LCID!$Q59),AND(L59=Cutoff!$AC$5,$Q59&gt;VLOOKUP(L59,Cutoff!$A$2:$D$56,4,FALSE)&gt;LCID!$Q59),AND(L59=Cutoff!$AC$6,$Q59&gt;VLOOKUP(L59,Cutoff!$A$2:$D$56,4,FALSE)&gt;LCID!$Q59),AND(L59=Cutoff!$AC$7,$Q59&gt;VLOOKUP(L59,Cutoff!$A$2:$D$56,4,FALSE)&gt;LCID!$Q59),AND(L59=Cutoff!$AC$8,$Q59&gt;VLOOKUP(L59,Cutoff!$A$2:$D$56,4,FALSE)&gt;LCID!$Q59),AND(L59=Cutoff!$AC$9,$Q59&gt;VLOOKUP(L59,Cutoff!$A$2:$D$56,4,FALSE)&gt;LCID!$Q59)),"1","0"))</f>
        <v>0</v>
      </c>
      <c r="FG59" s="690" t="str">
        <f>IF(ISBLANK(M59),"0",+IF(OR(AND(M59=Cutoff!$AC$2,$Q59&gt;VLOOKUP(M59,Cutoff!$A$2:$D$56,4,FALSE)&gt;LCID!$Q59),AND(M59=Cutoff!$AC$3,$Q59&gt;VLOOKUP(M59,Cutoff!$A$2:$D$56,4,FALSE)&gt;LCID!$Q59),AND(M59=Cutoff!$AC$4,$RC59&gt;VLOOKUP(M59,Cutoff!$A$2:$D$56,4,FALSE)&gt;LCID!$Q59),AND(M59=Cutoff!$AC$5,$Q59&gt;VLOOKUP(M59,Cutoff!$A$2:$D$56,4,FALSE)&gt;LCID!$Q59),AND(M59=Cutoff!$AC$6,$Q59&gt;VLOOKUP(M59,Cutoff!$A$2:$D$56,4,FALSE)&gt;LCID!$Q59),AND(M59=Cutoff!$AC$7,$Q59&gt;VLOOKUP(M59,Cutoff!$A$2:$D$56,4,FALSE)&gt;LCID!$Q59),AND(M59=Cutoff!$AC$8,$Q59&gt;VLOOKUP(M59,Cutoff!$A$2:$D$56,4,FALSE)&gt;LCID!$Q59),AND(M59=Cutoff!$AC$9,$Q59&gt;VLOOKUP(M59,Cutoff!$A$2:$D$56,4,FALSE)&gt;LCID!$Q59)),"1","0"))</f>
        <v>0</v>
      </c>
      <c r="FH59" s="690" t="str">
        <f>IF(ISBLANK(N59),"0",+IF(OR(AND(N59=Cutoff!$AC$2,$Q59&gt;VLOOKUP(N59,Cutoff!$A$2:$D$56,4,FALSE)&gt;LCID!$Q59),AND(N59=Cutoff!$AC$3,$Q59&gt;VLOOKUP(N59,Cutoff!$A$2:$D$56,4,FALSE)&gt;LCID!$Q59),AND(N59=Cutoff!$AC$4,$RC59&gt;VLOOKUP(N59,Cutoff!$A$2:$D$56,4,FALSE)&gt;LCID!$Q59),AND(N59=Cutoff!$AC$5,$Q59&gt;VLOOKUP(N59,Cutoff!$A$2:$D$56,4,FALSE)&gt;LCID!$Q59),AND(N59=Cutoff!$AC$6,$Q59&gt;VLOOKUP(N59,Cutoff!$A$2:$D$56,4,FALSE)&gt;LCID!$Q59),AND(N59=Cutoff!$AC$7,$Q59&gt;VLOOKUP(N59,Cutoff!$A$2:$D$56,4,FALSE)&gt;LCID!$Q59),AND(N59=Cutoff!$AC$8,$Q59&gt;VLOOKUP(N59,Cutoff!$A$2:$D$56,4,FALSE)&gt;LCID!$Q59),AND(N59=Cutoff!$AC$9,$Q59&gt;VLOOKUP(N59,Cutoff!$A$2:$D$56,4,FALSE)&gt;LCID!$Q59)),"1","0"))</f>
        <v>0</v>
      </c>
      <c r="FI59" s="691" t="str">
        <f>IF(ISBLANK(O59),"0",+IF(OR(AND(O59=Cutoff!$AC$2,$Q59&gt;VLOOKUP(O59,Cutoff!$A$2:$D$56,4,FALSE)&gt;LCID!$Q59),AND(O59=Cutoff!$AC$3,$Q59&gt;VLOOKUP(O59,Cutoff!$A$2:$D$56,4,FALSE)&gt;LCID!$Q59),AND(O59=Cutoff!$AC$4,$RC59&gt;VLOOKUP(O59,Cutoff!$A$2:$D$56,4,FALSE)&gt;LCID!$Q59),AND(O59=Cutoff!$AC$5,$Q59&gt;VLOOKUP(O59,Cutoff!$A$2:$D$56,4,FALSE)&gt;LCID!$Q59),AND(O59=Cutoff!$AC$6,$Q59&gt;VLOOKUP(O59,Cutoff!$A$2:$D$56,4,FALSE)&gt;LCID!$Q59),AND(O59=Cutoff!$AC$7,$Q59&gt;VLOOKUP(O59,Cutoff!$A$2:$D$56,4,FALSE)&gt;LCID!$Q59),AND(O59=Cutoff!$AC$8,$Q59&gt;VLOOKUP(O59,Cutoff!$A$2:$D$56,4,FALSE)&gt;LCID!$Q59),AND(O59=Cutoff!$AC$9,$Q59&gt;VLOOKUP(O59,Cutoff!$A$2:$D$56,4,FALSE)&gt;LCID!$Q59)),"1","0"))</f>
        <v>0</v>
      </c>
      <c r="FJ59" s="688">
        <f t="shared" si="136"/>
        <v>0</v>
      </c>
      <c r="FK59" s="11"/>
      <c r="FM59" s="480">
        <f t="shared" si="137"/>
        <v>0</v>
      </c>
      <c r="FN59" s="480">
        <f t="shared" si="138"/>
        <v>0</v>
      </c>
      <c r="FO59" s="480">
        <f t="shared" si="139"/>
        <v>0</v>
      </c>
      <c r="FQ59" s="239" t="str">
        <f>IF(ISBLANK(B59),"",+IF(OR($E59=Cutoff!$W$2,$E59=Cutoff!$W$3,$E59=Cutoff!$W$4,$E59=Cutoff!$W$5,$E59=Cutoff!$W$6,$E59=Cutoff!$W$7,$E59=Cutoff!$W$8,$E59=Cutoff!$W$9,$E59=Cutoff!$W$10,$E59=Cutoff!$W$11,$E59=Cutoff!$W$12,$F59=Cutoff!$W$2,$F59=Cutoff!$W$3,$F59=Cutoff!$W$4,$F59=Cutoff!$W$5,$F59=Cutoff!$W$6,$F59=Cutoff!$W$7,$F59=Cutoff!$W$8,$F59=Cutoff!$W$9,$F59=Cutoff!$W$10,$F59=Cutoff!$W$11,$F59=Cutoff!$W$12,$G59=Cutoff!$W$2,$G59=Cutoff!$W$3,$G59=Cutoff!$W$4,$G59=Cutoff!$W$5,$G59=Cutoff!$W$6,$G59=Cutoff!$W$7,$G59=Cutoff!$W$8,$G59=Cutoff!$W$9,$G59=Cutoff!$W$10,$G59=Cutoff!$W$11,$G59=Cutoff!$W$12,$H59=Cutoff!$W$2,$H59=Cutoff!$W$3,$H59=Cutoff!$W$4,$H59=Cutoff!$W$5,$H59=Cutoff!$W$6,$H59=Cutoff!$W$7,$H59=Cutoff!$W$8,$H59=Cutoff!$W$9,$H59=Cutoff!$W$10,$H59=Cutoff!$W$11,$H59=Cutoff!$W$12,$I59=Cutoff!$W$2,$I59=Cutoff!$W$3,$I59=Cutoff!$W$4,$I59=Cutoff!$W$5,$I59=Cutoff!$W$6,$I59=Cutoff!$W$7,$I59=Cutoff!$W$8,$I59=Cutoff!$W$9,$I59=Cutoff!$W$10,$I59=Cutoff!$W$11,$I59=Cutoff!$W$12,$J59=Cutoff!$W$2,$J59=Cutoff!$W$3,$J59=Cutoff!$W$4,$J59=Cutoff!$W$5,$J59=Cutoff!$W$6,$J59=Cutoff!$W$7,$J59=Cutoff!$W$8,$J59=Cutoff!$W$9,$J59=Cutoff!$W$10,$J59=Cutoff!$W$11,$J59=Cutoff!$W$12,$K59=Cutoff!$W$2,$K59=Cutoff!$W$3,$K59=Cutoff!$W$4,$K59=Cutoff!$W$5,$K59=Cutoff!$W$6,$K59=Cutoff!$W$7,$K59=Cutoff!$W$8,$K59=Cutoff!$W$9,$K59=Cutoff!$W$10,$K59=Cutoff!$W$11,$K59=Cutoff!$W$12,$L59=Cutoff!$W$2,$L59=Cutoff!$W$3,$L59=Cutoff!$W$4,$L59=Cutoff!$W$5,$L59=Cutoff!$W$6,$L59=Cutoff!$W$7,$L59=Cutoff!$W$8,$L59=Cutoff!$W$9,$L59=Cutoff!$W$10,$L59=Cutoff!$W$11,$L59=Cutoff!$W$12,$M59=Cutoff!$W$2,$M59=Cutoff!$W$3,$M59=Cutoff!$W$4,$M59=Cutoff!$W$5,$M59=Cutoff!$W$6,$M59=Cutoff!$W$7,$M59=Cutoff!$W$8,$M59=Cutoff!$W$9,$M59=Cutoff!$W$10,$N59=Cutoff!$W$2,$N59=Cutoff!$W$3,$N59=Cutoff!$W$4,$M59=Cutoff!$W$11,$M59=Cutoff!$W$12,$N59=Cutoff!$W$5,$N59=Cutoff!$W$6,$N59=Cutoff!$W$7,$N59=Cutoff!$W$8,$N59=Cutoff!$W$9,$N59=Cutoff!$W$10,$N59=Cutoff!$W$11,$N59=Cutoff!$W$12,$O59=Cutoff!$W$2,$O59=Cutoff!$W$3,$O59=Cutoff!$W$4,$O59=Cutoff!$W$5,$O59=Cutoff!$W$6,$O59=Cutoff!$W$7,$O59=Cutoff!$W$8,$O59=Cutoff!$W$9,$O59=Cutoff!$W$10,$O59=Cutoff!$W$11,$O59=Cutoff!$W$12),1,""))</f>
        <v/>
      </c>
      <c r="FR59" s="239">
        <f t="shared" si="80"/>
        <v>0</v>
      </c>
      <c r="FU59" s="480" t="str">
        <f t="shared" si="124"/>
        <v/>
      </c>
      <c r="GB59" s="528" t="str">
        <f t="shared" si="81"/>
        <v/>
      </c>
      <c r="GC59" s="529" t="str">
        <f t="shared" si="82"/>
        <v/>
      </c>
      <c r="GD59" s="529" t="str">
        <f t="shared" si="83"/>
        <v/>
      </c>
      <c r="GE59" s="529" t="str">
        <f t="shared" si="84"/>
        <v/>
      </c>
      <c r="GF59" s="529" t="str">
        <f t="shared" si="85"/>
        <v/>
      </c>
      <c r="GG59" s="529" t="str">
        <f t="shared" si="86"/>
        <v/>
      </c>
      <c r="GH59" s="529" t="str">
        <f t="shared" si="87"/>
        <v/>
      </c>
      <c r="GI59" s="529" t="str">
        <f t="shared" si="88"/>
        <v/>
      </c>
      <c r="GJ59" s="529" t="str">
        <f t="shared" si="89"/>
        <v/>
      </c>
      <c r="GK59" s="529" t="str">
        <f t="shared" si="90"/>
        <v/>
      </c>
      <c r="GL59" s="530" t="str">
        <f t="shared" si="91"/>
        <v/>
      </c>
      <c r="GM59" s="530">
        <f t="shared" si="92"/>
        <v>0</v>
      </c>
      <c r="GN59" s="574">
        <f t="shared" si="93"/>
        <v>0</v>
      </c>
      <c r="GQ59" s="528" t="str">
        <f>+IF(ISBLANK($B59),"",IF(ISBLANK(E59),"",IF(OR(E59=Cutoff!$P$34,E59=Cutoff!$P$35,E59=Cutoff!$P$36,E59=Cutoff!$P$37,E59=Cutoff!$P$38,E59=Cutoff!$P$39,E59=Cutoff!$P$40,E59=Cutoff!$P$41,E59=Cutoff!$P$42,E59=Cutoff!$P$43,E59=Cutoff!$P$44,E59=Cutoff!$P$45,$Q59&lt;SCL!Y59),"0","i")))</f>
        <v/>
      </c>
      <c r="GR59" s="529" t="str">
        <f>+IF(ISBLANK($B59),"",IF(ISBLANK(F59),"",IF(OR(F59=Cutoff!$P$34,F59=Cutoff!$P$35,F59=Cutoff!$P$36,F59=Cutoff!$P$37,F59=Cutoff!$P$38,F59=Cutoff!$P$39,F59=Cutoff!$P$40,F59=Cutoff!$P$41,F59=Cutoff!$P$42,F59=Cutoff!$P$43,F59=Cutoff!$P$44,F59=Cutoff!$P$45,$Q59&lt;SCL!Z59),"0","i")))</f>
        <v/>
      </c>
      <c r="GS59" s="529" t="str">
        <f>+IF(ISBLANK($B59),"",IF(ISBLANK(G59),"",IF(OR(G59=Cutoff!$P$34,G59=Cutoff!$P$35,G59=Cutoff!$P$36,G59=Cutoff!$P$37,G59=Cutoff!$P$38,G59=Cutoff!$P$39,G59=Cutoff!$P$40,G59=Cutoff!$P$41,G59=Cutoff!$P$42,G59=Cutoff!$P$43,G59=Cutoff!$P$44,G59=Cutoff!$P$45,$Q59&lt;SCL!AA59),"0","i")))</f>
        <v/>
      </c>
      <c r="GT59" s="529" t="str">
        <f>+IF(ISBLANK($B59),"",IF(ISBLANK(H59),"",IF(OR(H59=Cutoff!$P$34,H59=Cutoff!$P$35,H59=Cutoff!$P$36,H59=Cutoff!$P$37,H59=Cutoff!$P$38,H59=Cutoff!$P$39,H59=Cutoff!$P$40,H59=Cutoff!$P$41,H59=Cutoff!$P$42,H59=Cutoff!$P$43,H59=Cutoff!$P$44,H59=Cutoff!$P$45,$Q59&lt;SCL!AB59),"0","i")))</f>
        <v/>
      </c>
      <c r="GU59" s="529" t="str">
        <f>+IF(ISBLANK($B59),"",IF(ISBLANK(I59),"",IF(OR(I59=Cutoff!$P$34,I59=Cutoff!$P$35,I59=Cutoff!$P$36,I59=Cutoff!$P$37,I59=Cutoff!$P$38,I59=Cutoff!$P$39,I59=Cutoff!$P$40,I59=Cutoff!$P$41,I59=Cutoff!$P$42,I59=Cutoff!$P$43,I59=Cutoff!$P$44,I59=Cutoff!$P$45,$Q59&lt;SCL!AC59),"0","i")))</f>
        <v/>
      </c>
      <c r="GV59" s="529" t="str">
        <f>+IF(ISBLANK($B59),"",IF(ISBLANK(J59),"",IF(OR(J59=Cutoff!$P$34,J59=Cutoff!$P$35,J59=Cutoff!$P$36,J59=Cutoff!$P$37,J59=Cutoff!$P$38,J59=Cutoff!$P$39,J59=Cutoff!$P$40,J59=Cutoff!$P$41,J59=Cutoff!$P$42,J59=Cutoff!$P$43,J59=Cutoff!$P$44,J59=Cutoff!$P$45,$Q59&lt;SCL!AD59),"0","i")))</f>
        <v/>
      </c>
      <c r="GW59" s="529" t="str">
        <f>+IF(ISBLANK($B59),"",IF(ISBLANK(K59),"",IF(OR(K59=Cutoff!$P$34,K59=Cutoff!$P$35,K59=Cutoff!$P$36,K59=Cutoff!$P$37,K59=Cutoff!$P$38,K59=Cutoff!$P$39,K59=Cutoff!$P$40,K59=Cutoff!$P$41,K59=Cutoff!$P$42,K59=Cutoff!$P$43,K59=Cutoff!$P$44,K59=Cutoff!$P$45,$Q59&lt;SCL!AE59),"0","i")))</f>
        <v/>
      </c>
      <c r="GX59" s="529" t="str">
        <f>+IF(ISBLANK($B59),"",IF(ISBLANK(L59),"",IF(OR(L59=Cutoff!$P$34,L59=Cutoff!$P$35,L59=Cutoff!$P$36,L59=Cutoff!$P$37,L59=Cutoff!$P$38,L59=Cutoff!$P$39,L59=Cutoff!$P$40,L59=Cutoff!$P$41,L59=Cutoff!$P$42,L59=Cutoff!$P$43,L59=Cutoff!$P$44,L59=Cutoff!$P$45,$Q59&lt;SCL!AF59),"0","i")))</f>
        <v/>
      </c>
      <c r="GY59" s="529" t="str">
        <f>+IF(ISBLANK($B59),"",IF(ISBLANK(M59),"",IF(OR(M59=Cutoff!$P$34,M59=Cutoff!$P$35,M59=Cutoff!$P$36,M59=Cutoff!$P$37,M59=Cutoff!$P$38,M59=Cutoff!$P$39,M59=Cutoff!$P$40,M59=Cutoff!$P$41,M59=Cutoff!$P$42,M59=Cutoff!$P$43,M59=Cutoff!$P$44,M59=Cutoff!$P$45,$Q59&lt;SCL!AG59),"0","i")))</f>
        <v/>
      </c>
      <c r="GZ59" s="529" t="str">
        <f>+IF(ISBLANK($B59),"",IF(ISBLANK(N59),"",IF(OR(N59=Cutoff!$P$34,N59=Cutoff!$P$35,N59=Cutoff!$P$36,N59=Cutoff!$P$37,N59=Cutoff!$P$38,N59=Cutoff!$P$39,N59=Cutoff!$P$40,N59=Cutoff!$P$41,N59=Cutoff!$P$42,N59=Cutoff!$P$43,N59=Cutoff!$P$44,N59=Cutoff!$P$45,$Q59&lt;SCL!AH59),"0","i")))</f>
        <v/>
      </c>
      <c r="HA59" s="530" t="str">
        <f>+IF(ISBLANK($B59),"",IF(ISBLANK(O59),"",IF(OR(O59=Cutoff!$P$34,O59=Cutoff!$P$35,O59=Cutoff!$P$36,O59=Cutoff!$P$37,O59=Cutoff!$P$38,O59=Cutoff!$P$39,O59=Cutoff!$P$40,O59=Cutoff!$P$41,O59=Cutoff!$P$42,O59=Cutoff!$P$43,O59=Cutoff!$P$44,O59=Cutoff!$P$45,$Q59&lt;SCL!AI59),"0","i")))</f>
        <v/>
      </c>
      <c r="HB59" s="530" t="str">
        <f t="shared" si="94"/>
        <v/>
      </c>
      <c r="HC59" s="541" t="str">
        <f t="shared" si="95"/>
        <v/>
      </c>
      <c r="HD59" s="678" t="str">
        <f t="shared" si="96"/>
        <v/>
      </c>
      <c r="HE59" s="528" t="str">
        <f>+IF(ISBLANK($B59),"",IF(ISBLANK(E59),"",IF(OR(E59=Cutoff!$R$34,E59=Cutoff!$R$35,E59=Cutoff!$R$36,E59=Cutoff!$R$37,E59=Cutoff!$R$38,E59=Cutoff!$R$39,E59=Cutoff!$R$40,E59=Cutoff!$R$41,E59=Cutoff!$R$42,E59=Cutoff!$R$43,E59=Cutoff!$R$44,E59=Cutoff!$R$45,$Q59&lt;SCL!Y59),"0","d")))</f>
        <v/>
      </c>
      <c r="HF59" s="529" t="str">
        <f>+IF(ISBLANK($B59),"",IF(ISBLANK(F59),"",IF(OR(F59=Cutoff!$R$34,F59=Cutoff!$R$35,F59=Cutoff!$R$36,F59=Cutoff!$R$37,F59=Cutoff!$R$38,F59=Cutoff!$R$39,F59=Cutoff!$R$40,F59=Cutoff!$R$41,F59=Cutoff!$R$42,F59=Cutoff!$R$43,F59=Cutoff!$R$44,F59=Cutoff!$R$45,$Q59&lt;SCL!Z59),"0","d")))</f>
        <v/>
      </c>
      <c r="HG59" s="529" t="str">
        <f>+IF(ISBLANK($B59),"",IF(ISBLANK(G59),"",IF(OR(G59=Cutoff!$R$34,G59=Cutoff!$R$35,G59=Cutoff!$R$36,G59=Cutoff!$R$37,G59=Cutoff!$R$38,G59=Cutoff!$R$39,G59=Cutoff!$R$40,G59=Cutoff!$R$41,G59=Cutoff!$R$42,G59=Cutoff!$R$43,G59=Cutoff!$R$44,G59=Cutoff!$R$45,$Q59&lt;SCL!AA59),"0","d")))</f>
        <v/>
      </c>
      <c r="HH59" s="529" t="str">
        <f>+IF(ISBLANK($B59),"",IF(ISBLANK(H59),"",IF(OR(H59=Cutoff!$R$34,H59=Cutoff!$R$35,H59=Cutoff!$R$36,H59=Cutoff!$R$37,H59=Cutoff!$R$38,H59=Cutoff!$R$39,H59=Cutoff!$R$40,H59=Cutoff!$R$41,H59=Cutoff!$R$42,H59=Cutoff!$R$43,H59=Cutoff!$R$44,H59=Cutoff!$R$45,$Q59&lt;SCL!AB59),"0","d")))</f>
        <v/>
      </c>
      <c r="HI59" s="529" t="str">
        <f>+IF(ISBLANK($B59),"",IF(ISBLANK(I59),"",IF(OR(I59=Cutoff!$R$34,I59=Cutoff!$R$35,I59=Cutoff!$R$36,I59=Cutoff!$R$37,I59=Cutoff!$R$38,I59=Cutoff!$R$39,I59=Cutoff!$R$40,I59=Cutoff!$R$41,I59=Cutoff!$R$42,I59=Cutoff!$R$43,I59=Cutoff!$R$44,I59=Cutoff!$R$45,$Q59&lt;SCL!AC59),"0","d")))</f>
        <v/>
      </c>
      <c r="HJ59" s="529" t="str">
        <f>+IF(ISBLANK($B59),"",IF(ISBLANK(J59),"",IF(OR(J59=Cutoff!$R$34,J59=Cutoff!$R$35,J59=Cutoff!$R$36,J59=Cutoff!$R$37,J59=Cutoff!$R$38,J59=Cutoff!$R$39,J59=Cutoff!$R$40,J59=Cutoff!$R$41,J59=Cutoff!$R$42,J59=Cutoff!$R$43,J59=Cutoff!$R$44,J59=Cutoff!$R$45,$Q59&lt;SCL!AD59),"0","d")))</f>
        <v/>
      </c>
      <c r="HK59" s="529" t="str">
        <f>+IF(ISBLANK($B59),"",IF(ISBLANK(K59),"",IF(OR(K59=Cutoff!$R$34,K59=Cutoff!$R$35,K59=Cutoff!$R$36,K59=Cutoff!$R$37,K59=Cutoff!$R$38,K59=Cutoff!$R$39,K59=Cutoff!$R$40,K59=Cutoff!$R$41,K59=Cutoff!$R$42,K59=Cutoff!$R$43,K59=Cutoff!$R$44,K59=Cutoff!$R$45,$Q59&lt;SCL!AE59),"0","d")))</f>
        <v/>
      </c>
      <c r="HL59" s="529" t="str">
        <f>+IF(ISBLANK($B59),"",IF(ISBLANK(L59),"",IF(OR(L59=Cutoff!$R$34,L59=Cutoff!$R$35,L59=Cutoff!$R$36,L59=Cutoff!$R$37,L59=Cutoff!$R$38,L59=Cutoff!$R$39,L59=Cutoff!$R$40,L59=Cutoff!$R$41,L59=Cutoff!$R$42,L59=Cutoff!$R$43,L59=Cutoff!$R$44,L59=Cutoff!$R$45,$Q59&lt;SCL!AF59),"0","d")))</f>
        <v/>
      </c>
      <c r="HM59" s="529" t="str">
        <f>+IF(ISBLANK($B59),"",IF(ISBLANK(M59),"",IF(OR(M59=Cutoff!$R$34,M59=Cutoff!$R$35,M59=Cutoff!$R$36,M59=Cutoff!$R$37,M59=Cutoff!$R$38,M59=Cutoff!$R$39,M59=Cutoff!$R$40,M59=Cutoff!$R$41,M59=Cutoff!$R$42,M59=Cutoff!$R$43,M59=Cutoff!$R$44,M59=Cutoff!$R$45,$Q59&lt;SCL!AG59),"0","d")))</f>
        <v/>
      </c>
      <c r="HN59" s="529" t="str">
        <f>+IF(ISBLANK($B59),"",IF(ISBLANK(N59),"",IF(OR(N59=Cutoff!$R$34,N59=Cutoff!$R$35,N59=Cutoff!$R$36,N59=Cutoff!$R$37,N59=Cutoff!$R$38,N59=Cutoff!$R$39,N59=Cutoff!$R$40,N59=Cutoff!$R$41,N59=Cutoff!$R$42,N59=Cutoff!$R$43,N59=Cutoff!$R$44,N59=Cutoff!$R$45,$Q59&lt;SCL!AH59),"0","d")))</f>
        <v/>
      </c>
      <c r="HO59" s="530" t="str">
        <f>+IF(ISBLANK($B59),"",IF(ISBLANK(O59),"",IF(OR(O59=Cutoff!$R$34,O59=Cutoff!$R$35,O59=Cutoff!$R$36,O59=Cutoff!$R$37,O59=Cutoff!$R$38,O59=Cutoff!$R$39,O59=Cutoff!$R$40,O59=Cutoff!$R$41,O59=Cutoff!$R$42,O59=Cutoff!$R$43,O59=Cutoff!$R$44,O59=Cutoff!$R$45,$Q59&lt;SCL!AI59),"0","d")))</f>
        <v/>
      </c>
      <c r="HP59" s="530" t="str">
        <f t="shared" si="97"/>
        <v/>
      </c>
      <c r="HQ59" s="541" t="str">
        <f t="shared" si="98"/>
        <v/>
      </c>
      <c r="HR59" s="678" t="str">
        <f t="shared" si="99"/>
        <v/>
      </c>
      <c r="HS59" s="528" t="str">
        <f>+IF(ISBLANK($B59),"",IF(ISBLANK(E59),"",IF(OR(E59=Cutoff!$T$34,E59=Cutoff!$T$35,E59=Cutoff!$T$36,E59=Cutoff!$T$37,E59=Cutoff!$T$38,E59=Cutoff!$T$39,E59=Cutoff!$T$40,E59=Cutoff!$T$41,E59=Cutoff!$T$42,E59=Cutoff!$T$43,E59=Cutoff!$T$44,E59=Cutoff!$T$45,$Q59&lt;SCL!Y59),"0","oral")))</f>
        <v/>
      </c>
      <c r="HT59" s="529" t="str">
        <f>+IF(ISBLANK($B59),"",IF(ISBLANK(F59),"",IF(OR(F59=Cutoff!$T$34,F59=Cutoff!$T$35,F59=Cutoff!$T$36,F59=Cutoff!$T$37,F59=Cutoff!$T$38,F59=Cutoff!$T$39,F59=Cutoff!$T$40,F59=Cutoff!$T$41,F59=Cutoff!$T$42,F59=Cutoff!$T$43,F59=Cutoff!$T$44,F59=Cutoff!$T$45,$Q59&lt;SCL!Z59),"0","oral")))</f>
        <v/>
      </c>
      <c r="HU59" s="529" t="str">
        <f>+IF(ISBLANK($B59),"",IF(ISBLANK(G59),"",IF(OR(G59=Cutoff!$T$34,G59=Cutoff!$T$35,G59=Cutoff!$T$36,G59=Cutoff!$T$37,G59=Cutoff!$T$38,G59=Cutoff!$T$39,G59=Cutoff!$T$40,G59=Cutoff!$T$41,G59=Cutoff!$T$42,G59=Cutoff!$T$43,G59=Cutoff!$T$44,G59=Cutoff!$T$45,$Q59&lt;SCL!AA59),"0","oral")))</f>
        <v/>
      </c>
      <c r="HV59" s="529" t="str">
        <f>+IF(ISBLANK($B59),"",IF(ISBLANK(H59),"",IF(OR(H59=Cutoff!$T$34,H59=Cutoff!$T$35,H59=Cutoff!$T$36,H59=Cutoff!$T$37,H59=Cutoff!$T$38,H59=Cutoff!$T$39,H59=Cutoff!$T$40,H59=Cutoff!$T$41,H59=Cutoff!$T$42,H59=Cutoff!$T$43,H59=Cutoff!$T$44,H59=Cutoff!$T$45,$Q59&lt;SCL!AB59),"0","oral")))</f>
        <v/>
      </c>
      <c r="HW59" s="529" t="str">
        <f>+IF(ISBLANK($B59),"",IF(ISBLANK(I59),"",IF(OR(I59=Cutoff!$T$34,I59=Cutoff!$T$35,I59=Cutoff!$T$36,I59=Cutoff!$T$37,I59=Cutoff!$T$38,I59=Cutoff!$T$39,I59=Cutoff!$T$40,I59=Cutoff!$T$41,I59=Cutoff!$T$42,I59=Cutoff!$T$43,I59=Cutoff!$T$44,I59=Cutoff!$T$45,$Q59&lt;SCL!AC59),"0","oral")))</f>
        <v/>
      </c>
      <c r="HX59" s="529" t="str">
        <f>+IF(ISBLANK($B59),"",IF(ISBLANK(J59),"",IF(OR(J59=Cutoff!$T$34,J59=Cutoff!$T$35,J59=Cutoff!$T$36,J59=Cutoff!$T$37,J59=Cutoff!$T$38,J59=Cutoff!$T$39,J59=Cutoff!$T$40,J59=Cutoff!$T$41,J59=Cutoff!$T$42,J59=Cutoff!$T$43,J59=Cutoff!$T$44,J59=Cutoff!$T$45,$Q59&lt;SCL!AD59),"0","oral")))</f>
        <v/>
      </c>
      <c r="HY59" s="529" t="str">
        <f>+IF(ISBLANK($B59),"",IF(ISBLANK(K59),"",IF(OR(K59=Cutoff!$T$34,K59=Cutoff!$T$35,K59=Cutoff!$T$36,K59=Cutoff!$T$37,K59=Cutoff!$T$38,K59=Cutoff!$T$39,K59=Cutoff!$T$40,K59=Cutoff!$T$41,K59=Cutoff!$T$42,K59=Cutoff!$T$43,K59=Cutoff!$T$44,K59=Cutoff!$T$45,$Q59&lt;SCL!AE59),"0","oral")))</f>
        <v/>
      </c>
      <c r="HZ59" s="529" t="str">
        <f>+IF(ISBLANK($B59),"",IF(ISBLANK(L59),"",IF(OR(L59=Cutoff!$T$34,L59=Cutoff!$T$35,L59=Cutoff!$T$36,L59=Cutoff!$T$37,L59=Cutoff!$T$38,L59=Cutoff!$T$39,L59=Cutoff!$T$40,L59=Cutoff!$T$41,L59=Cutoff!$T$42,L59=Cutoff!$T$43,L59=Cutoff!$T$44,L59=Cutoff!$T$45,$Q59&lt;SCL!AF59),"0","oral")))</f>
        <v/>
      </c>
      <c r="IA59" s="529" t="str">
        <f>+IF(ISBLANK($B59),"",IF(ISBLANK(M59),"",IF(OR(M59=Cutoff!$T$34,M59=Cutoff!$T$35,M59=Cutoff!$T$36,M59=Cutoff!$T$37,M59=Cutoff!$T$38,M59=Cutoff!$T$39,M59=Cutoff!$T$40,M59=Cutoff!$T$41,M59=Cutoff!$T$42,M59=Cutoff!$T$43,M59=Cutoff!$T$44,M59=Cutoff!$T$45,$Q59&lt;SCL!AG59),"0","oral")))</f>
        <v/>
      </c>
      <c r="IB59" s="529" t="str">
        <f>+IF(ISBLANK($B59),"",IF(ISBLANK(N59),"",IF(OR(N59=Cutoff!$T$34,N59=Cutoff!$T$35,N59=Cutoff!$T$36,N59=Cutoff!$T$37,N59=Cutoff!$T$38,N59=Cutoff!$T$39,N59=Cutoff!$T$40,N59=Cutoff!$T$41,N59=Cutoff!$T$42,N59=Cutoff!$T$43,N59=Cutoff!$T$44,N59=Cutoff!$T$45,$Q59&lt;SCL!AH59),"0","oral")))</f>
        <v/>
      </c>
      <c r="IC59" s="530" t="str">
        <f>+IF(ISBLANK($B59),"",IF(ISBLANK(O59),"",IF(OR(O59=Cutoff!$T$34,O59=Cutoff!$T$35,O59=Cutoff!$T$36,O59=Cutoff!$T$37,O59=Cutoff!$T$38,O59=Cutoff!$T$39,O59=Cutoff!$T$40,O59=Cutoff!$T$41,O59=Cutoff!$T$42,O59=Cutoff!$T$43,O59=Cutoff!$T$44,O59=Cutoff!$T$45,$Q59&lt;SCL!AI59),"0","oral")))</f>
        <v/>
      </c>
      <c r="ID59" s="530" t="str">
        <f t="shared" si="100"/>
        <v/>
      </c>
      <c r="IE59" s="541" t="str">
        <f t="shared" si="101"/>
        <v/>
      </c>
      <c r="IF59" s="678" t="str">
        <f t="shared" si="102"/>
        <v/>
      </c>
      <c r="IG59" s="528" t="str">
        <f>IF(ISBLANK($B59),"",+IF(OR(E59=Cutoff!$W$2,E59=Cutoff!$W$3,E59=Cutoff!$W$4,E59=Cutoff!$W$5,E59=Cutoff!$W$6,E59=Cutoff!$W$7,E59=Cutoff!$W$8,E59=Cutoff!$W$9,E59=Cutoff!$W$10,E59=Cutoff!$W$11,E59=Cutoff!$W$12),1,0))</f>
        <v/>
      </c>
      <c r="IH59" s="529" t="str">
        <f>IF(ISBLANK($B59),"",+IF(OR(F59=Cutoff!$W$2,F59=Cutoff!$W$3,F59=Cutoff!$W$4,F59=Cutoff!$W$5,F59=Cutoff!$W$6,F59=Cutoff!$W$7,F59=Cutoff!$W$8,F59=Cutoff!$W$9,F59=Cutoff!$W$10,F59=Cutoff!$W$11,F59=Cutoff!$W$12),1,0))</f>
        <v/>
      </c>
      <c r="II59" s="529" t="str">
        <f>IF(ISBLANK($B59),"",+IF(OR(G59=Cutoff!$W$2,G59=Cutoff!$W$3,G59=Cutoff!$W$4,G59=Cutoff!$W$5,G59=Cutoff!$W$6,G59=Cutoff!$W$7,G59=Cutoff!$W$8,G59=Cutoff!$W$9,G59=Cutoff!$W$10,G59=Cutoff!$W$11,G59=Cutoff!$W$12),1,0))</f>
        <v/>
      </c>
      <c r="IJ59" s="529" t="str">
        <f>IF(ISBLANK($B59),"",+IF(OR(H59=Cutoff!$W$2,H59=Cutoff!$W$3,H59=Cutoff!$W$4,H59=Cutoff!$W$5,H59=Cutoff!$W$6,H59=Cutoff!$W$7,H59=Cutoff!$W$8,H59=Cutoff!$W$9,H59=Cutoff!$W$10,H59=Cutoff!$W$11,H59=Cutoff!$W$12),1,0))</f>
        <v/>
      </c>
      <c r="IK59" s="529" t="str">
        <f>IF(ISBLANK($B59),"",+IF(OR(I59=Cutoff!$W$2,I59=Cutoff!$W$3,I59=Cutoff!$W$4,I59=Cutoff!$W$5,I59=Cutoff!$W$6,I59=Cutoff!$W$7,I59=Cutoff!$W$8,I59=Cutoff!$W$9,I59=Cutoff!$W$10,I59=Cutoff!$W$11,I59=Cutoff!$W$12),1,0))</f>
        <v/>
      </c>
      <c r="IL59" s="529" t="str">
        <f>IF(ISBLANK($B59),"",+IF(OR(J59=Cutoff!$W$2,J59=Cutoff!$W$3,J59=Cutoff!$W$4,J59=Cutoff!$W$5,J59=Cutoff!$W$6,J59=Cutoff!$W$7,J59=Cutoff!$W$8,J59=Cutoff!$W$9,J59=Cutoff!$W$10,J59=Cutoff!$W$11,J59=Cutoff!$W$12),1,0))</f>
        <v/>
      </c>
      <c r="IM59" s="529" t="str">
        <f>IF(ISBLANK($B59),"",+IF(OR(K59=Cutoff!$W$2,K59=Cutoff!$W$3,K59=Cutoff!$W$4,K59=Cutoff!$W$5,K59=Cutoff!$W$6,K59=Cutoff!$W$7,K59=Cutoff!$W$8,K59=Cutoff!$W$9,K59=Cutoff!$W$10,K59=Cutoff!$W$11,K59=Cutoff!$W$12),1,0))</f>
        <v/>
      </c>
      <c r="IN59" s="529" t="str">
        <f>IF(ISBLANK($B59),"",+IF(OR(L59=Cutoff!$W$2,L59=Cutoff!$W$3,L59=Cutoff!$W$4,L59=Cutoff!$W$5,L59=Cutoff!$W$6,L59=Cutoff!$W$7,L59=Cutoff!$W$8,L59=Cutoff!$W$9,L59=Cutoff!$W$10,L59=Cutoff!$W$11,L59=Cutoff!$W$12),1,0))</f>
        <v/>
      </c>
      <c r="IO59" s="529" t="str">
        <f>IF(ISBLANK($B59),"",+IF(OR(M59=Cutoff!$W$2,M59=Cutoff!$W$3,M59=Cutoff!$W$4,M59=Cutoff!$W$5,M59=Cutoff!$W$6,M59=Cutoff!$W$7,M59=Cutoff!$W$8,M59=Cutoff!$W$9,M59=Cutoff!$W$10,M59=Cutoff!$W$11,M59=Cutoff!$W$12),1,0))</f>
        <v/>
      </c>
      <c r="IP59" s="529" t="str">
        <f>IF(ISBLANK($B59),"",+IF(OR(N59=Cutoff!$W$2,N59=Cutoff!$W$3,N59=Cutoff!$W$4,N59=Cutoff!$W$5,N59=Cutoff!$W$6,N59=Cutoff!$W$7,N59=Cutoff!$W$8,N59=Cutoff!$W$9,N59=Cutoff!$W$10,N59=Cutoff!$W$11,N59=Cutoff!$W$12),1,0))</f>
        <v/>
      </c>
      <c r="IQ59" s="530" t="str">
        <f>IF(ISBLANK($B59),"",+IF(OR(O59=Cutoff!$W$2,O59=Cutoff!$W$3,O59=Cutoff!$W$4,O59=Cutoff!$W$5,O59=Cutoff!$W$6,O59=Cutoff!$W$7,O59=Cutoff!$W$8,O59=Cutoff!$W$9,O59=Cutoff!$W$10,O59=Cutoff!$W$11,O59=Cutoff!$W$12),1,0))</f>
        <v/>
      </c>
      <c r="IR59" s="541" t="str">
        <f t="shared" si="103"/>
        <v/>
      </c>
      <c r="IS59" s="541" t="str">
        <f t="shared" si="104"/>
        <v/>
      </c>
      <c r="IV59" s="720" t="str">
        <f>IF(ISBLANK($B59),"",+IF(AND(OR(E59=Cutoff!$W$8,E59=Cutoff!$W$9,E59=Cutoff!$W$12),OR(E59=$D$19,E59=$E$19,E59=$F$19,E59=$G$19,E59=$H$19,E59=$I$19,E59=$J$19,E59=$K$19,E59=$L$19,E59=$M$19),GQ59="i"),E59,""))</f>
        <v/>
      </c>
      <c r="IW59" s="720" t="str">
        <f>IF(ISBLANK($B59),"",+IF(AND(OR(F59=Cutoff!$W$8,F59=Cutoff!$W$9,F59=Cutoff!$W$12),OR(F59=$D$19,F59=$E$19,F59=$F$19,F59=$G$19,F59=$H$19,F59=$I$19,F59=$J$19,F59=$K$19,F59=$L$19,F59=$M$19),GR59="i"),F59,""))</f>
        <v/>
      </c>
      <c r="IX59" s="720" t="str">
        <f>IF(ISBLANK($B59),"",+IF(AND(OR(G59=Cutoff!$W$8,G59=Cutoff!$W$9,G59=Cutoff!$W$12),OR(G59=$D$19,G59=$E$19,G59=$F$19,G59=$G$19,G59=$H$19,G59=$I$19,G59=$J$19,G59=$K$19,G59=$L$19,G59=$M$19),GS59="i"),G59,""))</f>
        <v/>
      </c>
      <c r="IY59" s="720" t="str">
        <f>IF(ISBLANK($B59),"",+IF(AND(OR(H59=Cutoff!$W$8,H59=Cutoff!$W$9,H59=Cutoff!$W$12),OR(H59=$D$19,H59=$E$19,H59=$F$19,H59=$G$19,H59=$H$19,H59=$I$19,H59=$J$19,H59=$K$19,H59=$L$19,H59=$M$19),GT59="i"),H59,""))</f>
        <v/>
      </c>
      <c r="IZ59" s="720" t="str">
        <f>IF(ISBLANK($B59),"",+IF(AND(OR(I59=Cutoff!$W$8,I59=Cutoff!$W$9,I59=Cutoff!$W$12),OR(I59=$D$19,I59=$E$19,I59=$F$19,I59=$G$19,I59=$H$19,I59=$I$19,I59=$J$19,I59=$K$19,I59=$L$19,I59=$M$19),GU59="i"),I59,""))</f>
        <v/>
      </c>
      <c r="JA59" s="720" t="str">
        <f>IF(ISBLANK($B59),"",+IF(AND(OR(J59=Cutoff!$W$8,J59=Cutoff!$W$9,J59=Cutoff!$W$12),OR(J59=$D$19,J59=$E$19,J59=$F$19,J59=$G$19,J59=$H$19,J59=$I$19,J59=$J$19,J59=$K$19,J59=$L$19,J59=$M$19),GV59="i"),J59,""))</f>
        <v/>
      </c>
      <c r="JB59" s="720" t="str">
        <f>IF(ISBLANK($B59),"",+IF(AND(OR(K59=Cutoff!$W$8,K59=Cutoff!$W$9,K59=Cutoff!$W$12),OR(K59=$D$19,K59=$E$19,K59=$F$19,K59=$G$19,K59=$H$19,K59=$I$19,K59=$J$19,K59=$K$19,K59=$L$19,K59=$M$19),GW59="i"),K59,""))</f>
        <v/>
      </c>
      <c r="JC59" s="720" t="str">
        <f>IF(ISBLANK($B59),"",+IF(AND(OR(L59=Cutoff!$W$8,L59=Cutoff!$W$9,L59=Cutoff!$W$12),OR(L59=$D$19,L59=$E$19,L59=$F$19,L59=$G$19,L59=$H$19,L59=$I$19,L59=$J$19,L59=$K$19,L59=$L$19,L59=$M$19),GX59="i"),L59,""))</f>
        <v/>
      </c>
      <c r="JD59" s="720" t="str">
        <f>IF(ISBLANK($B59),"",+IF(AND(OR(M59=Cutoff!$W$8,M59=Cutoff!$W$9,M59=Cutoff!$W$12),OR(M59=$D$19,M59=$E$19,M59=$F$19,M59=$G$19,M59=$H$19,M59=$I$19,M59=$J$19,M59=$K$19,M59=$L$19,M59=$M$19),GY59="i"),M59,""))</f>
        <v/>
      </c>
      <c r="JE59" s="720" t="str">
        <f>IF(ISBLANK($B59),"",+IF(AND(OR(N59=Cutoff!$W$8,N59=Cutoff!$W$9,N59=Cutoff!$W$12),OR(N59=$D$19,N59=$E$19,N59=$F$19,N59=$G$19,N59=$H$19,N59=$I$19,N59=$J$19,N59=$K$19,N59=$L$19,N59=$M$19),GZ59="i"),N59,""))</f>
        <v/>
      </c>
      <c r="JF59" s="720" t="str">
        <f>IF(ISBLANK($B59),"",+IF(AND(OR(O59=Cutoff!$W$8,O59=Cutoff!$W$9,O59=Cutoff!$W$12),OR(O59=$D$19,O59=$E$19,O59=$F$19,O59=$G$19,O59=$H$19,O59=$I$19,O59=$J$19,O59=$K$19,O59=$L$19,O59=$M$19),HA59="i"),O59,""))</f>
        <v/>
      </c>
      <c r="JG59" s="720">
        <f t="shared" si="105"/>
        <v>0</v>
      </c>
      <c r="JH59" s="720" t="str">
        <f t="shared" si="106"/>
        <v/>
      </c>
      <c r="JK59" s="720" t="str">
        <f>IF(ISBLANK($B59),"",+IF(AND(OR(E59=Cutoff!$W$2,E59=Cutoff!$W$3,E59=Cutoff!$W$4,E59=Cutoff!$W$11),OR(E59=$D$19,E59=$E$19,E59=$F$19,E59=$G$19,E59=$H$19,E59=$I$19,E59=$J$19,E59=$K$19,E59=$L$19,E59=$M$19),HE59="d"),E59,""))</f>
        <v/>
      </c>
      <c r="JL59" s="720" t="str">
        <f>IF(ISBLANK($B59),"",+IF(AND(OR(F59=Cutoff!$W$2,F59=Cutoff!$W$3,F59=Cutoff!$W$4,F59=Cutoff!$W$11),OR(F59=$D$19,F59=$E$19,F59=$F$19,F59=$G$19,F59=$H$19,F59=$I$19,F59=$J$19,F59=$K$19,F59=$L$19,F59=$M$19),HF59="d"),F59,""))</f>
        <v/>
      </c>
      <c r="JM59" s="720" t="str">
        <f>IF(ISBLANK($B59),"",+IF(AND(OR(G59=Cutoff!$W$2,G59=Cutoff!$W$3,G59=Cutoff!$W$4,G59=Cutoff!$W$11),OR(G59=$D$19,G59=$E$19,G59=$F$19,G59=$G$19,G59=$H$19,G59=$I$19,G59=$J$19,G59=$K$19,G59=$L$19,G59=$M$19),HG59="d"),G59,""))</f>
        <v/>
      </c>
      <c r="JN59" s="720" t="str">
        <f>IF(ISBLANK($B59),"",+IF(AND(OR(H59=Cutoff!$W$2,H59=Cutoff!$W$3,H59=Cutoff!$W$4,H59=Cutoff!$W$11),OR(H59=$D$19,H59=$E$19,H59=$F$19,H59=$G$19,H59=$H$19,H59=$I$19,H59=$J$19,H59=$K$19,H59=$L$19,H59=$M$19),HH59="d"),H59,""))</f>
        <v/>
      </c>
      <c r="JO59" s="720" t="str">
        <f>IF(ISBLANK($B59),"",+IF(AND(OR(I59=Cutoff!$W$2,I59=Cutoff!$W$3,I59=Cutoff!$W$4,I59=Cutoff!$W$11),OR(I59=$D$19,I59=$E$19,I59=$F$19,I59=$G$19,I59=$H$19,I59=$I$19,I59=$J$19,I59=$K$19,I59=$L$19,I59=$M$19),HI59="d"),I59,""))</f>
        <v/>
      </c>
      <c r="JP59" s="720" t="str">
        <f>IF(ISBLANK($B59),"",+IF(AND(OR(J59=Cutoff!$W$2,J59=Cutoff!$W$3,J59=Cutoff!$W$4,J59=Cutoff!$W$11),OR(J59=$D$19,J59=$E$19,J59=$F$19,J59=$G$19,J59=$H$19,J59=$I$19,J59=$J$19,J59=$K$19,J59=$L$19,J59=$M$19),HJ59="d"),J59,""))</f>
        <v/>
      </c>
      <c r="JQ59" s="720" t="str">
        <f>IF(ISBLANK($B59),"",+IF(AND(OR(K59=Cutoff!$W$2,K59=Cutoff!$W$3,K59=Cutoff!$W$4,K59=Cutoff!$W$11),OR(K59=$D$19,K59=$E$19,K59=$F$19,K59=$G$19,K59=$H$19,K59=$I$19,K59=$J$19,K59=$K$19,K59=$L$19,K59=$M$19),HK59="d"),K59,""))</f>
        <v/>
      </c>
      <c r="JR59" s="720" t="str">
        <f>IF(ISBLANK($B59),"",+IF(AND(OR(L59=Cutoff!$W$2,L59=Cutoff!$W$3,L59=Cutoff!$W$4,L59=Cutoff!$W$11),OR(L59=$D$19,L59=$E$19,L59=$F$19,L59=$G$19,L59=$H$19,L59=$I$19,L59=$J$19,L59=$K$19,L59=$L$19,L59=$M$19),HL59="d"),L59,""))</f>
        <v/>
      </c>
      <c r="JS59" s="720" t="str">
        <f>IF(ISBLANK($B59),"",+IF(AND(OR(M59=Cutoff!$W$2,M59=Cutoff!$W$3,M59=Cutoff!$W$4,M59=Cutoff!$W$11),OR(M59=$D$19,M59=$E$19,M59=$F$19,M59=$G$19,M59=$H$19,M59=$I$19,M59=$J$19,M59=$K$19,M59=$L$19,M59=$M$19),HM59="d"),M59,""))</f>
        <v/>
      </c>
      <c r="JT59" s="720" t="str">
        <f>IF(ISBLANK($B59),"",+IF(AND(OR(N59=Cutoff!$W$2,N59=Cutoff!$W$3,N59=Cutoff!$W$4,N59=Cutoff!$W$11),OR(N59=$D$19,N59=$E$19,N59=$F$19,N59=$G$19,N59=$H$19,N59=$I$19,N59=$J$19,N59=$K$19,N59=$L$19,N59=$M$19),HN59="d"),N59,""))</f>
        <v/>
      </c>
      <c r="JU59" s="720" t="str">
        <f>IF(ISBLANK($B59),"",+IF(AND(OR(O59=Cutoff!$W$2,O59=Cutoff!$W$3,O59=Cutoff!$W$4,O59=Cutoff!$W$11),OR(O59=$D$19,O59=$E$19,O59=$F$19,O59=$G$19,O59=$H$19,O59=$I$19,O59=$J$19,O59=$K$19,O59=$L$19,O59=$M$19),HO59="d"),O59,""))</f>
        <v/>
      </c>
      <c r="JV59" s="720">
        <f t="shared" si="125"/>
        <v>0</v>
      </c>
      <c r="JW59" s="720" t="str">
        <f t="shared" si="23"/>
        <v/>
      </c>
      <c r="JZ59" s="11"/>
      <c r="KA59" s="11"/>
      <c r="KB59" s="11"/>
      <c r="KC59" s="11"/>
      <c r="KD59" s="11"/>
      <c r="KE59" s="11"/>
      <c r="KF59" s="11"/>
      <c r="KG59" s="11"/>
      <c r="KH59" s="11"/>
      <c r="KI59" s="11"/>
      <c r="KJ59" s="11"/>
      <c r="KK59" s="11"/>
      <c r="KL59" s="11"/>
    </row>
    <row r="60" spans="1:298" ht="21" thickBot="1" x14ac:dyDescent="0.35">
      <c r="A60" s="503"/>
      <c r="B60" s="534"/>
      <c r="C60" s="504"/>
      <c r="D60" s="518" t="str">
        <f t="shared" si="1"/>
        <v/>
      </c>
      <c r="E60" s="801"/>
      <c r="F60" s="802"/>
      <c r="G60" s="802"/>
      <c r="H60" s="802"/>
      <c r="I60" s="802"/>
      <c r="J60" s="802"/>
      <c r="K60" s="802"/>
      <c r="L60" s="802"/>
      <c r="M60" s="802"/>
      <c r="N60" s="802"/>
      <c r="O60" s="802"/>
      <c r="P60" s="803"/>
      <c r="Q60" s="804"/>
      <c r="R60" s="780"/>
      <c r="S60" s="811"/>
      <c r="T60" s="812"/>
      <c r="U60" s="813"/>
      <c r="V60" s="814"/>
      <c r="W60" s="815"/>
      <c r="X60" s="816"/>
      <c r="Y60" s="814"/>
      <c r="Z60" s="815"/>
      <c r="AA60" s="816"/>
      <c r="AB60" s="817"/>
      <c r="AC60" s="818"/>
      <c r="AD60" s="811"/>
      <c r="AE60" s="818"/>
      <c r="AF60" s="801"/>
      <c r="AG60" s="802"/>
      <c r="AH60" s="819"/>
      <c r="AI60" s="819"/>
      <c r="AJ60" s="803"/>
      <c r="AK60" s="447" t="str">
        <f t="shared" si="140"/>
        <v/>
      </c>
      <c r="AL60" s="63" t="str">
        <f t="shared" si="127"/>
        <v/>
      </c>
      <c r="AM60" s="64" t="str">
        <f t="shared" si="141"/>
        <v/>
      </c>
      <c r="AN60" s="786" t="str">
        <f t="shared" si="24"/>
        <v/>
      </c>
      <c r="AO60" s="786" t="str">
        <f t="shared" si="25"/>
        <v/>
      </c>
      <c r="AP60" s="786" t="str">
        <f t="shared" si="26"/>
        <v/>
      </c>
      <c r="AQ60" s="786" t="str">
        <f t="shared" si="27"/>
        <v/>
      </c>
      <c r="AR60" s="787" t="str">
        <f t="shared" si="28"/>
        <v/>
      </c>
      <c r="AS60" s="788" t="str">
        <f t="shared" si="29"/>
        <v/>
      </c>
      <c r="AT60" s="788" t="str">
        <f t="shared" si="30"/>
        <v/>
      </c>
      <c r="AU60" s="789" t="str">
        <f t="shared" si="31"/>
        <v/>
      </c>
      <c r="AV60" s="786" t="str">
        <f t="shared" si="32"/>
        <v/>
      </c>
      <c r="AW60" s="66" t="str">
        <f t="shared" si="33"/>
        <v/>
      </c>
      <c r="AX60" s="67" t="str">
        <f t="shared" si="4"/>
        <v/>
      </c>
      <c r="AY60" s="787" t="str">
        <f t="shared" si="34"/>
        <v/>
      </c>
      <c r="AZ60" s="790" t="str">
        <f t="shared" si="35"/>
        <v/>
      </c>
      <c r="BA60" s="378" t="str">
        <f t="shared" si="128"/>
        <v/>
      </c>
      <c r="BB60" s="379" t="str">
        <f t="shared" si="129"/>
        <v/>
      </c>
      <c r="BC60" s="376" t="str">
        <f t="shared" si="126"/>
        <v/>
      </c>
      <c r="BD60" s="263" t="str">
        <f t="shared" si="142"/>
        <v/>
      </c>
      <c r="BE60" s="263" t="str">
        <f t="shared" si="8"/>
        <v/>
      </c>
      <c r="BF60" s="258" t="b">
        <f t="shared" si="9"/>
        <v>0</v>
      </c>
      <c r="BG60" s="266" t="str">
        <f t="shared" si="130"/>
        <v/>
      </c>
      <c r="BH60" s="376" t="str">
        <f t="shared" si="131"/>
        <v xml:space="preserve"> </v>
      </c>
      <c r="BI60" s="376" t="str">
        <f t="shared" si="36"/>
        <v/>
      </c>
      <c r="BJ60" s="256" t="b">
        <f>+IF(E60="H340",IF(SCL!Y60&lt;$Q60,"Yes",""),IF(E60="H341",IF(SCL!Y60&lt;$Q60,"Yes",""),IF(E60="H350",IF(SCL!Y60&lt;$Q60,"Yes",""),IF(E60="H350i",IF(SCL!Y60&lt;$Q60,"(I)",""),IF(E60="H351",IF(SCL!Y60&lt;$Q60,"Yes",""))))))</f>
        <v>0</v>
      </c>
      <c r="BK60" s="256" t="b">
        <f>+IF(F60="H340",IF(SCL!Z60&lt;$Q60,"Yes",""),IF(F60="H341",IF(SCL!Z60&lt;$Q60,"Yes",""),IF(F60="H350",IF(SCL!Z60&lt;$Q60,"Yes",""),IF(F60="H350i",IF(SCL!Z60&lt;$Q60,"(I)",""),IF(F60="H351",IF(SCL!Z60&lt;$Q60,"Yes",""))))))</f>
        <v>0</v>
      </c>
      <c r="BL60" s="256" t="b">
        <f>+IF(G60="H340",IF(SCL!AA60&lt;$Q60,"Yes",""),IF(G60="H341",IF(SCL!AA60&lt;$Q60,"Yes",""),IF(G60="H350",IF(SCL!AA60&lt;$Q60,"Yes",""),IF(G60="H350i",IF(SCL!AA60&lt;$Q60,"(I)",""),IF(G60="H351",IF(SCL!AA60&lt;$Q60,"Yes",""))))))</f>
        <v>0</v>
      </c>
      <c r="BM60" s="256" t="b">
        <f>+IF(H60="H340",IF(SCL!AB60&lt;$Q60,"Yes",""),IF(H60="H341",IF(SCL!AB60&lt;$Q60,"Yes",""),IF(H60="H350",IF(SCL!AB60&lt;$Q60,"Yes",""),IF(H60="H350i",IF(SCL!AB60&lt;$Q60,"(I)",""),IF(H60="H351",IF(SCL!AB60&lt;$Q60,"Yes",""))))))</f>
        <v>0</v>
      </c>
      <c r="BN60" s="256" t="b">
        <f>+IF(I60="H340",IF(SCL!AC60&lt;$Q60,"Yes",""),IF(I60="H341",IF(SCL!AC60&lt;$Q60,"Yes",""),IF(I60="H350",IF(SCL!AC60&lt;$Q60,"Yes",""),IF(I60="H350i",IF(SCL!AC60&lt;$Q60,"(I)",""),IF(I60="H351",IF(SCL!AC60&lt;$Q60,"Yes",""))))))</f>
        <v>0</v>
      </c>
      <c r="BO60" s="256" t="b">
        <f>+IF(J60="H340",IF(SCL!AD60&lt;$Q60,"Yes",""),IF(J60="H341",IF(SCL!AD60&lt;$Q60,"Yes",""),IF(J60="H350",IF(SCL!AD60&lt;$Q60,"Yes",""),IF(J60="H350i",IF(SCL!AD60&lt;$Q60,"(I)",""),IF(J60="H351",IF(SCL!AD60&lt;$Q60,"Yes",""))))))</f>
        <v>0</v>
      </c>
      <c r="BP60" s="256" t="b">
        <f>+IF(K60="H340",IF(SCL!AE60&lt;$Q60,"Yes",""),IF(K60="H341",IF(SCL!AE60&lt;$Q60,"Yes",""),IF(K60="H350",IF(SCL!AE60&lt;$Q60,"Yes",""),IF(K60="H350i",IF(SCL!AE60&lt;$Q60,"(I)",""),IF(K60="H351",IF(SCL!AE60&lt;$Q60,"Yes",""))))))</f>
        <v>0</v>
      </c>
      <c r="BQ60" s="256" t="b">
        <f>+IF(L60="H340",IF(SCL!AF60&lt;$Q60,"Yes",""),IF(L60="H341",IF(SCL!AF60&lt;$Q60,"Yes",""),IF(L60="H350",IF(SCL!AF60&lt;$Q60,"Yes",""),IF(L60="H350i",IF(SCL!AF60&lt;$Q60,"(I)",""),IF(L60="H351",IF(SCL!AF60&lt;$Q60,"Yes",""))))))</f>
        <v>0</v>
      </c>
      <c r="BR60" s="256" t="b">
        <f>+IF(M60="H340",IF(SCL!AG60&lt;$Q60,"Yes",""),IF(M60="H341",IF(SCL!AG60&lt;$Q60,"Yes",""),IF(M60="H350",IF(SCL!AG60&lt;$Q60,"Yes",""),IF(M60="H350i",IF(SCL!AG60&lt;$Q60,"(I)",""),IF(M60="H351",IF(SCL!AG60&lt;$Q60,"Yes",""))))))</f>
        <v>0</v>
      </c>
      <c r="BS60" s="256" t="b">
        <f>+IF(N60="H340",IF(SCL!AH60&lt;$Q60,"Yes",""),IF(N60="H341",IF(SCL!AH60&lt;$Q60,"Yes",""),IF(N60="H350",IF(SCL!AH60&lt;$Q60,"Yes",""),IF(N60="H350i",IF(SCL!AH60&lt;$Q60,"(I)",""),IF(N60="H351",IF(SCL!AH60&lt;$Q60,"Yes",""))))))</f>
        <v>0</v>
      </c>
      <c r="BT60" s="492" t="b">
        <f>+IF(O60="H340",IF(SCL!AI60&lt;$Q60,"Yes",""),IF(O60="H341",IF(SCL!AI60&lt;$Q60,"Yes",""),IF(O60="H350",IF(SCL!AI60&lt;$Q60,"Yes",""),IF(O60="H350i",IF(SCL!AI60&lt;$Q60,"(I)",""),IF(O60="H351",IF(SCL!AI60&lt;$Q60,"Yes",""))))))</f>
        <v>0</v>
      </c>
      <c r="BU60" s="420"/>
      <c r="BV60" s="420"/>
      <c r="BW60" s="421"/>
      <c r="BX60" s="255" t="str">
        <f t="shared" si="107"/>
        <v/>
      </c>
      <c r="BY60" s="256" t="str">
        <f t="shared" si="112"/>
        <v/>
      </c>
      <c r="BZ60" s="256" t="str">
        <f t="shared" si="113"/>
        <v/>
      </c>
      <c r="CA60" s="256" t="str">
        <f t="shared" si="114"/>
        <v/>
      </c>
      <c r="CB60" s="256" t="str">
        <f t="shared" si="115"/>
        <v/>
      </c>
      <c r="CC60" s="256" t="str">
        <f t="shared" si="116"/>
        <v/>
      </c>
      <c r="CD60" s="256" t="str">
        <f t="shared" si="117"/>
        <v/>
      </c>
      <c r="CE60" s="256" t="str">
        <f t="shared" si="118"/>
        <v/>
      </c>
      <c r="CF60" s="256" t="str">
        <f t="shared" si="119"/>
        <v/>
      </c>
      <c r="CG60" s="256" t="str">
        <f t="shared" si="120"/>
        <v/>
      </c>
      <c r="CH60" s="256" t="str">
        <f t="shared" si="121"/>
        <v/>
      </c>
      <c r="CI60" s="420" t="str">
        <f t="shared" si="132"/>
        <v/>
      </c>
      <c r="CJ60" s="420" t="str">
        <f t="shared" si="133"/>
        <v/>
      </c>
      <c r="CK60" s="420" t="str">
        <f t="shared" si="134"/>
        <v/>
      </c>
      <c r="CL60" s="593" t="str">
        <f t="shared" si="47"/>
        <v/>
      </c>
      <c r="CM60" s="376" t="str">
        <f t="shared" si="108"/>
        <v/>
      </c>
      <c r="CN60" s="376" t="str">
        <f t="shared" si="48"/>
        <v/>
      </c>
      <c r="CO60" s="545" t="str">
        <f t="shared" si="49"/>
        <v/>
      </c>
      <c r="CP60" s="258" t="str">
        <f t="shared" si="14"/>
        <v/>
      </c>
      <c r="CQ60" s="541">
        <f t="shared" si="50"/>
        <v>0</v>
      </c>
      <c r="CS60" s="674" t="str">
        <f>IF(ISBLANK(E60),"",IF(SCL!Y60&lt;$Q60,1,0))</f>
        <v/>
      </c>
      <c r="CT60" s="675" t="str">
        <f>IF(ISBLANK(F60),"",IF(SCL!Z60&lt;$Q60,1,0))</f>
        <v/>
      </c>
      <c r="CU60" s="675" t="str">
        <f>IF(ISBLANK(G60),"",IF(SCL!AA60&lt;$Q60,1,0))</f>
        <v/>
      </c>
      <c r="CV60" s="675" t="str">
        <f>IF(ISBLANK(H60),"",IF(SCL!AB60&lt;$Q60,1,0))</f>
        <v/>
      </c>
      <c r="CW60" s="675" t="str">
        <f>IF(ISBLANK(I60),"",IF(SCL!AC60&lt;$Q60,1,0))</f>
        <v/>
      </c>
      <c r="CX60" s="675" t="str">
        <f>IF(ISBLANK(J60),"",IF(SCL!AD60&lt;$Q60,1,0))</f>
        <v/>
      </c>
      <c r="CY60" s="675" t="str">
        <f>IF(ISBLANK(K60),"",IF(SCL!AE60&lt;$Q60,1,0))</f>
        <v/>
      </c>
      <c r="CZ60" s="675" t="str">
        <f>IF(ISBLANK(L60),"",IF(SCL!AF60&lt;$Q60,1,0))</f>
        <v/>
      </c>
      <c r="DA60" s="675" t="str">
        <f>IF(ISBLANK(M60),"",IF(SCL!AG60&lt;$Q60,1,0))</f>
        <v/>
      </c>
      <c r="DB60" s="675" t="str">
        <f>IF(ISBLANK(N60),"",IF(SCL!AH60&lt;$Q60,1,0))</f>
        <v/>
      </c>
      <c r="DC60" s="676" t="str">
        <f>IF(ISBLANK(O60),"",IF(SCL!AI60&lt;$Q60,1,0))</f>
        <v/>
      </c>
      <c r="DD60" s="522">
        <f t="shared" si="51"/>
        <v>0</v>
      </c>
      <c r="DE60" s="541" t="str">
        <f t="shared" si="52"/>
        <v/>
      </c>
      <c r="DF60" s="665">
        <f t="shared" si="109"/>
        <v>42</v>
      </c>
      <c r="DP60" s="631" t="str">
        <f>+IF(ISBLANK($B$22),"",IF(OR(E60=Cutoff!$A$18,E60=Cutoff!$A$18,F60=Cutoff!$A$18,G60=Cutoff!$A$18,H60=Cutoff!$A$18,I60=Cutoff!$A$18,J60=Cutoff!$A$18,K60=Cutoff!$A$18,L60=Cutoff!$A$18,M60=Cutoff!$A$18,N60=Cutoff!$A$18,O60=Cutoff!$A$18),1,0))</f>
        <v/>
      </c>
      <c r="DQ60" s="629" t="str">
        <f t="shared" si="60"/>
        <v/>
      </c>
      <c r="DR60" s="629" t="str">
        <f t="shared" si="61"/>
        <v/>
      </c>
      <c r="DS60" s="629">
        <f t="shared" si="62"/>
        <v>0</v>
      </c>
      <c r="DT60" s="629" t="str">
        <f t="shared" si="63"/>
        <v/>
      </c>
      <c r="DU60" s="642" t="str">
        <f t="shared" si="64"/>
        <v/>
      </c>
      <c r="DV60" s="605" t="str">
        <f>+IF(OR($E60=Cutoff!A$13,$E60=Cutoff!A$14,$E60=Cutoff!A$15,$F60=Cutoff!A$13,$F60=Cutoff!A$14,$F60=Cutoff!A$15,$G60=Cutoff!A$13,$G60=Cutoff!A$14,$G60=Cutoff!A$15,H60=Cutoff!A$13,$H60=Cutoff!A$14,$H60=Cutoff!A$15,I60=Cutoff!A$13,$I60=Cutoff!A$14,$I60=Cutoff!A$15,$J60=Cutoff!A$13,$J60=Cutoff!A$14,$J60=Cutoff!A$15,$K60=Cutoff!A$13,$K60=Cutoff!A$14,$K60=Cutoff!A$15,$L60=Cutoff!A$13,$L60=Cutoff!A$14,$L60=Cutoff!A$15,$M60=Cutoff!A$13,$M60=Cutoff!A$14,$M60=Cutoff!A$15,$N60=Cutoff!A$13,$N60=Cutoff!A$14,$N60=Cutoff!A$15,$O60=Cutoff!A$13,$O60=Cutoff!A$14,$O60=Cutoff!A$15),"x","")</f>
        <v/>
      </c>
      <c r="DW60" s="277" t="str">
        <f t="shared" si="65"/>
        <v/>
      </c>
      <c r="DX60" s="244" t="str">
        <f t="shared" si="16"/>
        <v/>
      </c>
      <c r="DY60" s="605" t="str">
        <f>+IF(OR($E60=Cutoff!$A$5,$E60=Cutoff!$A$6,$E60=Cutoff!$A$7,$F60=Cutoff!$A$5,$F60=Cutoff!$A$6,$F60=Cutoff!$A$7,$G60=Cutoff!$A$5,$G60=Cutoff!$A$6,$G60=Cutoff!$A$7,$H60=Cutoff!$A$5,$H60=Cutoff!$A$6,$H60=Cutoff!$A$7,$I60=Cutoff!$A$5,$I60=Cutoff!$A$6,$I60=Cutoff!$A$7,$J60=Cutoff!$A$5,$J60=Cutoff!$A$6,$J60=Cutoff!$A$7,$K60=Cutoff!$A$5,$K60=Cutoff!$A$6,$K60=Cutoff!$A$7,$L60=Cutoff!$A$5,$L60=Cutoff!$A$6,$L60=Cutoff!$A$7,$M60=Cutoff!$A$5,$M60=Cutoff!$A$6,$M60=Cutoff!$A$7,$N60=Cutoff!$A$5,$N60=Cutoff!$A$6,$N60=Cutoff!$A$7,$O60=Cutoff!$A$5,$O60=Cutoff!$A$6,$O60=Cutoff!$A$7),"x","")</f>
        <v/>
      </c>
      <c r="DZ60" s="277" t="str">
        <f t="shared" si="66"/>
        <v/>
      </c>
      <c r="EA60" s="244" t="str">
        <f t="shared" si="144"/>
        <v/>
      </c>
      <c r="EB60" s="381" t="str">
        <f>+IF(OR($E60=Cutoff!$A$2,$E60=Cutoff!$A$3,$E60=Cutoff!$A$4,$F60=Cutoff!$A$2,$F60=Cutoff!$A$3,$F60=Cutoff!$A$4,$G60=Cutoff!$A$2,$G60=Cutoff!$A$3,$G60=Cutoff!$A$4,$H60=Cutoff!$A$2,$H60=Cutoff!$A$3,$H60=Cutoff!$A$4,$I60=Cutoff!$A$2,$I60=Cutoff!$A$3,$I60=Cutoff!$A$4,$J60=Cutoff!$A$2,$J60=Cutoff!$A$3,$J60=Cutoff!$A$4,$K60=Cutoff!$A$2,$K60=Cutoff!$A$3,$K60=Cutoff!$A$4,$L60=Cutoff!$A$2,$L60=Cutoff!$A$3,$L60=Cutoff!$A$4,$M60=Cutoff!$A$2,$M60=Cutoff!$A$3,$M60=Cutoff!$A$4,$N60=Cutoff!$A$2,$N60=Cutoff!$A$3,$N60=Cutoff!$A$4,$O60=Cutoff!$A$2,$O60=Cutoff!$A$3,$O60=Cutoff!$A$4),"x","")</f>
        <v/>
      </c>
      <c r="EC60" s="275" t="str">
        <f t="shared" si="67"/>
        <v/>
      </c>
      <c r="ED60" s="244" t="str">
        <f t="shared" si="143"/>
        <v/>
      </c>
      <c r="EE60" s="293" t="str">
        <f t="shared" si="122"/>
        <v/>
      </c>
      <c r="EF60" s="382" t="str">
        <f>+IF(OR($E60=Cutoff!$A$8,$E60=Cutoff!$A$11,$E60=Cutoff!$A$12,$F60=Cutoff!$A$8,$F60=Cutoff!$A$11,$F60=Cutoff!$A$12,$G60=Cutoff!$A$8,$G60=Cutoff!$A$11,$G60=Cutoff!$A$12,$H60=Cutoff!$A$8,$H60=Cutoff!$A$11,$H60=Cutoff!$A$12,$I60=Cutoff!$A$8,$I60=Cutoff!$A$11,$I60=Cutoff!$A$12,$J60=Cutoff!$A$8,$J60=Cutoff!$A$11,$J60=Cutoff!$A$12,$K60=Cutoff!$A$8,$K60=Cutoff!$A$11,$K60=Cutoff!$A$12,$L60=Cutoff!$A$8,$L60=Cutoff!$A$11,$L60=Cutoff!$A$12,$M60=Cutoff!$A$8,$M60=Cutoff!$A$11,$M60=Cutoff!$A$12,$N60=Cutoff!$A$8,$N60=Cutoff!$A$11,$N60=Cutoff!$A$12,$O60=Cutoff!$A$8,$O60=Cutoff!$A$11,$O60=Cutoff!$A$12),"x","")</f>
        <v/>
      </c>
      <c r="EG60" s="293" t="str">
        <f t="shared" si="123"/>
        <v/>
      </c>
      <c r="EH60" s="783" t="str">
        <f t="shared" si="68"/>
        <v/>
      </c>
      <c r="EI60" s="783" t="str">
        <f t="shared" si="69"/>
        <v/>
      </c>
      <c r="EJ60" s="522" t="str">
        <f t="shared" si="70"/>
        <v/>
      </c>
      <c r="EK60" s="244">
        <f t="shared" si="110"/>
        <v>0</v>
      </c>
      <c r="EL60" s="482" t="str">
        <f t="shared" si="71"/>
        <v/>
      </c>
      <c r="EM60" s="482" t="str">
        <f t="shared" si="72"/>
        <v/>
      </c>
      <c r="EN60" s="482" t="str">
        <f t="shared" si="73"/>
        <v/>
      </c>
      <c r="EO60" s="293" t="str">
        <f t="shared" si="19"/>
        <v/>
      </c>
      <c r="EP60" s="539" t="str">
        <f>+IF(ISBLANK(B60),"",IF(OR($E60=Cutoff!$P$2,$E60=Cutoff!$P$3,$E60=Cutoff!$P$4,$E60=Cutoff!$P$5,$E60=Cutoff!$P$6,$E60=Cutoff!$P$7,$E60=Cutoff!$P$8,$F60=Cutoff!$P$2,$F60=Cutoff!$P$3,$F60=Cutoff!$P$4,$F60=Cutoff!$P$5,$F60=Cutoff!$P$6,$F60=Cutoff!$P$7,$F60=Cutoff!$P$8,$G60=Cutoff!$P$2,$G60=Cutoff!$P$3,$G60=Cutoff!$P$4,$G60=Cutoff!$P$5,$G60=Cutoff!$P$6,$G60=Cutoff!$P$7,$G60=Cutoff!$P$8,$H60=Cutoff!$P$2,$H60=Cutoff!$P$3,$H60=Cutoff!$P$4,$H60=Cutoff!$P$5,$H60=Cutoff!$P$6,$H60=Cutoff!$P$7,$H60=Cutoff!$P$8,$I60=Cutoff!$P$2,$I60=Cutoff!$P$3,$I60=Cutoff!$P$4,$I60=Cutoff!$P$5,$I60=Cutoff!$P$6,$I60=Cutoff!$P$7,$I60=Cutoff!$P$8,$J60=Cutoff!$P$2,$J60=Cutoff!$P$3,$J60=Cutoff!$P$4,$J60=Cutoff!$P$5,$J60=Cutoff!$P$6,$J60=Cutoff!$P$7,$J60=Cutoff!$P$8,$K60=Cutoff!$P$2,$K60=Cutoff!$P$3,$K60=Cutoff!$P$4,$K60=Cutoff!$P$5,$K60=Cutoff!$P$6,$K60=Cutoff!$P$7,$K60=Cutoff!$P$8,$L60=Cutoff!$P$2,$L60=Cutoff!$P$3,$L60=Cutoff!$P$4,$L60=Cutoff!$P$5,$L60=Cutoff!$P$6,$L60=Cutoff!$P$7,$L60=Cutoff!$P$8,$M60=Cutoff!$P$2,$M60=Cutoff!$P$3,$M60=Cutoff!$P$4,$M60=Cutoff!$P$5,$M60=Cutoff!$P$6,$M60=Cutoff!$P$7,$M60=Cutoff!$P$8,$N60=Cutoff!$P$2,$N60=Cutoff!$P$3,$N60=Cutoff!$P$4,$N60=Cutoff!$P$5,$N60=Cutoff!$P$6,$N60=Cutoff!$P$7,$N60=Cutoff!$P$8,$O60=Cutoff!$P$2,$O60=Cutoff!$P$3,$O60=Cutoff!$P$4,$O60=Cutoff!$P$5,$O60=Cutoff!$P$6,$O60=Cutoff!$P$7,$O60=Cutoff!$P$8),1,""))</f>
        <v/>
      </c>
      <c r="EQ60" s="490" t="str">
        <f>+IF(ISBLANK(B60),"",IF(OR($E60=Cutoff!$R$2,$E60=Cutoff!$R$3,$E60=Cutoff!$R$4,$E60=Cutoff!$R$6,$E60=Cutoff!$R$7,$E60=Cutoff!$R$8,$E60=Cutoff!$R$10,$F60=Cutoff!$R$2,$F60=Cutoff!$R$3,$F60=Cutoff!$R$4,$F60=Cutoff!$R$6,$F60=Cutoff!$R$7,$F60=Cutoff!$R$8,$F60=Cutoff!$R$10,$G60=Cutoff!$R$2,$G60=Cutoff!$R$3,$G60=Cutoff!$R$4,$G60=Cutoff!$R$6,$G60=Cutoff!$R$7,$G60=Cutoff!$R$8,$G60=Cutoff!$R$10,$H60=Cutoff!$R$2,$H60=Cutoff!$R$3,$H60=Cutoff!$R$4,$H60=Cutoff!$R$6,$H60=Cutoff!$R$7,$H60=Cutoff!$R$8,$H60=Cutoff!$R$10,$I60=Cutoff!$R$2,$I60=Cutoff!$R$3,$I60=Cutoff!$R$4,$I60=Cutoff!$R$6,$I60=Cutoff!$R$7,$I60=Cutoff!$R$8,$I60=Cutoff!$R$10,$J60=Cutoff!$R$2,$J60=Cutoff!$R$3,$J60=Cutoff!$R$4,$J60=Cutoff!$R$6,$J60=Cutoff!$R$7,$J60=Cutoff!$R$8,$J60=Cutoff!$R$10,$K60=Cutoff!$R$2,$K60=Cutoff!$R$3,$K60=Cutoff!$R$4,$K60=Cutoff!$R$6,$K60=Cutoff!$R$7,$K60=Cutoff!$R$8,$K60=Cutoff!$R$10,$L60=Cutoff!$R$2,$L60=Cutoff!$R$3,$L60=Cutoff!$R$4,$L60=Cutoff!$R$6,$L60=Cutoff!$R$7,$L60=Cutoff!$R$8,$L60=Cutoff!$R$10,$M60=Cutoff!$R$2,$M60=Cutoff!$R$3,$M60=Cutoff!$R$4,$M60=Cutoff!$R$6,$M60=Cutoff!$R$7,$M60=Cutoff!$R$8,$M60=Cutoff!$R$10,$N60=Cutoff!$R$2,$N60=Cutoff!$R$3,$N60=Cutoff!$R$4,$N60=Cutoff!$R$6,$N60=Cutoff!$R$7,$N60=Cutoff!$R$8,$N60=Cutoff!$R$10,$O60=Cutoff!$R$2,$O60=Cutoff!$R$3,$O60=Cutoff!$R$4,$O60=Cutoff!$R$6,$O60=Cutoff!$R$7,$O60=Cutoff!$R$8,$O60=Cutoff!$R$10),1,""))</f>
        <v/>
      </c>
      <c r="ER60" s="490" t="str">
        <f>+IF(ISBLANK(B60),"",IF(OR($E60=Cutoff!$T$2,$E60=Cutoff!$T$3,$E60=Cutoff!$T$4,$E60=Cutoff!$T$5,$E60=Cutoff!$T$6,$E60=Cutoff!$T$7,$E60=Cutoff!$T$8,$F60=Cutoff!$T$2,$F60=Cutoff!$T$3,$F60=Cutoff!$T$4,$F60=Cutoff!$T$5,$F60=Cutoff!$T$6,$F60=Cutoff!$T$7,$F60=Cutoff!$T$8,$G60=Cutoff!$T$2,$G60=Cutoff!$T$3,$G60=Cutoff!$T$4,$G60=Cutoff!$T$5,$G60=Cutoff!$T$6,$G60=Cutoff!$T$7,$G60=Cutoff!$T$8,$H60=Cutoff!$T$2,$H60=Cutoff!$T$3,$H60=Cutoff!$T$4,$H60=Cutoff!$T$5,$H60=Cutoff!$T$6,$H60=Cutoff!$T$7,$H60=Cutoff!$T$8,$I60=Cutoff!$T$2,$I60=Cutoff!$T$3,$I60=Cutoff!$T$4,$I60=Cutoff!$T$5,$I60=Cutoff!$T$6,$I60=Cutoff!$T$7,$I60=Cutoff!$T$8,$J60=Cutoff!$T$2,$J60=Cutoff!$T$3,$J60=Cutoff!$T$4,$J60=Cutoff!$T$5,$J60=Cutoff!$T$6,$J60=Cutoff!$T$7,$J60=Cutoff!$T$8,$K60=Cutoff!$T$2,$K60=Cutoff!$T$3,$K60=Cutoff!$T$4,$K60=Cutoff!$T$5,$K60=Cutoff!$T$6,$K60=Cutoff!$T$7,$K60=Cutoff!$T$8,$L60=Cutoff!$T$2,$L60=Cutoff!$T$3,$L60=Cutoff!$T$4,$L60=Cutoff!$T$5,$L60=Cutoff!$T$6,$L60=Cutoff!$T$7,$L60=Cutoff!$T$8,$M60=Cutoff!$T$2,$M60=Cutoff!$T$3,$M60=Cutoff!$T$4,$M60=Cutoff!$T$5,$M60=Cutoff!$T$6,$M60=Cutoff!$T$7,$M60=Cutoff!$T$8,$N60=Cutoff!$T$2,$N60=Cutoff!$T$3,$N60=Cutoff!$T$4,$N60=Cutoff!$T$5,$N60=Cutoff!$T$6,$N60=Cutoff!$T$7,$N60=Cutoff!$T$8,$O60=Cutoff!$T$2,$O60=Cutoff!$T$3,$O60=Cutoff!$T$4,$O60=Cutoff!$T$5,$O60=Cutoff!$T$6,$O60=Cutoff!$T$7,$O60=Cutoff!$T$8),1,""))</f>
        <v/>
      </c>
      <c r="ET60" s="480">
        <f t="shared" si="135"/>
        <v>0</v>
      </c>
      <c r="EU60" s="545">
        <f t="shared" si="75"/>
        <v>0</v>
      </c>
      <c r="EV60" s="545">
        <f t="shared" si="76"/>
        <v>0</v>
      </c>
      <c r="EW60" s="545">
        <f t="shared" si="77"/>
        <v>0</v>
      </c>
      <c r="EY60" s="692" t="str">
        <f>IF(ISBLANK(E60),"0",+IF(OR(AND(E60=Cutoff!$AC$2,$Q60&gt;VLOOKUP(E60,Cutoff!$A$2:$D$56,4,FALSE)&gt;LCID!$Q60),AND(E60=Cutoff!$AC$3,$Q60&gt;VLOOKUP(E60,Cutoff!$A$2:$D$56,4,FALSE)&gt;LCID!$Q60),AND(E60=Cutoff!$AC$4,$RC60&gt;VLOOKUP(E60,Cutoff!$A$2:$D$56,4,FALSE)&gt;LCID!$Q60),AND(E60=Cutoff!$AC$5,$Q60&gt;VLOOKUP(E60,Cutoff!$A$2:$D$56,4,FALSE)&gt;LCID!$Q60),AND(E60=Cutoff!$AC$6,$Q60&gt;VLOOKUP(E60,Cutoff!$A$2:$D$56,4,FALSE)&gt;LCID!$Q60),AND(E60=Cutoff!$AC$7,$Q60&gt;VLOOKUP(E60,Cutoff!$A$2:$D$56,4,FALSE)&gt;LCID!$Q60),AND(E60=Cutoff!$AC$8,$Q60&gt;VLOOKUP(E60,Cutoff!$A$2:$D$56,4,FALSE)&gt;LCID!$Q60),AND(E60=Cutoff!$AC$9,$Q60&gt;VLOOKUP(E60,Cutoff!$A$2:$D$56,4,FALSE)&gt;LCID!$Q60)),"1","0"))</f>
        <v>0</v>
      </c>
      <c r="EZ60" s="693" t="str">
        <f>IF(ISBLANK(F60),"0",+IF(OR(AND(F60=Cutoff!$AC$2,$Q60&gt;VLOOKUP(F60,Cutoff!$A$2:$D$56,4,FALSE)&gt;LCID!$Q60),AND(F60=Cutoff!$AC$3,$Q60&gt;VLOOKUP(F60,Cutoff!$A$2:$D$56,4,FALSE)&gt;LCID!$Q60),AND(F60=Cutoff!$AC$4,$RC60&gt;VLOOKUP(F60,Cutoff!$A$2:$D$56,4,FALSE)&gt;LCID!$Q60),AND(F60=Cutoff!$AC$5,$Q60&gt;VLOOKUP(F60,Cutoff!$A$2:$D$56,4,FALSE)&gt;LCID!$Q60),AND(F60=Cutoff!$AC$6,$Q60&gt;VLOOKUP(F60,Cutoff!$A$2:$D$56,4,FALSE)&gt;LCID!$Q60),AND(F60=Cutoff!$AC$7,$Q60&gt;VLOOKUP(F60,Cutoff!$A$2:$D$56,4,FALSE)&gt;LCID!$Q60),AND(F60=Cutoff!$AC$8,$Q60&gt;VLOOKUP(F60,Cutoff!$A$2:$D$56,4,FALSE)&gt;LCID!$Q60),AND(F60=Cutoff!$AC$9,$Q60&gt;VLOOKUP(F60,Cutoff!$A$2:$D$56,4,FALSE)&gt;LCID!$Q60)),"1","0"))</f>
        <v>0</v>
      </c>
      <c r="FA60" s="693" t="str">
        <f>IF(ISBLANK(G60),"0",+IF(OR(AND(G60=Cutoff!$AC$2,$Q60&gt;VLOOKUP(G60,Cutoff!$A$2:$D$56,4,FALSE)&gt;LCID!$Q60),AND(G60=Cutoff!$AC$3,$Q60&gt;VLOOKUP(G60,Cutoff!$A$2:$D$56,4,FALSE)&gt;LCID!$Q60),AND(G60=Cutoff!$AC$4,$RC60&gt;VLOOKUP(G60,Cutoff!$A$2:$D$56,4,FALSE)&gt;LCID!$Q60),AND(G60=Cutoff!$AC$5,$Q60&gt;VLOOKUP(G60,Cutoff!$A$2:$D$56,4,FALSE)&gt;LCID!$Q60),AND(G60=Cutoff!$AC$6,$Q60&gt;VLOOKUP(G60,Cutoff!$A$2:$D$56,4,FALSE)&gt;LCID!$Q60),AND(G60=Cutoff!$AC$7,$Q60&gt;VLOOKUP(G60,Cutoff!$A$2:$D$56,4,FALSE)&gt;LCID!$Q60),AND(G60=Cutoff!$AC$8,$Q60&gt;VLOOKUP(G60,Cutoff!$A$2:$D$56,4,FALSE)&gt;LCID!$Q60),AND(G60=Cutoff!$AC$9,$Q60&gt;VLOOKUP(G60,Cutoff!$A$2:$D$56,4,FALSE)&gt;LCID!$Q60)),"1","0"))</f>
        <v>0</v>
      </c>
      <c r="FB60" s="693" t="str">
        <f>IF(ISBLANK(H60),"0",+IF(OR(AND(H60=Cutoff!$AC$2,$Q60&gt;VLOOKUP(H60,Cutoff!$A$2:$D$56,4,FALSE)&gt;LCID!$Q60),AND(H60=Cutoff!$AC$3,$Q60&gt;VLOOKUP(H60,Cutoff!$A$2:$D$56,4,FALSE)&gt;LCID!$Q60),AND(H60=Cutoff!$AC$4,$RC60&gt;VLOOKUP(H60,Cutoff!$A$2:$D$56,4,FALSE)&gt;LCID!$Q60),AND(H60=Cutoff!$AC$5,$Q60&gt;VLOOKUP(H60,Cutoff!$A$2:$D$56,4,FALSE)&gt;LCID!$Q60),AND(H60=Cutoff!$AC$6,$Q60&gt;VLOOKUP(H60,Cutoff!$A$2:$D$56,4,FALSE)&gt;LCID!$Q60),AND(H60=Cutoff!$AC$7,$Q60&gt;VLOOKUP(H60,Cutoff!$A$2:$D$56,4,FALSE)&gt;LCID!$Q60),AND(H60=Cutoff!$AC$8,$Q60&gt;VLOOKUP(H60,Cutoff!$A$2:$D$56,4,FALSE)&gt;LCID!$Q60),AND(H60=Cutoff!$AC$9,$Q60&gt;VLOOKUP(H60,Cutoff!$A$2:$D$56,4,FALSE)&gt;LCID!$Q60)),"1","0"))</f>
        <v>0</v>
      </c>
      <c r="FC60" s="693" t="str">
        <f>IF(ISBLANK(I60),"0",+IF(OR(AND(I60=Cutoff!$AC$2,$Q60&gt;VLOOKUP(I60,Cutoff!$A$2:$D$56,4,FALSE)&gt;LCID!$Q60),AND(I60=Cutoff!$AC$3,$Q60&gt;VLOOKUP(I60,Cutoff!$A$2:$D$56,4,FALSE)&gt;LCID!$Q60),AND(I60=Cutoff!$AC$4,$RC60&gt;VLOOKUP(I60,Cutoff!$A$2:$D$56,4,FALSE)&gt;LCID!$Q60),AND(I60=Cutoff!$AC$5,$Q60&gt;VLOOKUP(I60,Cutoff!$A$2:$D$56,4,FALSE)&gt;LCID!$Q60),AND(I60=Cutoff!$AC$6,$Q60&gt;VLOOKUP(I60,Cutoff!$A$2:$D$56,4,FALSE)&gt;LCID!$Q60),AND(I60=Cutoff!$AC$7,$Q60&gt;VLOOKUP(I60,Cutoff!$A$2:$D$56,4,FALSE)&gt;LCID!$Q60),AND(I60=Cutoff!$AC$8,$Q60&gt;VLOOKUP(I60,Cutoff!$A$2:$D$56,4,FALSE)&gt;LCID!$Q60),AND(I60=Cutoff!$AC$9,$Q60&gt;VLOOKUP(I60,Cutoff!$A$2:$D$56,4,FALSE)&gt;LCID!$Q60)),"1","0"))</f>
        <v>0</v>
      </c>
      <c r="FD60" s="693" t="str">
        <f>IF(ISBLANK(J60),"0",+IF(OR(AND(J60=Cutoff!$AC$2,$Q60&gt;VLOOKUP(J60,Cutoff!$A$2:$D$56,4,FALSE)&gt;LCID!$Q60),AND(J60=Cutoff!$AC$3,$Q60&gt;VLOOKUP(J60,Cutoff!$A$2:$D$56,4,FALSE)&gt;LCID!$Q60),AND(J60=Cutoff!$AC$4,$RC60&gt;VLOOKUP(J60,Cutoff!$A$2:$D$56,4,FALSE)&gt;LCID!$Q60),AND(J60=Cutoff!$AC$5,$Q60&gt;VLOOKUP(J60,Cutoff!$A$2:$D$56,4,FALSE)&gt;LCID!$Q60),AND(J60=Cutoff!$AC$6,$Q60&gt;VLOOKUP(J60,Cutoff!$A$2:$D$56,4,FALSE)&gt;LCID!$Q60),AND(J60=Cutoff!$AC$7,$Q60&gt;VLOOKUP(J60,Cutoff!$A$2:$D$56,4,FALSE)&gt;LCID!$Q60),AND(J60=Cutoff!$AC$8,$Q60&gt;VLOOKUP(J60,Cutoff!$A$2:$D$56,4,FALSE)&gt;LCID!$Q60),AND(J60=Cutoff!$AC$9,$Q60&gt;VLOOKUP(J60,Cutoff!$A$2:$D$56,4,FALSE)&gt;LCID!$Q60)),"1","0"))</f>
        <v>0</v>
      </c>
      <c r="FE60" s="693" t="str">
        <f>IF(ISBLANK(K60),"0",+IF(OR(AND(K60=Cutoff!$AC$2,$Q60&gt;VLOOKUP(K60,Cutoff!$A$2:$D$56,4,FALSE)&gt;LCID!$Q60),AND(K60=Cutoff!$AC$3,$Q60&gt;VLOOKUP(K60,Cutoff!$A$2:$D$56,4,FALSE)&gt;LCID!$Q60),AND(K60=Cutoff!$AC$4,$RC60&gt;VLOOKUP(K60,Cutoff!$A$2:$D$56,4,FALSE)&gt;LCID!$Q60),AND(K60=Cutoff!$AC$5,$Q60&gt;VLOOKUP(K60,Cutoff!$A$2:$D$56,4,FALSE)&gt;LCID!$Q60),AND(K60=Cutoff!$AC$6,$Q60&gt;VLOOKUP(K60,Cutoff!$A$2:$D$56,4,FALSE)&gt;LCID!$Q60),AND(K60=Cutoff!$AC$7,$Q60&gt;VLOOKUP(K60,Cutoff!$A$2:$D$56,4,FALSE)&gt;LCID!$Q60),AND(K60=Cutoff!$AC$8,$Q60&gt;VLOOKUP(K60,Cutoff!$A$2:$D$56,4,FALSE)&gt;LCID!$Q60),AND(K60=Cutoff!$AC$9,$Q60&gt;VLOOKUP(K60,Cutoff!$A$2:$D$56,4,FALSE)&gt;LCID!$Q60)),"1","0"))</f>
        <v>0</v>
      </c>
      <c r="FF60" s="693" t="str">
        <f>IF(ISBLANK(L60),"0",+IF(OR(AND(L60=Cutoff!$AC$2,$Q60&gt;VLOOKUP(L60,Cutoff!$A$2:$D$56,4,FALSE)&gt;LCID!$Q60),AND(L60=Cutoff!$AC$3,$Q60&gt;VLOOKUP(L60,Cutoff!$A$2:$D$56,4,FALSE)&gt;LCID!$Q60),AND(L60=Cutoff!$AC$4,$RC60&gt;VLOOKUP(L60,Cutoff!$A$2:$D$56,4,FALSE)&gt;LCID!$Q60),AND(L60=Cutoff!$AC$5,$Q60&gt;VLOOKUP(L60,Cutoff!$A$2:$D$56,4,FALSE)&gt;LCID!$Q60),AND(L60=Cutoff!$AC$6,$Q60&gt;VLOOKUP(L60,Cutoff!$A$2:$D$56,4,FALSE)&gt;LCID!$Q60),AND(L60=Cutoff!$AC$7,$Q60&gt;VLOOKUP(L60,Cutoff!$A$2:$D$56,4,FALSE)&gt;LCID!$Q60),AND(L60=Cutoff!$AC$8,$Q60&gt;VLOOKUP(L60,Cutoff!$A$2:$D$56,4,FALSE)&gt;LCID!$Q60),AND(L60=Cutoff!$AC$9,$Q60&gt;VLOOKUP(L60,Cutoff!$A$2:$D$56,4,FALSE)&gt;LCID!$Q60)),"1","0"))</f>
        <v>0</v>
      </c>
      <c r="FG60" s="693" t="str">
        <f>IF(ISBLANK(M60),"0",+IF(OR(AND(M60=Cutoff!$AC$2,$Q60&gt;VLOOKUP(M60,Cutoff!$A$2:$D$56,4,FALSE)&gt;LCID!$Q60),AND(M60=Cutoff!$AC$3,$Q60&gt;VLOOKUP(M60,Cutoff!$A$2:$D$56,4,FALSE)&gt;LCID!$Q60),AND(M60=Cutoff!$AC$4,$RC60&gt;VLOOKUP(M60,Cutoff!$A$2:$D$56,4,FALSE)&gt;LCID!$Q60),AND(M60=Cutoff!$AC$5,$Q60&gt;VLOOKUP(M60,Cutoff!$A$2:$D$56,4,FALSE)&gt;LCID!$Q60),AND(M60=Cutoff!$AC$6,$Q60&gt;VLOOKUP(M60,Cutoff!$A$2:$D$56,4,FALSE)&gt;LCID!$Q60),AND(M60=Cutoff!$AC$7,$Q60&gt;VLOOKUP(M60,Cutoff!$A$2:$D$56,4,FALSE)&gt;LCID!$Q60),AND(M60=Cutoff!$AC$8,$Q60&gt;VLOOKUP(M60,Cutoff!$A$2:$D$56,4,FALSE)&gt;LCID!$Q60),AND(M60=Cutoff!$AC$9,$Q60&gt;VLOOKUP(M60,Cutoff!$A$2:$D$56,4,FALSE)&gt;LCID!$Q60)),"1","0"))</f>
        <v>0</v>
      </c>
      <c r="FH60" s="693" t="str">
        <f>IF(ISBLANK(N60),"0",+IF(OR(AND(N60=Cutoff!$AC$2,$Q60&gt;VLOOKUP(N60,Cutoff!$A$2:$D$56,4,FALSE)&gt;LCID!$Q60),AND(N60=Cutoff!$AC$3,$Q60&gt;VLOOKUP(N60,Cutoff!$A$2:$D$56,4,FALSE)&gt;LCID!$Q60),AND(N60=Cutoff!$AC$4,$RC60&gt;VLOOKUP(N60,Cutoff!$A$2:$D$56,4,FALSE)&gt;LCID!$Q60),AND(N60=Cutoff!$AC$5,$Q60&gt;VLOOKUP(N60,Cutoff!$A$2:$D$56,4,FALSE)&gt;LCID!$Q60),AND(N60=Cutoff!$AC$6,$Q60&gt;VLOOKUP(N60,Cutoff!$A$2:$D$56,4,FALSE)&gt;LCID!$Q60),AND(N60=Cutoff!$AC$7,$Q60&gt;VLOOKUP(N60,Cutoff!$A$2:$D$56,4,FALSE)&gt;LCID!$Q60),AND(N60=Cutoff!$AC$8,$Q60&gt;VLOOKUP(N60,Cutoff!$A$2:$D$56,4,FALSE)&gt;LCID!$Q60),AND(N60=Cutoff!$AC$9,$Q60&gt;VLOOKUP(N60,Cutoff!$A$2:$D$56,4,FALSE)&gt;LCID!$Q60)),"1","0"))</f>
        <v>0</v>
      </c>
      <c r="FI60" s="694" t="str">
        <f>IF(ISBLANK(O60),"0",+IF(OR(AND(O60=Cutoff!$AC$2,$Q60&gt;VLOOKUP(O60,Cutoff!$A$2:$D$56,4,FALSE)&gt;LCID!$Q60),AND(O60=Cutoff!$AC$3,$Q60&gt;VLOOKUP(O60,Cutoff!$A$2:$D$56,4,FALSE)&gt;LCID!$Q60),AND(O60=Cutoff!$AC$4,$RC60&gt;VLOOKUP(O60,Cutoff!$A$2:$D$56,4,FALSE)&gt;LCID!$Q60),AND(O60=Cutoff!$AC$5,$Q60&gt;VLOOKUP(O60,Cutoff!$A$2:$D$56,4,FALSE)&gt;LCID!$Q60),AND(O60=Cutoff!$AC$6,$Q60&gt;VLOOKUP(O60,Cutoff!$A$2:$D$56,4,FALSE)&gt;LCID!$Q60),AND(O60=Cutoff!$AC$7,$Q60&gt;VLOOKUP(O60,Cutoff!$A$2:$D$56,4,FALSE)&gt;LCID!$Q60),AND(O60=Cutoff!$AC$8,$Q60&gt;VLOOKUP(O60,Cutoff!$A$2:$D$56,4,FALSE)&gt;LCID!$Q60),AND(O60=Cutoff!$AC$9,$Q60&gt;VLOOKUP(O60,Cutoff!$A$2:$D$56,4,FALSE)&gt;LCID!$Q60)),"1","0"))</f>
        <v>0</v>
      </c>
      <c r="FJ60" s="695">
        <f t="shared" si="136"/>
        <v>0</v>
      </c>
      <c r="FK60" s="11"/>
      <c r="FM60" s="480">
        <f t="shared" si="137"/>
        <v>0</v>
      </c>
      <c r="FN60" s="480">
        <f t="shared" si="138"/>
        <v>0</v>
      </c>
      <c r="FO60" s="480">
        <f t="shared" si="139"/>
        <v>0</v>
      </c>
      <c r="FQ60" s="239" t="str">
        <f>IF(ISBLANK(B60),"",+IF(OR($E60=Cutoff!$W$2,$E60=Cutoff!$W$3,$E60=Cutoff!$W$4,$E60=Cutoff!$W$5,$E60=Cutoff!$W$6,$E60=Cutoff!$W$7,$E60=Cutoff!$W$8,$E60=Cutoff!$W$9,$E60=Cutoff!$W$10,$E60=Cutoff!$W$11,$E60=Cutoff!$W$12,$F60=Cutoff!$W$2,$F60=Cutoff!$W$3,$F60=Cutoff!$W$4,$F60=Cutoff!$W$5,$F60=Cutoff!$W$6,$F60=Cutoff!$W$7,$F60=Cutoff!$W$8,$F60=Cutoff!$W$9,$F60=Cutoff!$W$10,$F60=Cutoff!$W$11,$F60=Cutoff!$W$12,$G60=Cutoff!$W$2,$G60=Cutoff!$W$3,$G60=Cutoff!$W$4,$G60=Cutoff!$W$5,$G60=Cutoff!$W$6,$G60=Cutoff!$W$7,$G60=Cutoff!$W$8,$G60=Cutoff!$W$9,$G60=Cutoff!$W$10,$G60=Cutoff!$W$11,$G60=Cutoff!$W$12,$H60=Cutoff!$W$2,$H60=Cutoff!$W$3,$H60=Cutoff!$W$4,$H60=Cutoff!$W$5,$H60=Cutoff!$W$6,$H60=Cutoff!$W$7,$H60=Cutoff!$W$8,$H60=Cutoff!$W$9,$H60=Cutoff!$W$10,$H60=Cutoff!$W$11,$H60=Cutoff!$W$12,$I60=Cutoff!$W$2,$I60=Cutoff!$W$3,$I60=Cutoff!$W$4,$I60=Cutoff!$W$5,$I60=Cutoff!$W$6,$I60=Cutoff!$W$7,$I60=Cutoff!$W$8,$I60=Cutoff!$W$9,$I60=Cutoff!$W$10,$I60=Cutoff!$W$11,$I60=Cutoff!$W$12,$J60=Cutoff!$W$2,$J60=Cutoff!$W$3,$J60=Cutoff!$W$4,$J60=Cutoff!$W$5,$J60=Cutoff!$W$6,$J60=Cutoff!$W$7,$J60=Cutoff!$W$8,$J60=Cutoff!$W$9,$J60=Cutoff!$W$10,$J60=Cutoff!$W$11,$J60=Cutoff!$W$12,$K60=Cutoff!$W$2,$K60=Cutoff!$W$3,$K60=Cutoff!$W$4,$K60=Cutoff!$W$5,$K60=Cutoff!$W$6,$K60=Cutoff!$W$7,$K60=Cutoff!$W$8,$K60=Cutoff!$W$9,$K60=Cutoff!$W$10,$K60=Cutoff!$W$11,$K60=Cutoff!$W$12,$L60=Cutoff!$W$2,$L60=Cutoff!$W$3,$L60=Cutoff!$W$4,$L60=Cutoff!$W$5,$L60=Cutoff!$W$6,$L60=Cutoff!$W$7,$L60=Cutoff!$W$8,$L60=Cutoff!$W$9,$L60=Cutoff!$W$10,$L60=Cutoff!$W$11,$L60=Cutoff!$W$12,$M60=Cutoff!$W$2,$M60=Cutoff!$W$3,$M60=Cutoff!$W$4,$M60=Cutoff!$W$5,$M60=Cutoff!$W$6,$M60=Cutoff!$W$7,$M60=Cutoff!$W$8,$M60=Cutoff!$W$9,$M60=Cutoff!$W$10,$N60=Cutoff!$W$2,$N60=Cutoff!$W$3,$N60=Cutoff!$W$4,$M60=Cutoff!$W$11,$M60=Cutoff!$W$12,$N60=Cutoff!$W$5,$N60=Cutoff!$W$6,$N60=Cutoff!$W$7,$N60=Cutoff!$W$8,$N60=Cutoff!$W$9,$N60=Cutoff!$W$10,$N60=Cutoff!$W$11,$N60=Cutoff!$W$12,$O60=Cutoff!$W$2,$O60=Cutoff!$W$3,$O60=Cutoff!$W$4,$O60=Cutoff!$W$5,$O60=Cutoff!$W$6,$O60=Cutoff!$W$7,$O60=Cutoff!$W$8,$O60=Cutoff!$W$9,$O60=Cutoff!$W$10,$O60=Cutoff!$W$11,$O60=Cutoff!$W$12),1,""))</f>
        <v/>
      </c>
      <c r="FR60" s="239">
        <f t="shared" si="80"/>
        <v>0</v>
      </c>
      <c r="FU60" s="480" t="str">
        <f t="shared" si="124"/>
        <v/>
      </c>
      <c r="GB60" s="531" t="str">
        <f t="shared" si="81"/>
        <v/>
      </c>
      <c r="GC60" s="532" t="str">
        <f t="shared" si="82"/>
        <v/>
      </c>
      <c r="GD60" s="532" t="str">
        <f t="shared" si="83"/>
        <v/>
      </c>
      <c r="GE60" s="532" t="str">
        <f t="shared" si="84"/>
        <v/>
      </c>
      <c r="GF60" s="532" t="str">
        <f t="shared" si="85"/>
        <v/>
      </c>
      <c r="GG60" s="532" t="str">
        <f t="shared" si="86"/>
        <v/>
      </c>
      <c r="GH60" s="532" t="str">
        <f t="shared" si="87"/>
        <v/>
      </c>
      <c r="GI60" s="532" t="str">
        <f t="shared" si="88"/>
        <v/>
      </c>
      <c r="GJ60" s="532" t="str">
        <f t="shared" si="89"/>
        <v/>
      </c>
      <c r="GK60" s="532" t="str">
        <f t="shared" si="90"/>
        <v/>
      </c>
      <c r="GL60" s="533" t="str">
        <f t="shared" si="91"/>
        <v/>
      </c>
      <c r="GM60" s="533">
        <f t="shared" si="92"/>
        <v>0</v>
      </c>
      <c r="GN60" s="575">
        <f t="shared" si="93"/>
        <v>0</v>
      </c>
      <c r="GQ60" s="531" t="str">
        <f>+IF(ISBLANK($B60),"",IF(ISBLANK(E60),"",IF(OR(E60=Cutoff!$P$34,E60=Cutoff!$P$35,E60=Cutoff!$P$36,E60=Cutoff!$P$37,E60=Cutoff!$P$38,E60=Cutoff!$P$39,E60=Cutoff!$P$40,E60=Cutoff!$P$41,E60=Cutoff!$P$42,E60=Cutoff!$P$43,E60=Cutoff!$P$44,E60=Cutoff!$P$45,$Q60&lt;SCL!Y60),"0","i")))</f>
        <v/>
      </c>
      <c r="GR60" s="532" t="str">
        <f>+IF(ISBLANK($B60),"",IF(ISBLANK(F60),"",IF(OR(F60=Cutoff!$P$34,F60=Cutoff!$P$35,F60=Cutoff!$P$36,F60=Cutoff!$P$37,F60=Cutoff!$P$38,F60=Cutoff!$P$39,F60=Cutoff!$P$40,F60=Cutoff!$P$41,F60=Cutoff!$P$42,F60=Cutoff!$P$43,F60=Cutoff!$P$44,F60=Cutoff!$P$45,$Q60&lt;SCL!Z60),"0","i")))</f>
        <v/>
      </c>
      <c r="GS60" s="532" t="str">
        <f>+IF(ISBLANK($B60),"",IF(ISBLANK(G60),"",IF(OR(G60=Cutoff!$P$34,G60=Cutoff!$P$35,G60=Cutoff!$P$36,G60=Cutoff!$P$37,G60=Cutoff!$P$38,G60=Cutoff!$P$39,G60=Cutoff!$P$40,G60=Cutoff!$P$41,G60=Cutoff!$P$42,G60=Cutoff!$P$43,G60=Cutoff!$P$44,G60=Cutoff!$P$45,$Q60&lt;SCL!AA60),"0","i")))</f>
        <v/>
      </c>
      <c r="GT60" s="532" t="str">
        <f>+IF(ISBLANK($B60),"",IF(ISBLANK(H60),"",IF(OR(H60=Cutoff!$P$34,H60=Cutoff!$P$35,H60=Cutoff!$P$36,H60=Cutoff!$P$37,H60=Cutoff!$P$38,H60=Cutoff!$P$39,H60=Cutoff!$P$40,H60=Cutoff!$P$41,H60=Cutoff!$P$42,H60=Cutoff!$P$43,H60=Cutoff!$P$44,H60=Cutoff!$P$45,$Q60&lt;SCL!AB60),"0","i")))</f>
        <v/>
      </c>
      <c r="GU60" s="532" t="str">
        <f>+IF(ISBLANK($B60),"",IF(ISBLANK(I60),"",IF(OR(I60=Cutoff!$P$34,I60=Cutoff!$P$35,I60=Cutoff!$P$36,I60=Cutoff!$P$37,I60=Cutoff!$P$38,I60=Cutoff!$P$39,I60=Cutoff!$P$40,I60=Cutoff!$P$41,I60=Cutoff!$P$42,I60=Cutoff!$P$43,I60=Cutoff!$P$44,I60=Cutoff!$P$45,$Q60&lt;SCL!AC60),"0","i")))</f>
        <v/>
      </c>
      <c r="GV60" s="532" t="str">
        <f>+IF(ISBLANK($B60),"",IF(ISBLANK(J60),"",IF(OR(J60=Cutoff!$P$34,J60=Cutoff!$P$35,J60=Cutoff!$P$36,J60=Cutoff!$P$37,J60=Cutoff!$P$38,J60=Cutoff!$P$39,J60=Cutoff!$P$40,J60=Cutoff!$P$41,J60=Cutoff!$P$42,J60=Cutoff!$P$43,J60=Cutoff!$P$44,J60=Cutoff!$P$45,$Q60&lt;SCL!AD60),"0","i")))</f>
        <v/>
      </c>
      <c r="GW60" s="532" t="str">
        <f>+IF(ISBLANK($B60),"",IF(ISBLANK(K60),"",IF(OR(K60=Cutoff!$P$34,K60=Cutoff!$P$35,K60=Cutoff!$P$36,K60=Cutoff!$P$37,K60=Cutoff!$P$38,K60=Cutoff!$P$39,K60=Cutoff!$P$40,K60=Cutoff!$P$41,K60=Cutoff!$P$42,K60=Cutoff!$P$43,K60=Cutoff!$P$44,K60=Cutoff!$P$45,$Q60&lt;SCL!AE60),"0","i")))</f>
        <v/>
      </c>
      <c r="GX60" s="532" t="str">
        <f>+IF(ISBLANK($B60),"",IF(ISBLANK(L60),"",IF(OR(L60=Cutoff!$P$34,L60=Cutoff!$P$35,L60=Cutoff!$P$36,L60=Cutoff!$P$37,L60=Cutoff!$P$38,L60=Cutoff!$P$39,L60=Cutoff!$P$40,L60=Cutoff!$P$41,L60=Cutoff!$P$42,L60=Cutoff!$P$43,L60=Cutoff!$P$44,L60=Cutoff!$P$45,$Q60&lt;SCL!AF60),"0","i")))</f>
        <v/>
      </c>
      <c r="GY60" s="532" t="str">
        <f>+IF(ISBLANK($B60),"",IF(ISBLANK(M60),"",IF(OR(M60=Cutoff!$P$34,M60=Cutoff!$P$35,M60=Cutoff!$P$36,M60=Cutoff!$P$37,M60=Cutoff!$P$38,M60=Cutoff!$P$39,M60=Cutoff!$P$40,M60=Cutoff!$P$41,M60=Cutoff!$P$42,M60=Cutoff!$P$43,M60=Cutoff!$P$44,M60=Cutoff!$P$45,$Q60&lt;SCL!AG60),"0","i")))</f>
        <v/>
      </c>
      <c r="GZ60" s="532" t="str">
        <f>+IF(ISBLANK($B60),"",IF(ISBLANK(N60),"",IF(OR(N60=Cutoff!$P$34,N60=Cutoff!$P$35,N60=Cutoff!$P$36,N60=Cutoff!$P$37,N60=Cutoff!$P$38,N60=Cutoff!$P$39,N60=Cutoff!$P$40,N60=Cutoff!$P$41,N60=Cutoff!$P$42,N60=Cutoff!$P$43,N60=Cutoff!$P$44,N60=Cutoff!$P$45,$Q60&lt;SCL!AH60),"0","i")))</f>
        <v/>
      </c>
      <c r="HA60" s="533" t="str">
        <f>+IF(ISBLANK($B60),"",IF(ISBLANK(O60),"",IF(OR(O60=Cutoff!$P$34,O60=Cutoff!$P$35,O60=Cutoff!$P$36,O60=Cutoff!$P$37,O60=Cutoff!$P$38,O60=Cutoff!$P$39,O60=Cutoff!$P$40,O60=Cutoff!$P$41,O60=Cutoff!$P$42,O60=Cutoff!$P$43,O60=Cutoff!$P$44,O60=Cutoff!$P$45,$Q60&lt;SCL!AI60),"0","i")))</f>
        <v/>
      </c>
      <c r="HB60" s="533" t="str">
        <f t="shared" si="94"/>
        <v/>
      </c>
      <c r="HC60" s="469" t="str">
        <f t="shared" si="95"/>
        <v/>
      </c>
      <c r="HD60" s="678" t="str">
        <f t="shared" si="96"/>
        <v/>
      </c>
      <c r="HE60" s="531" t="str">
        <f>+IF(ISBLANK($B60),"",IF(ISBLANK(E60),"",IF(OR(E60=Cutoff!$R$34,E60=Cutoff!$R$35,E60=Cutoff!$R$36,E60=Cutoff!$R$37,E60=Cutoff!$R$38,E60=Cutoff!$R$39,E60=Cutoff!$R$40,E60=Cutoff!$R$41,E60=Cutoff!$R$42,E60=Cutoff!$R$43,E60=Cutoff!$R$44,E60=Cutoff!$R$45,$Q60&lt;SCL!Y60),"0","d")))</f>
        <v/>
      </c>
      <c r="HF60" s="532" t="str">
        <f>+IF(ISBLANK($B60),"",IF(ISBLANK(F60),"",IF(OR(F60=Cutoff!$R$34,F60=Cutoff!$R$35,F60=Cutoff!$R$36,F60=Cutoff!$R$37,F60=Cutoff!$R$38,F60=Cutoff!$R$39,F60=Cutoff!$R$40,F60=Cutoff!$R$41,F60=Cutoff!$R$42,F60=Cutoff!$R$43,F60=Cutoff!$R$44,F60=Cutoff!$R$45,$Q60&lt;SCL!Z60),"0","d")))</f>
        <v/>
      </c>
      <c r="HG60" s="532" t="str">
        <f>+IF(ISBLANK($B60),"",IF(ISBLANK(G60),"",IF(OR(G60=Cutoff!$R$34,G60=Cutoff!$R$35,G60=Cutoff!$R$36,G60=Cutoff!$R$37,G60=Cutoff!$R$38,G60=Cutoff!$R$39,G60=Cutoff!$R$40,G60=Cutoff!$R$41,G60=Cutoff!$R$42,G60=Cutoff!$R$43,G60=Cutoff!$R$44,G60=Cutoff!$R$45,$Q60&lt;SCL!AA60),"0","d")))</f>
        <v/>
      </c>
      <c r="HH60" s="532" t="str">
        <f>+IF(ISBLANK($B60),"",IF(ISBLANK(H60),"",IF(OR(H60=Cutoff!$R$34,H60=Cutoff!$R$35,H60=Cutoff!$R$36,H60=Cutoff!$R$37,H60=Cutoff!$R$38,H60=Cutoff!$R$39,H60=Cutoff!$R$40,H60=Cutoff!$R$41,H60=Cutoff!$R$42,H60=Cutoff!$R$43,H60=Cutoff!$R$44,H60=Cutoff!$R$45,$Q60&lt;SCL!AB60),"0","d")))</f>
        <v/>
      </c>
      <c r="HI60" s="532" t="str">
        <f>+IF(ISBLANK($B60),"",IF(ISBLANK(I60),"",IF(OR(I60=Cutoff!$R$34,I60=Cutoff!$R$35,I60=Cutoff!$R$36,I60=Cutoff!$R$37,I60=Cutoff!$R$38,I60=Cutoff!$R$39,I60=Cutoff!$R$40,I60=Cutoff!$R$41,I60=Cutoff!$R$42,I60=Cutoff!$R$43,I60=Cutoff!$R$44,I60=Cutoff!$R$45,$Q60&lt;SCL!AC60),"0","d")))</f>
        <v/>
      </c>
      <c r="HJ60" s="532" t="str">
        <f>+IF(ISBLANK($B60),"",IF(ISBLANK(J60),"",IF(OR(J60=Cutoff!$R$34,J60=Cutoff!$R$35,J60=Cutoff!$R$36,J60=Cutoff!$R$37,J60=Cutoff!$R$38,J60=Cutoff!$R$39,J60=Cutoff!$R$40,J60=Cutoff!$R$41,J60=Cutoff!$R$42,J60=Cutoff!$R$43,J60=Cutoff!$R$44,J60=Cutoff!$R$45,$Q60&lt;SCL!AD60),"0","d")))</f>
        <v/>
      </c>
      <c r="HK60" s="532" t="str">
        <f>+IF(ISBLANK($B60),"",IF(ISBLANK(K60),"",IF(OR(K60=Cutoff!$R$34,K60=Cutoff!$R$35,K60=Cutoff!$R$36,K60=Cutoff!$R$37,K60=Cutoff!$R$38,K60=Cutoff!$R$39,K60=Cutoff!$R$40,K60=Cutoff!$R$41,K60=Cutoff!$R$42,K60=Cutoff!$R$43,K60=Cutoff!$R$44,K60=Cutoff!$R$45,$Q60&lt;SCL!AE60),"0","d")))</f>
        <v/>
      </c>
      <c r="HL60" s="532" t="str">
        <f>+IF(ISBLANK($B60),"",IF(ISBLANK(L60),"",IF(OR(L60=Cutoff!$R$34,L60=Cutoff!$R$35,L60=Cutoff!$R$36,L60=Cutoff!$R$37,L60=Cutoff!$R$38,L60=Cutoff!$R$39,L60=Cutoff!$R$40,L60=Cutoff!$R$41,L60=Cutoff!$R$42,L60=Cutoff!$R$43,L60=Cutoff!$R$44,L60=Cutoff!$R$45,$Q60&lt;SCL!AF60),"0","d")))</f>
        <v/>
      </c>
      <c r="HM60" s="532" t="str">
        <f>+IF(ISBLANK($B60),"",IF(ISBLANK(M60),"",IF(OR(M60=Cutoff!$R$34,M60=Cutoff!$R$35,M60=Cutoff!$R$36,M60=Cutoff!$R$37,M60=Cutoff!$R$38,M60=Cutoff!$R$39,M60=Cutoff!$R$40,M60=Cutoff!$R$41,M60=Cutoff!$R$42,M60=Cutoff!$R$43,M60=Cutoff!$R$44,M60=Cutoff!$R$45,$Q60&lt;SCL!AG60),"0","d")))</f>
        <v/>
      </c>
      <c r="HN60" s="532" t="str">
        <f>+IF(ISBLANK($B60),"",IF(ISBLANK(N60),"",IF(OR(N60=Cutoff!$R$34,N60=Cutoff!$R$35,N60=Cutoff!$R$36,N60=Cutoff!$R$37,N60=Cutoff!$R$38,N60=Cutoff!$R$39,N60=Cutoff!$R$40,N60=Cutoff!$R$41,N60=Cutoff!$R$42,N60=Cutoff!$R$43,N60=Cutoff!$R$44,N60=Cutoff!$R$45,$Q60&lt;SCL!AH60),"0","d")))</f>
        <v/>
      </c>
      <c r="HO60" s="533" t="str">
        <f>+IF(ISBLANK($B60),"",IF(ISBLANK(O60),"",IF(OR(O60=Cutoff!$R$34,O60=Cutoff!$R$35,O60=Cutoff!$R$36,O60=Cutoff!$R$37,O60=Cutoff!$R$38,O60=Cutoff!$R$39,O60=Cutoff!$R$40,O60=Cutoff!$R$41,O60=Cutoff!$R$42,O60=Cutoff!$R$43,O60=Cutoff!$R$44,O60=Cutoff!$R$45,$Q60&lt;SCL!AI60),"0","d")))</f>
        <v/>
      </c>
      <c r="HP60" s="533" t="str">
        <f t="shared" si="97"/>
        <v/>
      </c>
      <c r="HQ60" s="469" t="str">
        <f t="shared" si="98"/>
        <v/>
      </c>
      <c r="HR60" s="678" t="str">
        <f t="shared" si="99"/>
        <v/>
      </c>
      <c r="HS60" s="531" t="str">
        <f>+IF(ISBLANK($B60),"",IF(ISBLANK(E60),"",IF(OR(E60=Cutoff!$T$34,E60=Cutoff!$T$35,E60=Cutoff!$T$36,E60=Cutoff!$T$37,E60=Cutoff!$T$38,E60=Cutoff!$T$39,E60=Cutoff!$T$40,E60=Cutoff!$T$41,E60=Cutoff!$T$42,E60=Cutoff!$T$43,E60=Cutoff!$T$44,E60=Cutoff!$T$45,$Q60&lt;SCL!Y60),"0","oral")))</f>
        <v/>
      </c>
      <c r="HT60" s="532" t="str">
        <f>+IF(ISBLANK($B60),"",IF(ISBLANK(F60),"",IF(OR(F60=Cutoff!$T$34,F60=Cutoff!$T$35,F60=Cutoff!$T$36,F60=Cutoff!$T$37,F60=Cutoff!$T$38,F60=Cutoff!$T$39,F60=Cutoff!$T$40,F60=Cutoff!$T$41,F60=Cutoff!$T$42,F60=Cutoff!$T$43,F60=Cutoff!$T$44,F60=Cutoff!$T$45,$Q60&lt;SCL!Z60),"0","oral")))</f>
        <v/>
      </c>
      <c r="HU60" s="532" t="str">
        <f>+IF(ISBLANK($B60),"",IF(ISBLANK(G60),"",IF(OR(G60=Cutoff!$T$34,G60=Cutoff!$T$35,G60=Cutoff!$T$36,G60=Cutoff!$T$37,G60=Cutoff!$T$38,G60=Cutoff!$T$39,G60=Cutoff!$T$40,G60=Cutoff!$T$41,G60=Cutoff!$T$42,G60=Cutoff!$T$43,G60=Cutoff!$T$44,G60=Cutoff!$T$45,$Q60&lt;SCL!AA60),"0","oral")))</f>
        <v/>
      </c>
      <c r="HV60" s="532" t="str">
        <f>+IF(ISBLANK($B60),"",IF(ISBLANK(H60),"",IF(OR(H60=Cutoff!$T$34,H60=Cutoff!$T$35,H60=Cutoff!$T$36,H60=Cutoff!$T$37,H60=Cutoff!$T$38,H60=Cutoff!$T$39,H60=Cutoff!$T$40,H60=Cutoff!$T$41,H60=Cutoff!$T$42,H60=Cutoff!$T$43,H60=Cutoff!$T$44,H60=Cutoff!$T$45,$Q60&lt;SCL!AB60),"0","oral")))</f>
        <v/>
      </c>
      <c r="HW60" s="532" t="str">
        <f>+IF(ISBLANK($B60),"",IF(ISBLANK(I60),"",IF(OR(I60=Cutoff!$T$34,I60=Cutoff!$T$35,I60=Cutoff!$T$36,I60=Cutoff!$T$37,I60=Cutoff!$T$38,I60=Cutoff!$T$39,I60=Cutoff!$T$40,I60=Cutoff!$T$41,I60=Cutoff!$T$42,I60=Cutoff!$T$43,I60=Cutoff!$T$44,I60=Cutoff!$T$45,$Q60&lt;SCL!AC60),"0","oral")))</f>
        <v/>
      </c>
      <c r="HX60" s="532" t="str">
        <f>+IF(ISBLANK($B60),"",IF(ISBLANK(J60),"",IF(OR(J60=Cutoff!$T$34,J60=Cutoff!$T$35,J60=Cutoff!$T$36,J60=Cutoff!$T$37,J60=Cutoff!$T$38,J60=Cutoff!$T$39,J60=Cutoff!$T$40,J60=Cutoff!$T$41,J60=Cutoff!$T$42,J60=Cutoff!$T$43,J60=Cutoff!$T$44,J60=Cutoff!$T$45,$Q60&lt;SCL!AD60),"0","oral")))</f>
        <v/>
      </c>
      <c r="HY60" s="532" t="str">
        <f>+IF(ISBLANK($B60),"",IF(ISBLANK(K60),"",IF(OR(K60=Cutoff!$T$34,K60=Cutoff!$T$35,K60=Cutoff!$T$36,K60=Cutoff!$T$37,K60=Cutoff!$T$38,K60=Cutoff!$T$39,K60=Cutoff!$T$40,K60=Cutoff!$T$41,K60=Cutoff!$T$42,K60=Cutoff!$T$43,K60=Cutoff!$T$44,K60=Cutoff!$T$45,$Q60&lt;SCL!AE60),"0","oral")))</f>
        <v/>
      </c>
      <c r="HZ60" s="532" t="str">
        <f>+IF(ISBLANK($B60),"",IF(ISBLANK(L60),"",IF(OR(L60=Cutoff!$T$34,L60=Cutoff!$T$35,L60=Cutoff!$T$36,L60=Cutoff!$T$37,L60=Cutoff!$T$38,L60=Cutoff!$T$39,L60=Cutoff!$T$40,L60=Cutoff!$T$41,L60=Cutoff!$T$42,L60=Cutoff!$T$43,L60=Cutoff!$T$44,L60=Cutoff!$T$45,$Q60&lt;SCL!AF60),"0","oral")))</f>
        <v/>
      </c>
      <c r="IA60" s="532" t="str">
        <f>+IF(ISBLANK($B60),"",IF(ISBLANK(M60),"",IF(OR(M60=Cutoff!$T$34,M60=Cutoff!$T$35,M60=Cutoff!$T$36,M60=Cutoff!$T$37,M60=Cutoff!$T$38,M60=Cutoff!$T$39,M60=Cutoff!$T$40,M60=Cutoff!$T$41,M60=Cutoff!$T$42,M60=Cutoff!$T$43,M60=Cutoff!$T$44,M60=Cutoff!$T$45,$Q60&lt;SCL!AG60),"0","oral")))</f>
        <v/>
      </c>
      <c r="IB60" s="532" t="str">
        <f>+IF(ISBLANK($B60),"",IF(ISBLANK(N60),"",IF(OR(N60=Cutoff!$T$34,N60=Cutoff!$T$35,N60=Cutoff!$T$36,N60=Cutoff!$T$37,N60=Cutoff!$T$38,N60=Cutoff!$T$39,N60=Cutoff!$T$40,N60=Cutoff!$T$41,N60=Cutoff!$T$42,N60=Cutoff!$T$43,N60=Cutoff!$T$44,N60=Cutoff!$T$45,$Q60&lt;SCL!AH60),"0","oral")))</f>
        <v/>
      </c>
      <c r="IC60" s="533" t="str">
        <f>+IF(ISBLANK($B60),"",IF(ISBLANK(O60),"",IF(OR(O60=Cutoff!$T$34,O60=Cutoff!$T$35,O60=Cutoff!$T$36,O60=Cutoff!$T$37,O60=Cutoff!$T$38,O60=Cutoff!$T$39,O60=Cutoff!$T$40,O60=Cutoff!$T$41,O60=Cutoff!$T$42,O60=Cutoff!$T$43,O60=Cutoff!$T$44,O60=Cutoff!$T$45,$Q60&lt;SCL!AI60),"0","oral")))</f>
        <v/>
      </c>
      <c r="ID60" s="533" t="str">
        <f t="shared" si="100"/>
        <v/>
      </c>
      <c r="IE60" s="469" t="str">
        <f t="shared" si="101"/>
        <v/>
      </c>
      <c r="IF60" s="678" t="str">
        <f t="shared" si="102"/>
        <v/>
      </c>
      <c r="IG60" s="531" t="str">
        <f>IF(ISBLANK($B60),"",+IF(OR(E60=Cutoff!$W$2,E60=Cutoff!$W$3,E60=Cutoff!$W$4,E60=Cutoff!$W$5,E60=Cutoff!$W$6,E60=Cutoff!$W$7,E60=Cutoff!$W$8,E60=Cutoff!$W$9,E60=Cutoff!$W$10,E60=Cutoff!$W$11,E60=Cutoff!$W$12),1,0))</f>
        <v/>
      </c>
      <c r="IH60" s="532" t="str">
        <f>IF(ISBLANK($B60),"",+IF(OR(F60=Cutoff!$W$2,F60=Cutoff!$W$3,F60=Cutoff!$W$4,F60=Cutoff!$W$5,F60=Cutoff!$W$6,F60=Cutoff!$W$7,F60=Cutoff!$W$8,F60=Cutoff!$W$9,F60=Cutoff!$W$10,F60=Cutoff!$W$11,F60=Cutoff!$W$12),1,0))</f>
        <v/>
      </c>
      <c r="II60" s="532" t="str">
        <f>IF(ISBLANK($B60),"",+IF(OR(G60=Cutoff!$W$2,G60=Cutoff!$W$3,G60=Cutoff!$W$4,G60=Cutoff!$W$5,G60=Cutoff!$W$6,G60=Cutoff!$W$7,G60=Cutoff!$W$8,G60=Cutoff!$W$9,G60=Cutoff!$W$10,G60=Cutoff!$W$11,G60=Cutoff!$W$12),1,0))</f>
        <v/>
      </c>
      <c r="IJ60" s="532" t="str">
        <f>IF(ISBLANK($B60),"",+IF(OR(H60=Cutoff!$W$2,H60=Cutoff!$W$3,H60=Cutoff!$W$4,H60=Cutoff!$W$5,H60=Cutoff!$W$6,H60=Cutoff!$W$7,H60=Cutoff!$W$8,H60=Cutoff!$W$9,H60=Cutoff!$W$10,H60=Cutoff!$W$11,H60=Cutoff!$W$12),1,0))</f>
        <v/>
      </c>
      <c r="IK60" s="532" t="str">
        <f>IF(ISBLANK($B60),"",+IF(OR(I60=Cutoff!$W$2,I60=Cutoff!$W$3,I60=Cutoff!$W$4,I60=Cutoff!$W$5,I60=Cutoff!$W$6,I60=Cutoff!$W$7,I60=Cutoff!$W$8,I60=Cutoff!$W$9,I60=Cutoff!$W$10,I60=Cutoff!$W$11,I60=Cutoff!$W$12),1,0))</f>
        <v/>
      </c>
      <c r="IL60" s="532" t="str">
        <f>IF(ISBLANK($B60),"",+IF(OR(J60=Cutoff!$W$2,J60=Cutoff!$W$3,J60=Cutoff!$W$4,J60=Cutoff!$W$5,J60=Cutoff!$W$6,J60=Cutoff!$W$7,J60=Cutoff!$W$8,J60=Cutoff!$W$9,J60=Cutoff!$W$10,J60=Cutoff!$W$11,J60=Cutoff!$W$12),1,0))</f>
        <v/>
      </c>
      <c r="IM60" s="532" t="str">
        <f>IF(ISBLANK($B60),"",+IF(OR(K60=Cutoff!$W$2,K60=Cutoff!$W$3,K60=Cutoff!$W$4,K60=Cutoff!$W$5,K60=Cutoff!$W$6,K60=Cutoff!$W$7,K60=Cutoff!$W$8,K60=Cutoff!$W$9,K60=Cutoff!$W$10,K60=Cutoff!$W$11,K60=Cutoff!$W$12),1,0))</f>
        <v/>
      </c>
      <c r="IN60" s="532" t="str">
        <f>IF(ISBLANK($B60),"",+IF(OR(L60=Cutoff!$W$2,L60=Cutoff!$W$3,L60=Cutoff!$W$4,L60=Cutoff!$W$5,L60=Cutoff!$W$6,L60=Cutoff!$W$7,L60=Cutoff!$W$8,L60=Cutoff!$W$9,L60=Cutoff!$W$10,L60=Cutoff!$W$11,L60=Cutoff!$W$12),1,0))</f>
        <v/>
      </c>
      <c r="IO60" s="532" t="str">
        <f>IF(ISBLANK($B60),"",+IF(OR(M60=Cutoff!$W$2,M60=Cutoff!$W$3,M60=Cutoff!$W$4,M60=Cutoff!$W$5,M60=Cutoff!$W$6,M60=Cutoff!$W$7,M60=Cutoff!$W$8,M60=Cutoff!$W$9,M60=Cutoff!$W$10,M60=Cutoff!$W$11,M60=Cutoff!$W$12),1,0))</f>
        <v/>
      </c>
      <c r="IP60" s="532" t="str">
        <f>IF(ISBLANK($B60),"",+IF(OR(N60=Cutoff!$W$2,N60=Cutoff!$W$3,N60=Cutoff!$W$4,N60=Cutoff!$W$5,N60=Cutoff!$W$6,N60=Cutoff!$W$7,N60=Cutoff!$W$8,N60=Cutoff!$W$9,N60=Cutoff!$W$10,N60=Cutoff!$W$11,N60=Cutoff!$W$12),1,0))</f>
        <v/>
      </c>
      <c r="IQ60" s="533" t="str">
        <f>IF(ISBLANK($B60),"",+IF(OR(O60=Cutoff!$W$2,O60=Cutoff!$W$3,O60=Cutoff!$W$4,O60=Cutoff!$W$5,O60=Cutoff!$W$6,O60=Cutoff!$W$7,O60=Cutoff!$W$8,O60=Cutoff!$W$9,O60=Cutoff!$W$10,O60=Cutoff!$W$11,O60=Cutoff!$W$12),1,0))</f>
        <v/>
      </c>
      <c r="IR60" s="469" t="str">
        <f t="shared" si="103"/>
        <v/>
      </c>
      <c r="IS60" s="469" t="str">
        <f t="shared" si="104"/>
        <v/>
      </c>
      <c r="IV60" s="720" t="str">
        <f>IF(ISBLANK($B60),"",+IF(AND(OR(E60=Cutoff!$W$8,E60=Cutoff!$W$9,E60=Cutoff!$W$12),OR(E60=$D$19,E60=$E$19,E60=$F$19,E60=$G$19,E60=$H$19,E60=$I$19,E60=$J$19,E60=$K$19,E60=$L$19,E60=$M$19),GQ60="i"),E60,""))</f>
        <v/>
      </c>
      <c r="IW60" s="720" t="str">
        <f>IF(ISBLANK($B60),"",+IF(AND(OR(F60=Cutoff!$W$8,F60=Cutoff!$W$9,F60=Cutoff!$W$12),OR(F60=$D$19,F60=$E$19,F60=$F$19,F60=$G$19,F60=$H$19,F60=$I$19,F60=$J$19,F60=$K$19,F60=$L$19,F60=$M$19),GR60="i"),F60,""))</f>
        <v/>
      </c>
      <c r="IX60" s="720" t="str">
        <f>IF(ISBLANK($B60),"",+IF(AND(OR(G60=Cutoff!$W$8,G60=Cutoff!$W$9,G60=Cutoff!$W$12),OR(G60=$D$19,G60=$E$19,G60=$F$19,G60=$G$19,G60=$H$19,G60=$I$19,G60=$J$19,G60=$K$19,G60=$L$19,G60=$M$19),GS60="i"),G60,""))</f>
        <v/>
      </c>
      <c r="IY60" s="720" t="str">
        <f>IF(ISBLANK($B60),"",+IF(AND(OR(H60=Cutoff!$W$8,H60=Cutoff!$W$9,H60=Cutoff!$W$12),OR(H60=$D$19,H60=$E$19,H60=$F$19,H60=$G$19,H60=$H$19,H60=$I$19,H60=$J$19,H60=$K$19,H60=$L$19,H60=$M$19),GT60="i"),H60,""))</f>
        <v/>
      </c>
      <c r="IZ60" s="720" t="str">
        <f>IF(ISBLANK($B60),"",+IF(AND(OR(I60=Cutoff!$W$8,I60=Cutoff!$W$9,I60=Cutoff!$W$12),OR(I60=$D$19,I60=$E$19,I60=$F$19,I60=$G$19,I60=$H$19,I60=$I$19,I60=$J$19,I60=$K$19,I60=$L$19,I60=$M$19),GU60="i"),I60,""))</f>
        <v/>
      </c>
      <c r="JA60" s="720" t="str">
        <f>IF(ISBLANK($B60),"",+IF(AND(OR(J60=Cutoff!$W$8,J60=Cutoff!$W$9,J60=Cutoff!$W$12),OR(J60=$D$19,J60=$E$19,J60=$F$19,J60=$G$19,J60=$H$19,J60=$I$19,J60=$J$19,J60=$K$19,J60=$L$19,J60=$M$19),GV60="i"),J60,""))</f>
        <v/>
      </c>
      <c r="JB60" s="720" t="str">
        <f>IF(ISBLANK($B60),"",+IF(AND(OR(K60=Cutoff!$W$8,K60=Cutoff!$W$9,K60=Cutoff!$W$12),OR(K60=$D$19,K60=$E$19,K60=$F$19,K60=$G$19,K60=$H$19,K60=$I$19,K60=$J$19,K60=$K$19,K60=$L$19,K60=$M$19),GW60="i"),K60,""))</f>
        <v/>
      </c>
      <c r="JC60" s="720" t="str">
        <f>IF(ISBLANK($B60),"",+IF(AND(OR(L60=Cutoff!$W$8,L60=Cutoff!$W$9,L60=Cutoff!$W$12),OR(L60=$D$19,L60=$E$19,L60=$F$19,L60=$G$19,L60=$H$19,L60=$I$19,L60=$J$19,L60=$K$19,L60=$L$19,L60=$M$19),GX60="i"),L60,""))</f>
        <v/>
      </c>
      <c r="JD60" s="720" t="str">
        <f>IF(ISBLANK($B60),"",+IF(AND(OR(M60=Cutoff!$W$8,M60=Cutoff!$W$9,M60=Cutoff!$W$12),OR(M60=$D$19,M60=$E$19,M60=$F$19,M60=$G$19,M60=$H$19,M60=$I$19,M60=$J$19,M60=$K$19,M60=$L$19,M60=$M$19),GY60="i"),M60,""))</f>
        <v/>
      </c>
      <c r="JE60" s="720" t="str">
        <f>IF(ISBLANK($B60),"",+IF(AND(OR(N60=Cutoff!$W$8,N60=Cutoff!$W$9,N60=Cutoff!$W$12),OR(N60=$D$19,N60=$E$19,N60=$F$19,N60=$G$19,N60=$H$19,N60=$I$19,N60=$J$19,N60=$K$19,N60=$L$19,N60=$M$19),GZ60="i"),N60,""))</f>
        <v/>
      </c>
      <c r="JF60" s="720" t="str">
        <f>IF(ISBLANK($B60),"",+IF(AND(OR(O60=Cutoff!$W$8,O60=Cutoff!$W$9,O60=Cutoff!$W$12),OR(O60=$D$19,O60=$E$19,O60=$F$19,O60=$G$19,O60=$H$19,O60=$I$19,O60=$J$19,O60=$K$19,O60=$L$19,O60=$M$19),HA60="i"),O60,""))</f>
        <v/>
      </c>
      <c r="JG60" s="720">
        <f t="shared" si="105"/>
        <v>0</v>
      </c>
      <c r="JH60" s="720" t="str">
        <f t="shared" si="106"/>
        <v/>
      </c>
      <c r="JK60" s="720" t="str">
        <f>IF(ISBLANK($B60),"",+IF(AND(OR(E60=Cutoff!$W$2,E60=Cutoff!$W$3,E60=Cutoff!$W$4,E60=Cutoff!$W$11),OR(E60=$D$19,E60=$E$19,E60=$F$19,E60=$G$19,E60=$H$19,E60=$I$19,E60=$J$19,E60=$K$19,E60=$L$19,E60=$M$19),HE60="d"),E60,""))</f>
        <v/>
      </c>
      <c r="JL60" s="720" t="str">
        <f>IF(ISBLANK($B60),"",+IF(AND(OR(F60=Cutoff!$W$2,F60=Cutoff!$W$3,F60=Cutoff!$W$4,F60=Cutoff!$W$11),OR(F60=$D$19,F60=$E$19,F60=$F$19,F60=$G$19,F60=$H$19,F60=$I$19,F60=$J$19,F60=$K$19,F60=$L$19,F60=$M$19),HF60="d"),F60,""))</f>
        <v/>
      </c>
      <c r="JM60" s="720" t="str">
        <f>IF(ISBLANK($B60),"",+IF(AND(OR(G60=Cutoff!$W$2,G60=Cutoff!$W$3,G60=Cutoff!$W$4,G60=Cutoff!$W$11),OR(G60=$D$19,G60=$E$19,G60=$F$19,G60=$G$19,G60=$H$19,G60=$I$19,G60=$J$19,G60=$K$19,G60=$L$19,G60=$M$19),HG60="d"),G60,""))</f>
        <v/>
      </c>
      <c r="JN60" s="720" t="str">
        <f>IF(ISBLANK($B60),"",+IF(AND(OR(H60=Cutoff!$W$2,H60=Cutoff!$W$3,H60=Cutoff!$W$4,H60=Cutoff!$W$11),OR(H60=$D$19,H60=$E$19,H60=$F$19,H60=$G$19,H60=$H$19,H60=$I$19,H60=$J$19,H60=$K$19,H60=$L$19,H60=$M$19),HH60="d"),H60,""))</f>
        <v/>
      </c>
      <c r="JO60" s="720" t="str">
        <f>IF(ISBLANK($B60),"",+IF(AND(OR(I60=Cutoff!$W$2,I60=Cutoff!$W$3,I60=Cutoff!$W$4,I60=Cutoff!$W$11),OR(I60=$D$19,I60=$E$19,I60=$F$19,I60=$G$19,I60=$H$19,I60=$I$19,I60=$J$19,I60=$K$19,I60=$L$19,I60=$M$19),HI60="d"),I60,""))</f>
        <v/>
      </c>
      <c r="JP60" s="720" t="str">
        <f>IF(ISBLANK($B60),"",+IF(AND(OR(J60=Cutoff!$W$2,J60=Cutoff!$W$3,J60=Cutoff!$W$4,J60=Cutoff!$W$11),OR(J60=$D$19,J60=$E$19,J60=$F$19,J60=$G$19,J60=$H$19,J60=$I$19,J60=$J$19,J60=$K$19,J60=$L$19,J60=$M$19),HJ60="d"),J60,""))</f>
        <v/>
      </c>
      <c r="JQ60" s="720" t="str">
        <f>IF(ISBLANK($B60),"",+IF(AND(OR(K60=Cutoff!$W$2,K60=Cutoff!$W$3,K60=Cutoff!$W$4,K60=Cutoff!$W$11),OR(K60=$D$19,K60=$E$19,K60=$F$19,K60=$G$19,K60=$H$19,K60=$I$19,K60=$J$19,K60=$K$19,K60=$L$19,K60=$M$19),HK60="d"),K60,""))</f>
        <v/>
      </c>
      <c r="JR60" s="720" t="str">
        <f>IF(ISBLANK($B60),"",+IF(AND(OR(L60=Cutoff!$W$2,L60=Cutoff!$W$3,L60=Cutoff!$W$4,L60=Cutoff!$W$11),OR(L60=$D$19,L60=$E$19,L60=$F$19,L60=$G$19,L60=$H$19,L60=$I$19,L60=$J$19,L60=$K$19,L60=$L$19,L60=$M$19),HL60="d"),L60,""))</f>
        <v/>
      </c>
      <c r="JS60" s="720" t="str">
        <f>IF(ISBLANK($B60),"",+IF(AND(OR(M60=Cutoff!$W$2,M60=Cutoff!$W$3,M60=Cutoff!$W$4,M60=Cutoff!$W$11),OR(M60=$D$19,M60=$E$19,M60=$F$19,M60=$G$19,M60=$H$19,M60=$I$19,M60=$J$19,M60=$K$19,M60=$L$19,M60=$M$19),HM60="d"),M60,""))</f>
        <v/>
      </c>
      <c r="JT60" s="720" t="str">
        <f>IF(ISBLANK($B60),"",+IF(AND(OR(N60=Cutoff!$W$2,N60=Cutoff!$W$3,N60=Cutoff!$W$4,N60=Cutoff!$W$11),OR(N60=$D$19,N60=$E$19,N60=$F$19,N60=$G$19,N60=$H$19,N60=$I$19,N60=$J$19,N60=$K$19,N60=$L$19,N60=$M$19),HN60="d"),N60,""))</f>
        <v/>
      </c>
      <c r="JU60" s="720" t="str">
        <f>IF(ISBLANK($B60),"",+IF(AND(OR(O60=Cutoff!$W$2,O60=Cutoff!$W$3,O60=Cutoff!$W$4,O60=Cutoff!$W$11),OR(O60=$D$19,O60=$E$19,O60=$F$19,O60=$G$19,O60=$H$19,O60=$I$19,O60=$J$19,O60=$K$19,O60=$L$19,O60=$M$19),HO60="d"),O60,""))</f>
        <v/>
      </c>
      <c r="JV60" s="720">
        <f t="shared" si="125"/>
        <v>0</v>
      </c>
      <c r="JW60" s="720" t="str">
        <f t="shared" si="23"/>
        <v/>
      </c>
      <c r="JZ60" s="11"/>
      <c r="KA60" s="11"/>
      <c r="KB60" s="11"/>
      <c r="KC60" s="11"/>
      <c r="KD60" s="11"/>
      <c r="KE60" s="11"/>
      <c r="KF60" s="11"/>
      <c r="KG60" s="11"/>
      <c r="KH60" s="11"/>
      <c r="KI60" s="11"/>
      <c r="KJ60" s="11"/>
      <c r="KK60" s="11"/>
      <c r="KL60" s="11"/>
    </row>
    <row r="61" spans="1:298" ht="13.5" thickBot="1" x14ac:dyDescent="0.25">
      <c r="A61" s="413"/>
      <c r="B61" s="34"/>
      <c r="C61" s="34"/>
      <c r="D61" s="34"/>
      <c r="E61" s="34"/>
      <c r="F61" s="34"/>
      <c r="G61" s="34"/>
      <c r="H61" s="34"/>
      <c r="I61" s="34"/>
      <c r="J61" s="34"/>
      <c r="K61" s="34"/>
      <c r="L61" s="34"/>
      <c r="M61" s="34"/>
      <c r="N61" s="34"/>
      <c r="O61" s="34"/>
      <c r="P61" s="34"/>
      <c r="Q61" s="414"/>
      <c r="R61" s="781"/>
      <c r="S61" s="45"/>
      <c r="T61" s="415"/>
      <c r="U61" s="34"/>
      <c r="V61" s="34"/>
      <c r="W61" s="34"/>
      <c r="X61" s="34"/>
      <c r="Y61" s="34"/>
      <c r="Z61" s="34"/>
      <c r="AA61" s="34"/>
      <c r="AB61" s="34"/>
      <c r="AC61" s="34"/>
      <c r="AD61" s="34"/>
      <c r="AE61" s="34"/>
      <c r="AF61" s="34"/>
      <c r="AG61" s="34"/>
      <c r="AH61" s="34"/>
      <c r="AI61" s="34"/>
      <c r="AJ61" s="34"/>
      <c r="AK61" s="34"/>
      <c r="AL61" s="19"/>
      <c r="AM61" s="18"/>
      <c r="AN61" s="18"/>
      <c r="AO61" s="18"/>
      <c r="AP61" s="18"/>
      <c r="AQ61" s="18"/>
      <c r="AR61" s="18"/>
      <c r="AS61" s="18"/>
      <c r="AT61" s="18"/>
      <c r="AU61" s="18"/>
      <c r="AV61" s="18"/>
      <c r="AW61" s="18"/>
      <c r="BG61" s="368" t="s">
        <v>1149</v>
      </c>
      <c r="BH61" s="368">
        <f>+COUNTIF(BI22:BI60,"1")</f>
        <v>0</v>
      </c>
      <c r="CJ61" s="404" t="s">
        <v>1150</v>
      </c>
      <c r="CK61" s="404"/>
      <c r="CL61" s="368">
        <f>+COUNTIF(CL22:CL60,"1")</f>
        <v>0</v>
      </c>
      <c r="CM61" s="594"/>
      <c r="CN61" s="368">
        <f>+COUNTIF(CN22:CN60,"1")</f>
        <v>0</v>
      </c>
      <c r="CP61" s="264">
        <f>+COUNTIF(CP22:CP60,"1")</f>
        <v>0</v>
      </c>
      <c r="CQ61" s="554">
        <f>SUM(CQ22:CQ60)</f>
        <v>0</v>
      </c>
      <c r="DE61" s="554">
        <f>+COUNTIF(DE22:DE60,"x")</f>
        <v>0</v>
      </c>
      <c r="DP61" s="633" t="s">
        <v>1164</v>
      </c>
      <c r="DQ61" s="634">
        <f>SUM(DQ22:DQ60)</f>
        <v>0</v>
      </c>
      <c r="DR61" s="634">
        <f>SUM(DR22:DR60)</f>
        <v>0</v>
      </c>
      <c r="DS61" s="634"/>
      <c r="DT61" s="634"/>
      <c r="DU61" s="635"/>
      <c r="DV61" s="400" t="s">
        <v>1164</v>
      </c>
      <c r="DW61" s="275">
        <f>SUM(DW22:DW60)</f>
        <v>0</v>
      </c>
      <c r="DX61" s="242"/>
      <c r="DY61" s="400" t="s">
        <v>1164</v>
      </c>
      <c r="DZ61" s="275">
        <f>SUM(DZ22:DZ60)</f>
        <v>0</v>
      </c>
      <c r="EA61" s="242"/>
      <c r="EB61" s="403" t="s">
        <v>1164</v>
      </c>
      <c r="EC61" s="279">
        <f>SUM(EC22:EC60)</f>
        <v>0</v>
      </c>
      <c r="ED61" s="242"/>
      <c r="EE61" s="311">
        <f>+MAX(EE22:EE60)</f>
        <v>0</v>
      </c>
      <c r="EF61" s="309" t="s">
        <v>1100</v>
      </c>
      <c r="EG61" s="311">
        <f>+MAX(EG22:EG60)</f>
        <v>0</v>
      </c>
      <c r="EK61" s="745" t="s">
        <v>1398</v>
      </c>
      <c r="EL61" s="746">
        <f>+MAX(EL22:EL60)</f>
        <v>0</v>
      </c>
      <c r="EM61" s="746">
        <f>+MAX(EM22:EM60)</f>
        <v>0</v>
      </c>
      <c r="EN61" s="746">
        <f>+MAX(EN22:EN60)</f>
        <v>0</v>
      </c>
      <c r="EU61" s="582">
        <f>+COUNTIF(EU22:EU60,1)</f>
        <v>0</v>
      </c>
      <c r="EV61" s="582">
        <f>+COUNTIF(EV22:EV60,1)</f>
        <v>0</v>
      </c>
      <c r="EW61" s="582">
        <f>+COUNTIF(EW22:EW60,1)</f>
        <v>0</v>
      </c>
      <c r="HB61" s="471">
        <f>+COUNTIF(HB22:HB60,1)</f>
        <v>0</v>
      </c>
      <c r="HC61" s="471">
        <f>+COUNTIF(HC22:HC60,1)</f>
        <v>0</v>
      </c>
      <c r="HD61" s="679">
        <f>+COUNTIF(HD22:HD60,1)</f>
        <v>0</v>
      </c>
      <c r="HM61" s="697" t="s">
        <v>1288</v>
      </c>
      <c r="HN61" s="698"/>
      <c r="HO61" s="277"/>
      <c r="HP61" s="542"/>
      <c r="HQ61" s="471">
        <f>+COUNTIF(HQ22:HQ60,1)</f>
        <v>0</v>
      </c>
      <c r="HR61" s="679">
        <f>+COUNTIF(HR22:HR60,1)</f>
        <v>0</v>
      </c>
      <c r="IA61" s="697" t="s">
        <v>1288</v>
      </c>
      <c r="IB61" s="698"/>
      <c r="IC61" s="277"/>
      <c r="ID61" s="471"/>
      <c r="IE61" s="471">
        <f>+COUNTIF(IE22:IE60,1)</f>
        <v>0</v>
      </c>
      <c r="IF61" s="679">
        <f>+COUNTIF(IF22:IF60,1)</f>
        <v>0</v>
      </c>
      <c r="IO61" s="552" t="s">
        <v>1288</v>
      </c>
      <c r="IP61" s="553"/>
      <c r="IQ61" s="542"/>
      <c r="IR61" s="471"/>
      <c r="IS61" s="471">
        <f>+COUNTIF(IS22:IS60,1)</f>
        <v>0</v>
      </c>
    </row>
    <row r="62" spans="1:298" ht="15.75" x14ac:dyDescent="0.3">
      <c r="A62" s="413"/>
      <c r="B62" s="34"/>
      <c r="C62" s="34"/>
      <c r="D62" s="34"/>
      <c r="E62" s="34"/>
      <c r="F62" s="34"/>
      <c r="G62" s="34"/>
      <c r="H62" s="34"/>
      <c r="I62" s="34"/>
      <c r="J62" s="34"/>
      <c r="K62" s="34"/>
      <c r="L62" s="34"/>
      <c r="M62" s="34"/>
      <c r="N62" s="34"/>
      <c r="O62" s="34"/>
      <c r="P62" s="34"/>
      <c r="Q62" s="414"/>
      <c r="R62" s="781"/>
      <c r="S62" s="45"/>
      <c r="T62" s="415"/>
      <c r="U62" s="34"/>
      <c r="V62" s="34"/>
      <c r="W62" s="34"/>
      <c r="X62" s="34"/>
      <c r="Y62" s="34"/>
      <c r="Z62" s="34"/>
      <c r="AA62" s="34"/>
      <c r="AB62" s="34"/>
      <c r="AC62" s="34"/>
      <c r="AD62" s="34"/>
      <c r="AE62" s="34"/>
      <c r="AF62" s="34"/>
      <c r="AG62" s="34"/>
      <c r="AH62" s="34"/>
      <c r="AI62" s="34"/>
      <c r="AJ62" s="34"/>
      <c r="AK62" s="34"/>
      <c r="AL62" s="19"/>
      <c r="AM62" s="18"/>
      <c r="AN62" s="18"/>
      <c r="AO62" s="18"/>
      <c r="AP62" s="18"/>
      <c r="AQ62" s="18"/>
      <c r="AR62" s="18"/>
      <c r="AS62" s="18"/>
      <c r="AT62" s="18"/>
      <c r="AU62" s="18"/>
      <c r="AV62" s="18"/>
      <c r="AW62" s="18"/>
      <c r="CP62" s="10" t="str">
        <f>+IF(ISTEXT(B62),"x","")</f>
        <v/>
      </c>
      <c r="DP62" s="621" t="s">
        <v>1163</v>
      </c>
      <c r="DQ62" s="623">
        <f>+MAX(DQ22:DQ60)</f>
        <v>0</v>
      </c>
      <c r="DR62" s="623">
        <f>+MAX(DR22:DR60)</f>
        <v>0</v>
      </c>
      <c r="DS62" s="623"/>
      <c r="DT62" s="622"/>
      <c r="DU62" s="636"/>
      <c r="DV62" s="400" t="s">
        <v>1163</v>
      </c>
      <c r="DW62" s="292">
        <f>+MAX(DW22:DW60)</f>
        <v>0</v>
      </c>
      <c r="DX62" s="402"/>
      <c r="DY62" s="400" t="s">
        <v>1163</v>
      </c>
      <c r="DZ62" s="292">
        <f>+MAX(DZ22:DZ60)</f>
        <v>0</v>
      </c>
      <c r="EA62" s="402"/>
      <c r="EB62" s="400" t="s">
        <v>1163</v>
      </c>
      <c r="EC62" s="292">
        <f>+MAX(EC22:EC60)</f>
        <v>0</v>
      </c>
      <c r="ED62" s="402"/>
      <c r="EE62" s="244" t="e">
        <f>+LARGE($EE$22:$EE$60,2)</f>
        <v>#NUM!</v>
      </c>
      <c r="EF62" s="400" t="s">
        <v>1217</v>
      </c>
      <c r="EG62" s="244" t="e">
        <f>+LARGE($EG$22:$EG$60,2)</f>
        <v>#NUM!</v>
      </c>
      <c r="EH62" s="609">
        <f>+MAX(EH22:EH60)</f>
        <v>0</v>
      </c>
      <c r="EI62" s="610">
        <f>+MAX(EI22:EI60)</f>
        <v>0</v>
      </c>
      <c r="EJ62" s="610">
        <f>+MAX(EJ22:EJ60)</f>
        <v>0</v>
      </c>
      <c r="EK62" s="611" t="s">
        <v>1323</v>
      </c>
      <c r="EL62" s="610"/>
      <c r="EM62" s="610"/>
      <c r="EN62" s="610"/>
      <c r="HC62" s="552" t="s">
        <v>1289</v>
      </c>
    </row>
    <row r="63" spans="1:298" ht="30.75" customHeight="1" x14ac:dyDescent="0.3">
      <c r="A63" s="413"/>
      <c r="B63" s="34"/>
      <c r="C63" s="34"/>
      <c r="D63" s="34"/>
      <c r="E63" s="34"/>
      <c r="F63" s="34"/>
      <c r="G63" s="34"/>
      <c r="H63" s="34"/>
      <c r="I63" s="34"/>
      <c r="J63" s="34"/>
      <c r="K63" s="34"/>
      <c r="L63" s="34"/>
      <c r="M63" s="34"/>
      <c r="N63" s="34"/>
      <c r="O63" s="34"/>
      <c r="P63" s="34"/>
      <c r="Q63" s="414"/>
      <c r="R63" s="781"/>
      <c r="S63" s="45"/>
      <c r="T63" s="415"/>
      <c r="U63" s="34"/>
      <c r="V63" s="34"/>
      <c r="W63" s="34"/>
      <c r="X63" s="34"/>
      <c r="Y63" s="34"/>
      <c r="Z63" s="34"/>
      <c r="AA63" s="34"/>
      <c r="AB63" s="34"/>
      <c r="AC63" s="34"/>
      <c r="AD63" s="34"/>
      <c r="AE63" s="34"/>
      <c r="AF63" s="34"/>
      <c r="AG63" s="34"/>
      <c r="AH63" s="34"/>
      <c r="AI63" s="34"/>
      <c r="AJ63" s="34"/>
      <c r="AK63" s="34"/>
      <c r="AL63" s="19"/>
      <c r="AM63" s="18"/>
      <c r="AN63" s="18"/>
      <c r="AO63" s="18"/>
      <c r="AP63" s="18"/>
      <c r="AQ63" s="18"/>
      <c r="AR63" s="18"/>
      <c r="AS63" s="18"/>
      <c r="AT63" s="18"/>
      <c r="AU63" s="18"/>
      <c r="AV63" s="18"/>
      <c r="AW63" s="18"/>
      <c r="DP63" s="637" t="str">
        <f>+IF(ISBLANK($B$22),"",IF(ISBLANK(E63),"",IF(OR(E63=Cutoff!$A$18,E63=Cutoff!$A$18,F63=Cutoff!$A$18,G63=Cutoff!$A$18,H63=Cutoff!$A$18,I63=Cutoff!$A$18,J63=Cutoff!$A$18,K63=Cutoff!$A$18,L63=Cutoff!$A$18,M63=Cutoff!$A$18,N63=Cutoff!$A$18,O63=Cutoff!$A$18),1,0)))</f>
        <v/>
      </c>
      <c r="DQ63" s="622"/>
      <c r="DR63" s="622"/>
      <c r="DS63" s="622"/>
      <c r="DT63" s="628">
        <f>+MAX(DT22:DT60)</f>
        <v>0</v>
      </c>
      <c r="DU63" s="638">
        <f>+MAX(DU22:DU60)</f>
        <v>0</v>
      </c>
      <c r="DV63" s="401" t="s">
        <v>1321</v>
      </c>
      <c r="DW63" s="275"/>
      <c r="DX63" s="467">
        <f>SUM(DX22:DX60)</f>
        <v>0</v>
      </c>
      <c r="DY63" s="401" t="s">
        <v>1321</v>
      </c>
      <c r="DZ63" s="275"/>
      <c r="EA63" s="467">
        <f>SUM(EA22:EA60)</f>
        <v>0</v>
      </c>
      <c r="EB63" s="401" t="s">
        <v>1321</v>
      </c>
      <c r="EC63" s="275"/>
      <c r="ED63" s="784">
        <f>SUM(ED22:ED60)</f>
        <v>0</v>
      </c>
      <c r="EE63" s="244" t="e">
        <f>+LARGE($EE$22:$EE$60,3)</f>
        <v>#NUM!</v>
      </c>
      <c r="EF63" s="400" t="s">
        <v>1218</v>
      </c>
      <c r="EG63" s="244" t="e">
        <f>+LARGE($EG$22:$EG$60,3)</f>
        <v>#NUM!</v>
      </c>
      <c r="EH63" s="612">
        <f>SUM(EH22:EH60)</f>
        <v>0</v>
      </c>
      <c r="EI63" s="613">
        <f>SUM(EI22:EI60)</f>
        <v>0</v>
      </c>
      <c r="EJ63" s="613">
        <f>SUM(EJ22:EJ60)</f>
        <v>0</v>
      </c>
      <c r="EK63" s="614" t="s">
        <v>1322</v>
      </c>
    </row>
    <row r="64" spans="1:298" x14ac:dyDescent="0.2">
      <c r="A64" s="413"/>
      <c r="B64" s="34"/>
      <c r="C64" s="34"/>
      <c r="D64" s="34"/>
      <c r="E64" s="34"/>
      <c r="F64" s="34"/>
      <c r="G64" s="34"/>
      <c r="H64" s="34"/>
      <c r="I64" s="34"/>
      <c r="J64" s="34"/>
      <c r="K64" s="34"/>
      <c r="L64" s="34"/>
      <c r="M64" s="34"/>
      <c r="N64" s="34"/>
      <c r="O64" s="34"/>
      <c r="P64" s="34"/>
      <c r="Q64" s="414"/>
      <c r="R64" s="45"/>
      <c r="S64" s="45"/>
      <c r="T64" s="415"/>
      <c r="U64" s="34"/>
      <c r="V64" s="34"/>
      <c r="W64" s="34"/>
      <c r="X64" s="34"/>
      <c r="Y64" s="34"/>
      <c r="Z64" s="34"/>
      <c r="AA64" s="34"/>
      <c r="AB64" s="34"/>
      <c r="AC64" s="34"/>
      <c r="AD64" s="34"/>
      <c r="AE64" s="34"/>
      <c r="AF64" s="34"/>
      <c r="AG64" s="34"/>
      <c r="AH64" s="34"/>
      <c r="AI64" s="34"/>
      <c r="AJ64" s="34"/>
      <c r="AK64" s="34"/>
      <c r="AL64" s="19"/>
      <c r="AM64" s="18"/>
      <c r="AN64" s="18"/>
      <c r="AO64" s="18"/>
      <c r="AP64" s="18"/>
      <c r="AQ64" s="18"/>
      <c r="AR64" s="18"/>
      <c r="AS64" s="18"/>
      <c r="AT64" s="18"/>
      <c r="AU64" s="18"/>
      <c r="AV64" s="18"/>
      <c r="AW64" s="18"/>
      <c r="DP64" s="631" t="s">
        <v>1101</v>
      </c>
      <c r="DQ64" s="629" t="str">
        <f>IF(DQ62&gt;0,+VLOOKUP(DQ62,$DQ$22:$DS$60,3,FALSE),"-")</f>
        <v>-</v>
      </c>
      <c r="DR64" s="629" t="str">
        <f>IF(DR62&gt;0,+VLOOKUP(DR62,$DR$22:$DS$60,2,FALSE),"-")</f>
        <v>-</v>
      </c>
      <c r="DS64" s="629"/>
      <c r="DT64" s="639">
        <f>SUM(DT22:DT60)</f>
        <v>0</v>
      </c>
      <c r="DU64" s="640">
        <f>SUM(DU22:DU60)</f>
        <v>0</v>
      </c>
      <c r="DV64" s="246" t="s">
        <v>1101</v>
      </c>
      <c r="DW64" s="277" t="str">
        <f>IF(DW62&gt;0,+VLOOKUP(DW62,$EL$22:$EQ$60,4,FALSE),"-")</f>
        <v>-</v>
      </c>
      <c r="DX64" s="245"/>
      <c r="DY64" s="247" t="s">
        <v>1101</v>
      </c>
      <c r="DZ64" s="277" t="str">
        <f>IF(DZ62&gt;0,+VLOOKUP(DZ62,$EM$22:$EQ$60,3,FALSE),"-")</f>
        <v>-</v>
      </c>
      <c r="EA64" s="245"/>
      <c r="EB64" s="247" t="s">
        <v>1101</v>
      </c>
      <c r="EC64" s="479" t="str">
        <f>IF(EC62&gt;0,+VLOOKUP(EC62,$EN$22:$EQ$60,2,FALSE),"-")</f>
        <v>-</v>
      </c>
      <c r="ED64" s="245"/>
      <c r="EE64" s="520" t="str">
        <f>IF(EE61&gt;0,+VLOOKUP(EE61,$EE$22:$EO$60,11,FALSE),"")</f>
        <v/>
      </c>
      <c r="EF64" s="470" t="s">
        <v>1250</v>
      </c>
      <c r="EG64" s="471" t="str">
        <f>IF(EG61&gt;0,+VLOOKUP(EG61,$EG$22:$EO$60,9,FALSE),"")</f>
        <v/>
      </c>
      <c r="EH64" s="10" t="str">
        <f>IF(EH62&gt;0,+VLOOKUP(EH62,$EH$22:$EO$60,4,FALSE),"-")</f>
        <v>-</v>
      </c>
      <c r="EI64" s="10" t="str">
        <f>IF(EI62&gt;0,+VLOOKUP(EI62,$EI$22:$EO$60,3,FALSE),"-")</f>
        <v>-</v>
      </c>
      <c r="EJ64" s="10" t="str">
        <f>IF(EJ62&gt;0,+VLOOKUP(EJ62,$EJ$22:$EO$60,2,FALSE),"-")</f>
        <v>-</v>
      </c>
    </row>
    <row r="65" spans="1:144" x14ac:dyDescent="0.2">
      <c r="A65" s="413"/>
      <c r="B65" s="34"/>
      <c r="C65" s="34"/>
      <c r="D65" s="34"/>
      <c r="E65" s="34"/>
      <c r="F65" s="34"/>
      <c r="G65" s="34"/>
      <c r="H65" s="34"/>
      <c r="I65" s="34"/>
      <c r="J65" s="34"/>
      <c r="K65" s="34"/>
      <c r="L65" s="34"/>
      <c r="M65" s="34"/>
      <c r="N65" s="34"/>
      <c r="O65" s="34"/>
      <c r="P65" s="34"/>
      <c r="Q65" s="414"/>
      <c r="R65" s="45"/>
      <c r="S65" s="45"/>
      <c r="T65" s="415"/>
      <c r="U65" s="34"/>
      <c r="V65" s="34"/>
      <c r="W65" s="34"/>
      <c r="X65" s="34"/>
      <c r="Y65" s="34"/>
      <c r="Z65" s="34"/>
      <c r="AA65" s="34"/>
      <c r="AB65" s="34"/>
      <c r="AC65" s="34"/>
      <c r="AD65" s="34"/>
      <c r="AE65" s="34"/>
      <c r="AF65" s="34"/>
      <c r="AG65" s="34"/>
      <c r="AH65" s="34"/>
      <c r="AI65" s="34"/>
      <c r="AJ65" s="34"/>
      <c r="AK65" s="34"/>
      <c r="AL65" s="19"/>
      <c r="AM65" s="18"/>
      <c r="AN65" s="18"/>
      <c r="AO65" s="18"/>
      <c r="AP65" s="18"/>
      <c r="AQ65" s="18"/>
      <c r="AR65" s="18"/>
      <c r="AS65" s="18"/>
      <c r="AT65" s="18"/>
      <c r="AU65" s="18"/>
      <c r="AV65" s="18"/>
      <c r="AW65" s="18"/>
      <c r="DP65" s="631">
        <f>+COUNTIF(DP22:DP60,1)</f>
        <v>0</v>
      </c>
      <c r="DQ65" s="632" t="s">
        <v>1317</v>
      </c>
      <c r="DU65" s="310" t="s">
        <v>1315</v>
      </c>
      <c r="DV65" s="600">
        <f>+COUNTIF(DV22:DV60,"x")</f>
        <v>0</v>
      </c>
      <c r="DX65" s="599" t="s">
        <v>1315</v>
      </c>
      <c r="DY65" s="600">
        <f>+COUNTIF(DY22:DY60,"x")</f>
        <v>0</v>
      </c>
      <c r="EB65" s="456" t="s">
        <v>1251</v>
      </c>
      <c r="EC65" s="17" t="str">
        <f>+B9</f>
        <v>Mixture not classified for HH</v>
      </c>
      <c r="EE65" s="471" t="e">
        <f>IF(EE62&gt;0,+VLOOKUP(EE62,$EE$22:$EO$60,11,FALSE),"")</f>
        <v>#NUM!</v>
      </c>
      <c r="EG65" s="469" t="e">
        <f>IF(EG62&gt;0,+VLOOKUP(EG62,$EG$22:$EO$60,9,FALSE),"")</f>
        <v>#NUM!</v>
      </c>
    </row>
    <row r="66" spans="1:144" x14ac:dyDescent="0.2">
      <c r="A66" s="413"/>
      <c r="B66" s="34"/>
      <c r="C66" s="34"/>
      <c r="D66" s="34"/>
      <c r="E66" s="34"/>
      <c r="F66" s="34"/>
      <c r="G66" s="34"/>
      <c r="H66" s="34"/>
      <c r="I66" s="34"/>
      <c r="J66" s="34"/>
      <c r="K66" s="34"/>
      <c r="L66" s="34"/>
      <c r="M66" s="34"/>
      <c r="N66" s="34"/>
      <c r="O66" s="34"/>
      <c r="P66" s="34"/>
      <c r="Q66" s="414"/>
      <c r="R66" s="45"/>
      <c r="S66" s="45"/>
      <c r="T66" s="415"/>
      <c r="U66" s="34"/>
      <c r="V66" s="34"/>
      <c r="W66" s="34"/>
      <c r="X66" s="34"/>
      <c r="Y66" s="34"/>
      <c r="Z66" s="34"/>
      <c r="AA66" s="34"/>
      <c r="AB66" s="34"/>
      <c r="AC66" s="34"/>
      <c r="AD66" s="34"/>
      <c r="AE66" s="34"/>
      <c r="AF66" s="34"/>
      <c r="AG66" s="34"/>
      <c r="AH66" s="34"/>
      <c r="AI66" s="34"/>
      <c r="AJ66" s="34"/>
      <c r="AK66" s="34"/>
      <c r="AL66" s="19"/>
      <c r="AM66" s="18"/>
      <c r="AN66" s="18"/>
      <c r="AO66" s="18"/>
      <c r="AP66" s="18"/>
      <c r="AQ66" s="18"/>
      <c r="AR66" s="18"/>
      <c r="AS66" s="18"/>
      <c r="AT66" s="18"/>
      <c r="AU66" s="18"/>
      <c r="AV66" s="18"/>
      <c r="AW66" s="18"/>
      <c r="DU66" s="599" t="s">
        <v>1316</v>
      </c>
      <c r="DV66" s="600">
        <f>+COUNTIF(DW22:DW60,"")</f>
        <v>39</v>
      </c>
      <c r="DX66" s="599" t="s">
        <v>1316</v>
      </c>
      <c r="DY66" s="600">
        <f>+COUNTIF(DZ22:DZ60,"")</f>
        <v>39</v>
      </c>
      <c r="EA66" s="599" t="s">
        <v>1316</v>
      </c>
      <c r="EB66" s="600">
        <f>+COUNTIF(EC22:EC60,"")</f>
        <v>39</v>
      </c>
      <c r="EE66" s="471" t="e">
        <f>IF(EE63&gt;0,+VLOOKUP(EE63,$EE$22:$EO$60,11,FALSE),"")</f>
        <v>#NUM!</v>
      </c>
      <c r="EG66" s="469" t="e">
        <f>IF(EG63&gt;0,+VLOOKUP(EG63,$EG$22:$EO$60,9,FALSE),"")</f>
        <v>#NUM!</v>
      </c>
    </row>
    <row r="67" spans="1:144" x14ac:dyDescent="0.2">
      <c r="A67" s="413"/>
      <c r="B67" s="34"/>
      <c r="C67" s="34"/>
      <c r="D67" s="34"/>
      <c r="E67" s="416"/>
      <c r="F67" s="34"/>
      <c r="G67" s="34"/>
      <c r="H67" s="34"/>
      <c r="I67" s="34"/>
      <c r="J67" s="34"/>
      <c r="K67" s="34"/>
      <c r="L67" s="34"/>
      <c r="M67" s="34"/>
      <c r="N67" s="34"/>
      <c r="O67" s="34"/>
      <c r="P67" s="34"/>
      <c r="Q67" s="414"/>
      <c r="R67" s="45"/>
      <c r="S67" s="45"/>
      <c r="T67" s="415"/>
      <c r="U67" s="34"/>
      <c r="V67" s="34"/>
      <c r="W67" s="34"/>
      <c r="X67" s="34"/>
      <c r="Y67" s="34"/>
      <c r="Z67" s="34"/>
      <c r="AA67" s="34"/>
      <c r="AB67" s="34"/>
      <c r="AC67" s="34"/>
      <c r="AD67" s="34"/>
      <c r="AE67" s="34"/>
      <c r="AF67" s="34"/>
      <c r="AG67" s="34"/>
      <c r="AH67" s="34"/>
      <c r="AI67" s="34"/>
      <c r="AJ67" s="34"/>
      <c r="AK67" s="34"/>
      <c r="AL67" s="19"/>
      <c r="AM67" s="18"/>
      <c r="AN67" s="18"/>
      <c r="AO67" s="18"/>
      <c r="AP67" s="18"/>
      <c r="AQ67" s="18"/>
      <c r="AR67" s="18"/>
      <c r="AS67" s="18"/>
      <c r="AT67" s="18"/>
      <c r="AU67" s="18"/>
      <c r="AV67" s="18"/>
      <c r="AW67" s="18"/>
    </row>
    <row r="68" spans="1:144" x14ac:dyDescent="0.2">
      <c r="A68" s="413"/>
      <c r="B68" s="34"/>
      <c r="C68" s="34"/>
      <c r="D68" s="34"/>
      <c r="E68" s="416"/>
      <c r="F68" s="34"/>
      <c r="G68" s="34"/>
      <c r="H68" s="34"/>
      <c r="I68" s="34"/>
      <c r="J68" s="34"/>
      <c r="K68" s="34"/>
      <c r="L68" s="34"/>
      <c r="M68" s="34"/>
      <c r="N68" s="34"/>
      <c r="O68" s="34"/>
      <c r="P68" s="34"/>
      <c r="Q68" s="414"/>
      <c r="R68" s="45"/>
      <c r="S68" s="45"/>
      <c r="T68" s="415"/>
      <c r="U68" s="34"/>
      <c r="V68" s="34"/>
      <c r="W68" s="34"/>
      <c r="X68" s="34"/>
      <c r="Y68" s="34"/>
      <c r="Z68" s="34"/>
      <c r="AA68" s="34"/>
      <c r="AB68" s="34"/>
      <c r="AC68" s="34"/>
      <c r="AD68" s="34"/>
      <c r="AE68" s="34"/>
      <c r="AF68" s="34"/>
      <c r="AG68" s="34"/>
      <c r="AH68" s="34"/>
      <c r="AI68" s="34"/>
      <c r="AJ68" s="34"/>
      <c r="AK68" s="34"/>
      <c r="AL68" s="19"/>
      <c r="AM68" s="18"/>
      <c r="AN68" s="18"/>
      <c r="AO68" s="18"/>
      <c r="AP68" s="18"/>
      <c r="AQ68" s="18"/>
      <c r="AR68" s="18"/>
      <c r="AS68" s="18"/>
      <c r="AT68" s="18"/>
      <c r="AU68" s="18"/>
      <c r="AV68" s="18"/>
      <c r="AW68" s="18"/>
    </row>
    <row r="69" spans="1:144" x14ac:dyDescent="0.2">
      <c r="A69" s="413"/>
      <c r="B69" s="34"/>
      <c r="C69" s="34"/>
      <c r="D69" s="34"/>
      <c r="E69" s="416"/>
      <c r="F69" s="34"/>
      <c r="G69" s="34"/>
      <c r="H69" s="34"/>
      <c r="I69" s="34"/>
      <c r="J69" s="34"/>
      <c r="K69" s="34"/>
      <c r="L69" s="34"/>
      <c r="M69" s="34"/>
      <c r="N69" s="34"/>
      <c r="O69" s="34"/>
      <c r="P69" s="34"/>
      <c r="Q69" s="414"/>
      <c r="R69" s="45"/>
      <c r="S69" s="45"/>
      <c r="T69" s="415"/>
      <c r="U69" s="34"/>
      <c r="V69" s="34"/>
      <c r="W69" s="34"/>
      <c r="X69" s="34"/>
      <c r="Y69" s="34"/>
      <c r="Z69" s="34"/>
      <c r="AA69" s="34"/>
      <c r="AB69" s="34"/>
      <c r="AC69" s="34"/>
      <c r="AD69" s="34"/>
      <c r="AE69" s="34"/>
      <c r="AF69" s="34"/>
      <c r="AG69" s="34"/>
      <c r="AH69" s="34"/>
      <c r="AI69" s="34"/>
      <c r="AJ69" s="34"/>
      <c r="AK69" s="34"/>
      <c r="AL69" s="19"/>
      <c r="AM69" s="18"/>
      <c r="AN69" s="18"/>
      <c r="AO69" s="18"/>
      <c r="AP69" s="18"/>
      <c r="AQ69" s="18"/>
      <c r="AR69" s="18"/>
      <c r="AS69" s="18"/>
      <c r="AT69" s="18"/>
      <c r="AU69" s="18"/>
      <c r="AV69" s="18"/>
      <c r="AW69" s="18"/>
      <c r="EG69" s="568" t="s">
        <v>1317</v>
      </c>
      <c r="EH69" s="520">
        <f>+COUNTIF(EH70:EH108,1)</f>
        <v>0</v>
      </c>
      <c r="EI69" s="520">
        <f>+COUNTIF(EI70:EI108,1)</f>
        <v>0</v>
      </c>
      <c r="EJ69" s="520">
        <f>+COUNTIF(EJ70:EJ108,1)</f>
        <v>0</v>
      </c>
      <c r="EK69" s="529"/>
      <c r="EL69" s="529"/>
      <c r="EM69" s="529"/>
      <c r="EN69" s="529"/>
    </row>
    <row r="70" spans="1:144" x14ac:dyDescent="0.2">
      <c r="A70" s="413"/>
      <c r="B70" s="34"/>
      <c r="C70" s="34"/>
      <c r="D70" s="34"/>
      <c r="E70" s="416"/>
      <c r="F70" s="34"/>
      <c r="G70" s="34"/>
      <c r="H70" s="34"/>
      <c r="I70" s="34"/>
      <c r="J70" s="34"/>
      <c r="K70" s="34"/>
      <c r="L70" s="34"/>
      <c r="M70" s="34"/>
      <c r="N70" s="34"/>
      <c r="O70" s="34"/>
      <c r="P70" s="34"/>
      <c r="Q70" s="414"/>
      <c r="R70" s="45"/>
      <c r="S70" s="45"/>
      <c r="T70" s="415"/>
      <c r="U70" s="34"/>
      <c r="V70" s="34"/>
      <c r="W70" s="34"/>
      <c r="X70" s="34"/>
      <c r="Y70" s="34"/>
      <c r="Z70" s="34"/>
      <c r="AA70" s="34"/>
      <c r="AB70" s="34"/>
      <c r="AC70" s="34"/>
      <c r="AD70" s="34"/>
      <c r="AE70" s="34"/>
      <c r="AF70" s="34"/>
      <c r="AG70" s="34"/>
      <c r="AH70" s="34"/>
      <c r="AI70" s="34"/>
      <c r="AJ70" s="34"/>
      <c r="AK70" s="34"/>
      <c r="AL70" s="19"/>
      <c r="AM70" s="18"/>
      <c r="AN70" s="18"/>
      <c r="AO70" s="18"/>
      <c r="AP70" s="18"/>
      <c r="AQ70" s="18"/>
      <c r="AR70" s="18"/>
      <c r="AS70" s="18"/>
      <c r="AT70" s="18"/>
      <c r="AU70" s="18"/>
      <c r="AV70" s="18"/>
      <c r="AW70" s="18"/>
      <c r="EG70" s="239"/>
      <c r="EH70" s="601">
        <f t="shared" ref="EH70:EH108" si="149">+IF(AND(DV22="x",EH22=""),1,0)</f>
        <v>0</v>
      </c>
      <c r="EI70" s="601">
        <f t="shared" ref="EI70:EI108" si="150">+IF(AND(DY22="x",DZ22=""),1,0)</f>
        <v>0</v>
      </c>
      <c r="EJ70" s="601">
        <f t="shared" ref="EJ70:EJ108" si="151">+IF(AND(EB22="x",EC22=""),1,0)</f>
        <v>0</v>
      </c>
      <c r="EK70" s="727"/>
      <c r="EL70" s="727"/>
      <c r="EM70" s="727"/>
      <c r="EN70" s="727"/>
    </row>
    <row r="71" spans="1:144" x14ac:dyDescent="0.2">
      <c r="A71" s="413"/>
      <c r="B71" s="34"/>
      <c r="C71" s="34"/>
      <c r="D71" s="34"/>
      <c r="E71" s="416"/>
      <c r="F71" s="34"/>
      <c r="G71" s="34"/>
      <c r="H71" s="34"/>
      <c r="I71" s="34"/>
      <c r="J71" s="34"/>
      <c r="K71" s="34"/>
      <c r="L71" s="34"/>
      <c r="M71" s="34"/>
      <c r="N71" s="34"/>
      <c r="O71" s="34"/>
      <c r="P71" s="34"/>
      <c r="Q71" s="414"/>
      <c r="R71" s="45"/>
      <c r="S71" s="45"/>
      <c r="T71" s="415"/>
      <c r="U71" s="34"/>
      <c r="V71" s="34"/>
      <c r="W71" s="34"/>
      <c r="X71" s="34"/>
      <c r="Y71" s="34"/>
      <c r="Z71" s="34"/>
      <c r="AA71" s="34"/>
      <c r="AB71" s="34"/>
      <c r="AC71" s="34"/>
      <c r="AD71" s="34"/>
      <c r="AE71" s="34"/>
      <c r="AF71" s="34"/>
      <c r="AG71" s="34"/>
      <c r="AH71" s="34"/>
      <c r="AI71" s="34"/>
      <c r="AJ71" s="34"/>
      <c r="AK71" s="34"/>
      <c r="AL71" s="19"/>
      <c r="AM71" s="18"/>
      <c r="AN71" s="18"/>
      <c r="AO71" s="18"/>
      <c r="AP71" s="18"/>
      <c r="AQ71" s="18"/>
      <c r="AR71" s="18"/>
      <c r="AS71" s="18"/>
      <c r="AT71" s="18"/>
      <c r="AU71" s="18"/>
      <c r="AV71" s="18"/>
      <c r="AW71" s="18"/>
      <c r="EG71" s="239"/>
      <c r="EH71" s="602">
        <f t="shared" si="149"/>
        <v>0</v>
      </c>
      <c r="EI71" s="602">
        <f t="shared" si="150"/>
        <v>0</v>
      </c>
      <c r="EJ71" s="602">
        <f t="shared" si="151"/>
        <v>0</v>
      </c>
      <c r="EK71" s="727"/>
      <c r="EL71" s="727"/>
      <c r="EM71" s="727"/>
      <c r="EN71" s="727"/>
    </row>
    <row r="72" spans="1:144" x14ac:dyDescent="0.2">
      <c r="A72" s="413"/>
      <c r="B72" s="34"/>
      <c r="C72" s="34"/>
      <c r="D72" s="34"/>
      <c r="E72" s="416"/>
      <c r="F72" s="34"/>
      <c r="G72" s="34"/>
      <c r="H72" s="34"/>
      <c r="I72" s="34"/>
      <c r="J72" s="34"/>
      <c r="K72" s="34"/>
      <c r="L72" s="34"/>
      <c r="M72" s="34"/>
      <c r="N72" s="34"/>
      <c r="O72" s="34"/>
      <c r="P72" s="34"/>
      <c r="Q72" s="414"/>
      <c r="R72" s="45"/>
      <c r="S72" s="45"/>
      <c r="T72" s="415"/>
      <c r="U72" s="34"/>
      <c r="V72" s="34"/>
      <c r="W72" s="34"/>
      <c r="X72" s="34"/>
      <c r="Y72" s="34"/>
      <c r="Z72" s="34"/>
      <c r="AA72" s="34"/>
      <c r="AB72" s="34"/>
      <c r="AC72" s="34"/>
      <c r="AD72" s="34"/>
      <c r="AE72" s="34"/>
      <c r="AF72" s="34"/>
      <c r="AG72" s="34"/>
      <c r="AH72" s="34"/>
      <c r="AI72" s="34"/>
      <c r="AJ72" s="34"/>
      <c r="AK72" s="34"/>
      <c r="AL72" s="19"/>
      <c r="AM72" s="18"/>
      <c r="AN72" s="18"/>
      <c r="AO72" s="18"/>
      <c r="AP72" s="18"/>
      <c r="AQ72" s="18"/>
      <c r="AR72" s="18"/>
      <c r="AS72" s="18"/>
      <c r="AT72" s="18"/>
      <c r="AU72" s="18"/>
      <c r="AV72" s="18"/>
      <c r="AW72" s="18"/>
      <c r="EG72" s="239"/>
      <c r="EH72" s="602">
        <f t="shared" si="149"/>
        <v>0</v>
      </c>
      <c r="EI72" s="602">
        <f t="shared" si="150"/>
        <v>0</v>
      </c>
      <c r="EJ72" s="602">
        <f t="shared" si="151"/>
        <v>0</v>
      </c>
      <c r="EK72" s="727"/>
      <c r="EL72" s="727"/>
      <c r="EM72" s="727"/>
      <c r="EN72" s="727"/>
    </row>
    <row r="73" spans="1:144" x14ac:dyDescent="0.2">
      <c r="A73" s="413"/>
      <c r="B73" s="34"/>
      <c r="C73" s="34"/>
      <c r="D73" s="34"/>
      <c r="E73" s="34"/>
      <c r="F73" s="34"/>
      <c r="G73" s="34"/>
      <c r="H73" s="34"/>
      <c r="I73" s="34"/>
      <c r="J73" s="34"/>
      <c r="K73" s="34"/>
      <c r="L73" s="34"/>
      <c r="M73" s="34"/>
      <c r="N73" s="34"/>
      <c r="O73" s="34"/>
      <c r="P73" s="34"/>
      <c r="Q73" s="414"/>
      <c r="R73" s="45"/>
      <c r="S73" s="45"/>
      <c r="T73" s="415"/>
      <c r="U73" s="34"/>
      <c r="V73" s="34"/>
      <c r="W73" s="34"/>
      <c r="X73" s="34"/>
      <c r="Y73" s="34"/>
      <c r="Z73" s="34"/>
      <c r="AA73" s="34"/>
      <c r="AB73" s="34"/>
      <c r="AC73" s="34"/>
      <c r="AD73" s="34"/>
      <c r="AE73" s="34"/>
      <c r="AF73" s="34"/>
      <c r="AG73" s="34"/>
      <c r="AH73" s="34"/>
      <c r="AI73" s="34"/>
      <c r="AJ73" s="34"/>
      <c r="AK73" s="34"/>
      <c r="AL73" s="19"/>
      <c r="AM73" s="18"/>
      <c r="AN73" s="18"/>
      <c r="AO73" s="18"/>
      <c r="AP73" s="18"/>
      <c r="AQ73" s="18"/>
      <c r="AR73" s="18"/>
      <c r="AS73" s="18"/>
      <c r="AT73" s="18"/>
      <c r="AU73" s="18"/>
      <c r="AV73" s="18"/>
      <c r="AW73" s="18"/>
      <c r="EG73" s="239"/>
      <c r="EH73" s="602">
        <f t="shared" si="149"/>
        <v>0</v>
      </c>
      <c r="EI73" s="602">
        <f t="shared" si="150"/>
        <v>0</v>
      </c>
      <c r="EJ73" s="602">
        <f t="shared" si="151"/>
        <v>0</v>
      </c>
      <c r="EK73" s="727"/>
      <c r="EL73" s="727"/>
      <c r="EM73" s="727"/>
      <c r="EN73" s="727"/>
    </row>
    <row r="74" spans="1:144" x14ac:dyDescent="0.2">
      <c r="A74" s="413"/>
      <c r="B74" s="34"/>
      <c r="C74" s="34"/>
      <c r="D74" s="34"/>
      <c r="E74" s="34"/>
      <c r="F74" s="34"/>
      <c r="G74" s="34"/>
      <c r="H74" s="34"/>
      <c r="I74" s="34"/>
      <c r="J74" s="34"/>
      <c r="K74" s="34"/>
      <c r="L74" s="34"/>
      <c r="M74" s="34"/>
      <c r="N74" s="34"/>
      <c r="O74" s="34"/>
      <c r="P74" s="34"/>
      <c r="Q74" s="414"/>
      <c r="R74" s="45"/>
      <c r="S74" s="45"/>
      <c r="T74" s="415"/>
      <c r="U74" s="34"/>
      <c r="V74" s="34"/>
      <c r="W74" s="34"/>
      <c r="X74" s="34"/>
      <c r="Y74" s="34"/>
      <c r="Z74" s="34"/>
      <c r="AA74" s="34"/>
      <c r="AB74" s="34"/>
      <c r="AC74" s="34"/>
      <c r="AD74" s="34"/>
      <c r="AE74" s="34"/>
      <c r="AF74" s="34"/>
      <c r="AG74" s="34"/>
      <c r="AH74" s="34"/>
      <c r="AI74" s="34"/>
      <c r="AJ74" s="34"/>
      <c r="AK74" s="34"/>
      <c r="AL74" s="19"/>
      <c r="AM74" s="18"/>
      <c r="AN74" s="18"/>
      <c r="AO74" s="18"/>
      <c r="AP74" s="18"/>
      <c r="AQ74" s="18"/>
      <c r="AR74" s="18"/>
      <c r="AS74" s="18"/>
      <c r="AT74" s="18"/>
      <c r="AU74" s="18"/>
      <c r="AV74" s="18"/>
      <c r="AW74" s="18"/>
      <c r="EG74" s="239"/>
      <c r="EH74" s="602">
        <f t="shared" si="149"/>
        <v>0</v>
      </c>
      <c r="EI74" s="602">
        <f t="shared" si="150"/>
        <v>0</v>
      </c>
      <c r="EJ74" s="602">
        <f t="shared" si="151"/>
        <v>0</v>
      </c>
      <c r="EK74" s="727"/>
      <c r="EL74" s="727"/>
      <c r="EM74" s="727"/>
      <c r="EN74" s="727"/>
    </row>
    <row r="75" spans="1:144" x14ac:dyDescent="0.2">
      <c r="A75" s="413"/>
      <c r="B75" s="34"/>
      <c r="C75" s="34"/>
      <c r="D75" s="34"/>
      <c r="E75" s="34"/>
      <c r="F75" s="34"/>
      <c r="G75" s="34"/>
      <c r="H75" s="34"/>
      <c r="I75" s="34"/>
      <c r="J75" s="34"/>
      <c r="K75" s="34"/>
      <c r="L75" s="34"/>
      <c r="M75" s="34"/>
      <c r="N75" s="34"/>
      <c r="O75" s="34"/>
      <c r="P75" s="34"/>
      <c r="Q75" s="414"/>
      <c r="R75" s="45"/>
      <c r="S75" s="45"/>
      <c r="T75" s="415"/>
      <c r="U75" s="34"/>
      <c r="V75" s="34"/>
      <c r="W75" s="34"/>
      <c r="X75" s="34"/>
      <c r="Y75" s="34"/>
      <c r="Z75" s="34"/>
      <c r="AA75" s="34"/>
      <c r="AB75" s="34"/>
      <c r="AC75" s="34"/>
      <c r="AD75" s="34"/>
      <c r="AE75" s="34"/>
      <c r="AF75" s="34"/>
      <c r="AG75" s="34"/>
      <c r="AH75" s="34"/>
      <c r="AI75" s="34"/>
      <c r="AJ75" s="34"/>
      <c r="AK75" s="34"/>
      <c r="AL75" s="19"/>
      <c r="AM75" s="18"/>
      <c r="AN75" s="18"/>
      <c r="AO75" s="18"/>
      <c r="AP75" s="18"/>
      <c r="AQ75" s="18"/>
      <c r="AR75" s="18"/>
      <c r="AS75" s="18"/>
      <c r="AT75" s="18"/>
      <c r="AU75" s="18"/>
      <c r="AV75" s="18"/>
      <c r="AW75" s="18"/>
      <c r="EG75" s="239"/>
      <c r="EH75" s="602">
        <f t="shared" si="149"/>
        <v>0</v>
      </c>
      <c r="EI75" s="602">
        <f t="shared" si="150"/>
        <v>0</v>
      </c>
      <c r="EJ75" s="602">
        <f t="shared" si="151"/>
        <v>0</v>
      </c>
      <c r="EK75" s="727"/>
      <c r="EL75" s="727"/>
      <c r="EM75" s="727"/>
      <c r="EN75" s="727"/>
    </row>
    <row r="76" spans="1:144" x14ac:dyDescent="0.2">
      <c r="A76" s="413"/>
      <c r="B76" s="34"/>
      <c r="C76" s="34"/>
      <c r="D76" s="34"/>
      <c r="E76" s="34"/>
      <c r="F76" s="34"/>
      <c r="G76" s="34"/>
      <c r="H76" s="34"/>
      <c r="I76" s="34"/>
      <c r="J76" s="34"/>
      <c r="K76" s="34"/>
      <c r="L76" s="34"/>
      <c r="M76" s="34"/>
      <c r="N76" s="34"/>
      <c r="O76" s="34"/>
      <c r="P76" s="34"/>
      <c r="Q76" s="414"/>
      <c r="R76" s="45"/>
      <c r="S76" s="45"/>
      <c r="T76" s="415"/>
      <c r="U76" s="34"/>
      <c r="V76" s="34"/>
      <c r="W76" s="34"/>
      <c r="X76" s="34"/>
      <c r="Y76" s="34"/>
      <c r="Z76" s="34"/>
      <c r="AA76" s="34"/>
      <c r="AB76" s="34"/>
      <c r="AC76" s="34"/>
      <c r="AD76" s="34"/>
      <c r="AE76" s="34"/>
      <c r="AF76" s="34"/>
      <c r="AG76" s="34"/>
      <c r="AH76" s="34"/>
      <c r="AI76" s="34"/>
      <c r="AJ76" s="34"/>
      <c r="AK76" s="34"/>
      <c r="AL76" s="19"/>
      <c r="AM76" s="18"/>
      <c r="AN76" s="18"/>
      <c r="AO76" s="18"/>
      <c r="AP76" s="18"/>
      <c r="AQ76" s="18"/>
      <c r="AR76" s="18"/>
      <c r="AS76" s="18"/>
      <c r="AT76" s="18"/>
      <c r="AU76" s="18"/>
      <c r="AV76" s="18"/>
      <c r="AW76" s="18"/>
      <c r="EG76" s="239"/>
      <c r="EH76" s="602">
        <f t="shared" si="149"/>
        <v>0</v>
      </c>
      <c r="EI76" s="602">
        <f t="shared" si="150"/>
        <v>0</v>
      </c>
      <c r="EJ76" s="602">
        <f t="shared" si="151"/>
        <v>0</v>
      </c>
      <c r="EK76" s="727"/>
      <c r="EL76" s="727"/>
      <c r="EM76" s="727"/>
      <c r="EN76" s="727"/>
    </row>
    <row r="77" spans="1:144" x14ac:dyDescent="0.2">
      <c r="A77" s="413"/>
      <c r="B77" s="34"/>
      <c r="C77" s="34"/>
      <c r="D77" s="34"/>
      <c r="E77" s="34"/>
      <c r="F77" s="34"/>
      <c r="G77" s="34"/>
      <c r="H77" s="34"/>
      <c r="I77" s="34"/>
      <c r="J77" s="34"/>
      <c r="K77" s="34"/>
      <c r="L77" s="34"/>
      <c r="M77" s="34"/>
      <c r="N77" s="34"/>
      <c r="O77" s="34"/>
      <c r="P77" s="34"/>
      <c r="Q77" s="414"/>
      <c r="R77" s="45"/>
      <c r="S77" s="45"/>
      <c r="T77" s="415"/>
      <c r="U77" s="34"/>
      <c r="V77" s="34"/>
      <c r="W77" s="34"/>
      <c r="X77" s="34"/>
      <c r="Y77" s="34"/>
      <c r="Z77" s="34"/>
      <c r="AA77" s="34"/>
      <c r="AB77" s="34"/>
      <c r="AC77" s="34"/>
      <c r="AD77" s="34"/>
      <c r="AE77" s="34"/>
      <c r="AF77" s="34"/>
      <c r="AG77" s="34"/>
      <c r="AH77" s="34"/>
      <c r="AI77" s="34"/>
      <c r="AJ77" s="34"/>
      <c r="AK77" s="34"/>
      <c r="AL77" s="19"/>
      <c r="AM77" s="18"/>
      <c r="AN77" s="18"/>
      <c r="AO77" s="18"/>
      <c r="AP77" s="18"/>
      <c r="AQ77" s="18"/>
      <c r="AR77" s="18"/>
      <c r="AS77" s="18"/>
      <c r="AT77" s="18"/>
      <c r="AU77" s="18"/>
      <c r="AV77" s="18"/>
      <c r="AW77" s="18"/>
      <c r="EG77" s="239"/>
      <c r="EH77" s="602">
        <f t="shared" si="149"/>
        <v>0</v>
      </c>
      <c r="EI77" s="602">
        <f t="shared" si="150"/>
        <v>0</v>
      </c>
      <c r="EJ77" s="602">
        <f t="shared" si="151"/>
        <v>0</v>
      </c>
      <c r="EK77" s="727"/>
      <c r="EL77" s="727"/>
      <c r="EM77" s="727"/>
      <c r="EN77" s="727"/>
    </row>
    <row r="78" spans="1:144" x14ac:dyDescent="0.2">
      <c r="A78" s="413"/>
      <c r="B78" s="34"/>
      <c r="C78" s="34"/>
      <c r="D78" s="34"/>
      <c r="E78" s="34"/>
      <c r="F78" s="34"/>
      <c r="G78" s="34"/>
      <c r="H78" s="34"/>
      <c r="I78" s="34"/>
      <c r="J78" s="34"/>
      <c r="K78" s="34"/>
      <c r="L78" s="34"/>
      <c r="M78" s="34"/>
      <c r="N78" s="34"/>
      <c r="O78" s="34"/>
      <c r="P78" s="34"/>
      <c r="Q78" s="414"/>
      <c r="R78" s="45"/>
      <c r="S78" s="45"/>
      <c r="T78" s="415"/>
      <c r="U78" s="34"/>
      <c r="V78" s="34"/>
      <c r="W78" s="34"/>
      <c r="X78" s="34"/>
      <c r="Y78" s="34"/>
      <c r="Z78" s="34"/>
      <c r="AA78" s="34"/>
      <c r="AB78" s="34"/>
      <c r="AC78" s="34"/>
      <c r="AD78" s="34"/>
      <c r="AE78" s="34"/>
      <c r="AF78" s="34"/>
      <c r="AG78" s="34"/>
      <c r="AH78" s="34"/>
      <c r="AI78" s="34"/>
      <c r="AJ78" s="34"/>
      <c r="AK78" s="34"/>
      <c r="AL78" s="19"/>
      <c r="AM78" s="18"/>
      <c r="AN78" s="18"/>
      <c r="AO78" s="18"/>
      <c r="AP78" s="18"/>
      <c r="AQ78" s="18"/>
      <c r="AR78" s="18"/>
      <c r="AS78" s="18"/>
      <c r="AT78" s="18"/>
      <c r="AU78" s="18"/>
      <c r="AV78" s="18"/>
      <c r="AW78" s="18"/>
      <c r="EG78" s="239"/>
      <c r="EH78" s="602">
        <f t="shared" si="149"/>
        <v>0</v>
      </c>
      <c r="EI78" s="602">
        <f t="shared" si="150"/>
        <v>0</v>
      </c>
      <c r="EJ78" s="602">
        <f t="shared" si="151"/>
        <v>0</v>
      </c>
      <c r="EK78" s="727"/>
      <c r="EL78" s="727"/>
      <c r="EM78" s="727"/>
      <c r="EN78" s="727"/>
    </row>
    <row r="79" spans="1:144" x14ac:dyDescent="0.2">
      <c r="C79" s="10"/>
      <c r="D79" s="10"/>
      <c r="E79" s="10"/>
      <c r="F79" s="10"/>
      <c r="G79" s="10"/>
      <c r="H79" s="10"/>
      <c r="I79" s="10"/>
      <c r="J79" s="10"/>
      <c r="K79" s="10"/>
      <c r="L79" s="10"/>
      <c r="M79" s="10"/>
      <c r="P79" s="14"/>
      <c r="AL79" s="19"/>
      <c r="AM79" s="18"/>
      <c r="AN79" s="18"/>
      <c r="AO79" s="18"/>
      <c r="AP79" s="18"/>
      <c r="AQ79" s="18"/>
      <c r="AR79" s="18"/>
      <c r="AS79" s="18"/>
      <c r="AT79" s="18"/>
      <c r="AU79" s="18"/>
      <c r="AV79" s="18"/>
      <c r="AW79" s="18"/>
      <c r="EG79" s="239"/>
      <c r="EH79" s="602">
        <f t="shared" si="149"/>
        <v>0</v>
      </c>
      <c r="EI79" s="602">
        <f t="shared" si="150"/>
        <v>0</v>
      </c>
      <c r="EJ79" s="602">
        <f t="shared" si="151"/>
        <v>0</v>
      </c>
      <c r="EK79" s="727"/>
      <c r="EL79" s="727"/>
      <c r="EM79" s="727"/>
      <c r="EN79" s="727"/>
    </row>
    <row r="80" spans="1:144" x14ac:dyDescent="0.2">
      <c r="P80" s="14"/>
      <c r="EG80" s="239"/>
      <c r="EH80" s="602">
        <f t="shared" si="149"/>
        <v>0</v>
      </c>
      <c r="EI80" s="602">
        <f t="shared" si="150"/>
        <v>0</v>
      </c>
      <c r="EJ80" s="602">
        <f t="shared" si="151"/>
        <v>0</v>
      </c>
      <c r="EK80" s="727"/>
      <c r="EL80" s="727"/>
      <c r="EM80" s="727"/>
      <c r="EN80" s="727"/>
    </row>
    <row r="81" spans="16:144" x14ac:dyDescent="0.2">
      <c r="P81" s="14"/>
      <c r="EG81" s="239"/>
      <c r="EH81" s="602">
        <f t="shared" si="149"/>
        <v>0</v>
      </c>
      <c r="EI81" s="602">
        <f t="shared" si="150"/>
        <v>0</v>
      </c>
      <c r="EJ81" s="602">
        <f t="shared" si="151"/>
        <v>0</v>
      </c>
      <c r="EK81" s="727"/>
      <c r="EL81" s="727"/>
      <c r="EM81" s="727"/>
      <c r="EN81" s="727"/>
    </row>
    <row r="82" spans="16:144" x14ac:dyDescent="0.2">
      <c r="P82" s="14"/>
      <c r="Q82" s="10"/>
      <c r="EG82" s="239"/>
      <c r="EH82" s="602">
        <f t="shared" si="149"/>
        <v>0</v>
      </c>
      <c r="EI82" s="602">
        <f t="shared" si="150"/>
        <v>0</v>
      </c>
      <c r="EJ82" s="602">
        <f t="shared" si="151"/>
        <v>0</v>
      </c>
      <c r="EK82" s="727"/>
      <c r="EL82" s="727"/>
      <c r="EM82" s="727"/>
      <c r="EN82" s="727"/>
    </row>
    <row r="83" spans="16:144" x14ac:dyDescent="0.2">
      <c r="P83" s="14"/>
      <c r="Q83" s="10"/>
      <c r="EG83" s="239"/>
      <c r="EH83" s="602">
        <f t="shared" si="149"/>
        <v>0</v>
      </c>
      <c r="EI83" s="602">
        <f t="shared" si="150"/>
        <v>0</v>
      </c>
      <c r="EJ83" s="602">
        <f t="shared" si="151"/>
        <v>0</v>
      </c>
      <c r="EK83" s="727"/>
      <c r="EL83" s="727"/>
      <c r="EM83" s="727"/>
      <c r="EN83" s="727"/>
    </row>
    <row r="84" spans="16:144" x14ac:dyDescent="0.2">
      <c r="P84" s="14"/>
      <c r="Q84" s="10"/>
      <c r="EG84" s="239"/>
      <c r="EH84" s="602">
        <f t="shared" si="149"/>
        <v>0</v>
      </c>
      <c r="EI84" s="602">
        <f t="shared" si="150"/>
        <v>0</v>
      </c>
      <c r="EJ84" s="602">
        <f t="shared" si="151"/>
        <v>0</v>
      </c>
      <c r="EK84" s="727"/>
      <c r="EL84" s="727"/>
      <c r="EM84" s="727"/>
      <c r="EN84" s="727"/>
    </row>
    <row r="85" spans="16:144" x14ac:dyDescent="0.2">
      <c r="P85" s="14"/>
      <c r="Q85" s="10"/>
      <c r="EG85" s="239"/>
      <c r="EH85" s="602">
        <f t="shared" si="149"/>
        <v>0</v>
      </c>
      <c r="EI85" s="602">
        <f t="shared" si="150"/>
        <v>0</v>
      </c>
      <c r="EJ85" s="602">
        <f t="shared" si="151"/>
        <v>0</v>
      </c>
      <c r="EK85" s="727"/>
      <c r="EL85" s="727"/>
      <c r="EM85" s="727"/>
      <c r="EN85" s="727"/>
    </row>
    <row r="86" spans="16:144" x14ac:dyDescent="0.2">
      <c r="P86" s="14"/>
      <c r="Q86" s="10"/>
      <c r="EG86" s="239"/>
      <c r="EH86" s="602">
        <f t="shared" si="149"/>
        <v>0</v>
      </c>
      <c r="EI86" s="602">
        <f t="shared" si="150"/>
        <v>0</v>
      </c>
      <c r="EJ86" s="602">
        <f t="shared" si="151"/>
        <v>0</v>
      </c>
      <c r="EK86" s="727"/>
      <c r="EL86" s="727"/>
      <c r="EM86" s="727"/>
      <c r="EN86" s="727"/>
    </row>
    <row r="87" spans="16:144" x14ac:dyDescent="0.2">
      <c r="P87" s="14"/>
      <c r="Q87" s="10"/>
      <c r="EG87" s="239"/>
      <c r="EH87" s="602">
        <f t="shared" si="149"/>
        <v>0</v>
      </c>
      <c r="EI87" s="602">
        <f t="shared" si="150"/>
        <v>0</v>
      </c>
      <c r="EJ87" s="602">
        <f t="shared" si="151"/>
        <v>0</v>
      </c>
      <c r="EK87" s="727"/>
      <c r="EL87" s="727"/>
      <c r="EM87" s="727"/>
      <c r="EN87" s="727"/>
    </row>
    <row r="88" spans="16:144" x14ac:dyDescent="0.2">
      <c r="P88" s="14"/>
      <c r="Q88" s="10"/>
      <c r="EG88" s="239"/>
      <c r="EH88" s="602">
        <f t="shared" si="149"/>
        <v>0</v>
      </c>
      <c r="EI88" s="602">
        <f t="shared" si="150"/>
        <v>0</v>
      </c>
      <c r="EJ88" s="602">
        <f t="shared" si="151"/>
        <v>0</v>
      </c>
      <c r="EK88" s="727"/>
      <c r="EL88" s="727"/>
      <c r="EM88" s="727"/>
      <c r="EN88" s="727"/>
    </row>
    <row r="89" spans="16:144" x14ac:dyDescent="0.2">
      <c r="P89" s="14"/>
      <c r="Q89" s="10"/>
      <c r="EG89" s="239"/>
      <c r="EH89" s="602">
        <f t="shared" si="149"/>
        <v>0</v>
      </c>
      <c r="EI89" s="602">
        <f t="shared" si="150"/>
        <v>0</v>
      </c>
      <c r="EJ89" s="602">
        <f t="shared" si="151"/>
        <v>0</v>
      </c>
      <c r="EK89" s="727"/>
      <c r="EL89" s="727"/>
      <c r="EM89" s="727"/>
      <c r="EN89" s="727"/>
    </row>
    <row r="90" spans="16:144" x14ac:dyDescent="0.2">
      <c r="P90" s="14"/>
      <c r="Q90" s="10"/>
      <c r="EG90" s="239"/>
      <c r="EH90" s="602">
        <f t="shared" si="149"/>
        <v>0</v>
      </c>
      <c r="EI90" s="602">
        <f t="shared" si="150"/>
        <v>0</v>
      </c>
      <c r="EJ90" s="602">
        <f t="shared" si="151"/>
        <v>0</v>
      </c>
      <c r="EK90" s="727"/>
      <c r="EL90" s="727"/>
      <c r="EM90" s="727"/>
      <c r="EN90" s="727"/>
    </row>
    <row r="91" spans="16:144" x14ac:dyDescent="0.2">
      <c r="P91" s="14"/>
      <c r="Q91" s="10"/>
      <c r="EG91" s="239"/>
      <c r="EH91" s="602">
        <f t="shared" si="149"/>
        <v>0</v>
      </c>
      <c r="EI91" s="602">
        <f t="shared" si="150"/>
        <v>0</v>
      </c>
      <c r="EJ91" s="602">
        <f t="shared" si="151"/>
        <v>0</v>
      </c>
      <c r="EK91" s="727"/>
      <c r="EL91" s="727"/>
      <c r="EM91" s="727"/>
      <c r="EN91" s="727"/>
    </row>
    <row r="92" spans="16:144" x14ac:dyDescent="0.2">
      <c r="P92" s="14"/>
      <c r="Q92" s="10"/>
      <c r="EG92" s="239"/>
      <c r="EH92" s="602">
        <f t="shared" si="149"/>
        <v>0</v>
      </c>
      <c r="EI92" s="602">
        <f t="shared" si="150"/>
        <v>0</v>
      </c>
      <c r="EJ92" s="602">
        <f t="shared" si="151"/>
        <v>0</v>
      </c>
      <c r="EK92" s="727"/>
      <c r="EL92" s="727"/>
      <c r="EM92" s="727"/>
      <c r="EN92" s="727"/>
    </row>
    <row r="93" spans="16:144" x14ac:dyDescent="0.2">
      <c r="P93" s="14"/>
      <c r="Q93" s="10"/>
      <c r="EG93" s="239"/>
      <c r="EH93" s="602">
        <f t="shared" si="149"/>
        <v>0</v>
      </c>
      <c r="EI93" s="602">
        <f t="shared" si="150"/>
        <v>0</v>
      </c>
      <c r="EJ93" s="602">
        <f t="shared" si="151"/>
        <v>0</v>
      </c>
      <c r="EK93" s="727"/>
      <c r="EL93" s="727"/>
      <c r="EM93" s="727"/>
      <c r="EN93" s="727"/>
    </row>
    <row r="94" spans="16:144" x14ac:dyDescent="0.2">
      <c r="P94" s="14"/>
      <c r="Q94" s="10"/>
      <c r="EG94" s="239"/>
      <c r="EH94" s="602">
        <f t="shared" si="149"/>
        <v>0</v>
      </c>
      <c r="EI94" s="602">
        <f t="shared" si="150"/>
        <v>0</v>
      </c>
      <c r="EJ94" s="602">
        <f t="shared" si="151"/>
        <v>0</v>
      </c>
      <c r="EK94" s="727"/>
      <c r="EL94" s="727"/>
      <c r="EM94" s="727"/>
      <c r="EN94" s="727"/>
    </row>
    <row r="95" spans="16:144" x14ac:dyDescent="0.2">
      <c r="P95" s="14"/>
      <c r="Q95" s="10"/>
      <c r="EG95" s="239"/>
      <c r="EH95" s="602">
        <f t="shared" si="149"/>
        <v>0</v>
      </c>
      <c r="EI95" s="602">
        <f t="shared" si="150"/>
        <v>0</v>
      </c>
      <c r="EJ95" s="602">
        <f t="shared" si="151"/>
        <v>0</v>
      </c>
      <c r="EK95" s="727"/>
      <c r="EL95" s="727"/>
      <c r="EM95" s="727"/>
      <c r="EN95" s="727"/>
    </row>
    <row r="96" spans="16:144" x14ac:dyDescent="0.2">
      <c r="P96" s="14"/>
      <c r="Q96" s="10"/>
      <c r="EG96" s="239"/>
      <c r="EH96" s="602">
        <f t="shared" si="149"/>
        <v>0</v>
      </c>
      <c r="EI96" s="602">
        <f t="shared" si="150"/>
        <v>0</v>
      </c>
      <c r="EJ96" s="602">
        <f t="shared" si="151"/>
        <v>0</v>
      </c>
      <c r="EK96" s="727"/>
      <c r="EL96" s="727"/>
      <c r="EM96" s="727"/>
      <c r="EN96" s="727"/>
    </row>
    <row r="97" spans="16:144" x14ac:dyDescent="0.2">
      <c r="P97" s="14"/>
      <c r="Q97" s="10"/>
      <c r="EG97" s="239"/>
      <c r="EH97" s="602">
        <f t="shared" si="149"/>
        <v>0</v>
      </c>
      <c r="EI97" s="602">
        <f t="shared" si="150"/>
        <v>0</v>
      </c>
      <c r="EJ97" s="602">
        <f t="shared" si="151"/>
        <v>0</v>
      </c>
      <c r="EK97" s="727"/>
      <c r="EL97" s="727"/>
      <c r="EM97" s="727"/>
      <c r="EN97" s="727"/>
    </row>
    <row r="98" spans="16:144" x14ac:dyDescent="0.2">
      <c r="P98" s="14"/>
      <c r="Q98" s="10"/>
      <c r="EG98" s="239"/>
      <c r="EH98" s="602">
        <f t="shared" si="149"/>
        <v>0</v>
      </c>
      <c r="EI98" s="602">
        <f t="shared" si="150"/>
        <v>0</v>
      </c>
      <c r="EJ98" s="602">
        <f t="shared" si="151"/>
        <v>0</v>
      </c>
      <c r="EK98" s="727"/>
      <c r="EL98" s="727"/>
      <c r="EM98" s="727"/>
      <c r="EN98" s="727"/>
    </row>
    <row r="99" spans="16:144" x14ac:dyDescent="0.2">
      <c r="P99" s="14"/>
      <c r="Q99" s="10"/>
      <c r="EG99" s="239"/>
      <c r="EH99" s="602">
        <f t="shared" si="149"/>
        <v>0</v>
      </c>
      <c r="EI99" s="602">
        <f t="shared" si="150"/>
        <v>0</v>
      </c>
      <c r="EJ99" s="602">
        <f t="shared" si="151"/>
        <v>0</v>
      </c>
      <c r="EK99" s="727"/>
      <c r="EL99" s="727"/>
      <c r="EM99" s="727"/>
      <c r="EN99" s="727"/>
    </row>
    <row r="100" spans="16:144" x14ac:dyDescent="0.2">
      <c r="P100" s="14"/>
      <c r="Q100" s="10"/>
      <c r="EG100" s="239"/>
      <c r="EH100" s="602">
        <f t="shared" si="149"/>
        <v>0</v>
      </c>
      <c r="EI100" s="602">
        <f t="shared" si="150"/>
        <v>0</v>
      </c>
      <c r="EJ100" s="602">
        <f t="shared" si="151"/>
        <v>0</v>
      </c>
      <c r="EK100" s="727"/>
      <c r="EL100" s="727"/>
      <c r="EM100" s="727"/>
      <c r="EN100" s="727"/>
    </row>
    <row r="101" spans="16:144" x14ac:dyDescent="0.2">
      <c r="P101" s="14"/>
      <c r="Q101" s="10"/>
      <c r="EG101" s="239"/>
      <c r="EH101" s="602">
        <f t="shared" si="149"/>
        <v>0</v>
      </c>
      <c r="EI101" s="602">
        <f t="shared" si="150"/>
        <v>0</v>
      </c>
      <c r="EJ101" s="602">
        <f t="shared" si="151"/>
        <v>0</v>
      </c>
      <c r="EK101" s="727"/>
      <c r="EL101" s="727"/>
      <c r="EM101" s="727"/>
      <c r="EN101" s="727"/>
    </row>
    <row r="102" spans="16:144" x14ac:dyDescent="0.2">
      <c r="P102" s="14"/>
      <c r="Q102" s="10"/>
      <c r="EG102" s="239"/>
      <c r="EH102" s="602">
        <f t="shared" si="149"/>
        <v>0</v>
      </c>
      <c r="EI102" s="602">
        <f t="shared" si="150"/>
        <v>0</v>
      </c>
      <c r="EJ102" s="602">
        <f t="shared" si="151"/>
        <v>0</v>
      </c>
      <c r="EK102" s="727"/>
      <c r="EL102" s="727"/>
      <c r="EM102" s="727"/>
      <c r="EN102" s="727"/>
    </row>
    <row r="103" spans="16:144" x14ac:dyDescent="0.2">
      <c r="P103" s="14"/>
      <c r="Q103" s="10"/>
      <c r="EG103" s="239"/>
      <c r="EH103" s="602">
        <f t="shared" si="149"/>
        <v>0</v>
      </c>
      <c r="EI103" s="602">
        <f t="shared" si="150"/>
        <v>0</v>
      </c>
      <c r="EJ103" s="602">
        <f t="shared" si="151"/>
        <v>0</v>
      </c>
      <c r="EK103" s="727"/>
      <c r="EL103" s="727"/>
      <c r="EM103" s="727"/>
      <c r="EN103" s="727"/>
    </row>
    <row r="104" spans="16:144" x14ac:dyDescent="0.2">
      <c r="P104" s="14"/>
      <c r="Q104" s="10"/>
      <c r="EG104" s="239"/>
      <c r="EH104" s="602">
        <f t="shared" si="149"/>
        <v>0</v>
      </c>
      <c r="EI104" s="602">
        <f t="shared" si="150"/>
        <v>0</v>
      </c>
      <c r="EJ104" s="602">
        <f t="shared" si="151"/>
        <v>0</v>
      </c>
      <c r="EK104" s="727"/>
      <c r="EL104" s="727"/>
      <c r="EM104" s="727"/>
      <c r="EN104" s="727"/>
    </row>
    <row r="105" spans="16:144" x14ac:dyDescent="0.2">
      <c r="P105" s="14"/>
      <c r="Q105" s="10"/>
      <c r="EG105" s="239"/>
      <c r="EH105" s="602">
        <f t="shared" si="149"/>
        <v>0</v>
      </c>
      <c r="EI105" s="602">
        <f t="shared" si="150"/>
        <v>0</v>
      </c>
      <c r="EJ105" s="602">
        <f t="shared" si="151"/>
        <v>0</v>
      </c>
      <c r="EK105" s="727"/>
      <c r="EL105" s="727"/>
      <c r="EM105" s="727"/>
      <c r="EN105" s="727"/>
    </row>
    <row r="106" spans="16:144" x14ac:dyDescent="0.2">
      <c r="P106" s="14"/>
      <c r="Q106" s="10"/>
      <c r="EG106" s="239"/>
      <c r="EH106" s="602">
        <f t="shared" si="149"/>
        <v>0</v>
      </c>
      <c r="EI106" s="602">
        <f t="shared" si="150"/>
        <v>0</v>
      </c>
      <c r="EJ106" s="602">
        <f t="shared" si="151"/>
        <v>0</v>
      </c>
      <c r="EK106" s="727"/>
      <c r="EL106" s="727"/>
      <c r="EM106" s="727"/>
      <c r="EN106" s="727"/>
    </row>
    <row r="107" spans="16:144" x14ac:dyDescent="0.2">
      <c r="P107" s="14"/>
      <c r="Q107" s="10"/>
      <c r="EG107" s="239"/>
      <c r="EH107" s="602">
        <f t="shared" si="149"/>
        <v>0</v>
      </c>
      <c r="EI107" s="602">
        <f t="shared" si="150"/>
        <v>0</v>
      </c>
      <c r="EJ107" s="602">
        <f t="shared" si="151"/>
        <v>0</v>
      </c>
      <c r="EK107" s="727"/>
      <c r="EL107" s="727"/>
      <c r="EM107" s="727"/>
      <c r="EN107" s="727"/>
    </row>
    <row r="108" spans="16:144" x14ac:dyDescent="0.2">
      <c r="P108" s="14"/>
      <c r="Q108" s="10"/>
      <c r="DV108" s="456"/>
      <c r="EG108" s="239"/>
      <c r="EH108" s="603">
        <f t="shared" si="149"/>
        <v>0</v>
      </c>
      <c r="EI108" s="603">
        <f t="shared" si="150"/>
        <v>0</v>
      </c>
      <c r="EJ108" s="603">
        <f t="shared" si="151"/>
        <v>0</v>
      </c>
      <c r="EK108" s="727"/>
      <c r="EL108" s="727"/>
      <c r="EM108" s="727"/>
      <c r="EN108" s="727"/>
    </row>
    <row r="109" spans="16:144" x14ac:dyDescent="0.2">
      <c r="P109" s="14"/>
      <c r="Q109" s="10"/>
      <c r="DV109" s="456"/>
    </row>
    <row r="110" spans="16:144" x14ac:dyDescent="0.2">
      <c r="P110" s="14"/>
      <c r="Q110" s="10"/>
      <c r="DV110" s="456"/>
    </row>
    <row r="111" spans="16:144" x14ac:dyDescent="0.2">
      <c r="P111" s="14"/>
      <c r="Q111" s="10"/>
      <c r="DV111" s="456"/>
    </row>
    <row r="112" spans="16:144" x14ac:dyDescent="0.2">
      <c r="P112" s="14"/>
      <c r="Q112" s="10"/>
      <c r="DV112" s="456"/>
    </row>
    <row r="113" spans="16:126" x14ac:dyDescent="0.2">
      <c r="P113" s="14"/>
      <c r="Q113" s="10"/>
      <c r="DV113" s="456"/>
    </row>
    <row r="114" spans="16:126" x14ac:dyDescent="0.2">
      <c r="P114" s="14"/>
      <c r="Q114" s="10"/>
      <c r="DV114" s="456"/>
    </row>
    <row r="115" spans="16:126" x14ac:dyDescent="0.2">
      <c r="P115" s="14"/>
      <c r="Q115" s="10"/>
      <c r="DV115" s="456"/>
    </row>
    <row r="116" spans="16:126" x14ac:dyDescent="0.2">
      <c r="P116" s="14"/>
      <c r="Q116" s="10"/>
      <c r="DV116" s="456"/>
    </row>
    <row r="117" spans="16:126" x14ac:dyDescent="0.2">
      <c r="P117" s="14"/>
      <c r="Q117" s="10"/>
      <c r="DV117" s="456"/>
    </row>
    <row r="118" spans="16:126" x14ac:dyDescent="0.2">
      <c r="P118" s="14"/>
      <c r="Q118" s="10"/>
      <c r="DV118" s="456"/>
    </row>
    <row r="119" spans="16:126" x14ac:dyDescent="0.2">
      <c r="P119" s="14"/>
      <c r="Q119" s="10"/>
      <c r="DV119" s="456"/>
    </row>
    <row r="120" spans="16:126" x14ac:dyDescent="0.2">
      <c r="P120" s="14"/>
      <c r="Q120" s="10"/>
      <c r="DV120" s="456"/>
    </row>
    <row r="121" spans="16:126" x14ac:dyDescent="0.2">
      <c r="P121" s="14"/>
      <c r="Q121" s="10"/>
      <c r="DV121" s="456"/>
    </row>
    <row r="122" spans="16:126" x14ac:dyDescent="0.2">
      <c r="P122" s="14"/>
      <c r="DV122" s="456"/>
    </row>
    <row r="123" spans="16:126" x14ac:dyDescent="0.2">
      <c r="P123" s="14"/>
      <c r="DV123" s="456"/>
    </row>
    <row r="124" spans="16:126" x14ac:dyDescent="0.2">
      <c r="P124" s="14"/>
      <c r="DV124" s="456"/>
    </row>
    <row r="125" spans="16:126" x14ac:dyDescent="0.2">
      <c r="P125" s="14"/>
      <c r="DV125" s="456"/>
    </row>
    <row r="126" spans="16:126" x14ac:dyDescent="0.2">
      <c r="P126" s="14"/>
      <c r="DV126" s="456"/>
    </row>
    <row r="127" spans="16:126" x14ac:dyDescent="0.2">
      <c r="P127" s="14"/>
      <c r="DV127" s="456"/>
    </row>
    <row r="128" spans="16:126" x14ac:dyDescent="0.2">
      <c r="P128" s="14"/>
      <c r="DV128" s="456"/>
    </row>
    <row r="129" spans="16:126" x14ac:dyDescent="0.2">
      <c r="P129" s="14"/>
      <c r="DV129" s="456"/>
    </row>
    <row r="130" spans="16:126" x14ac:dyDescent="0.2">
      <c r="P130" s="14"/>
      <c r="DV130" s="456"/>
    </row>
    <row r="131" spans="16:126" x14ac:dyDescent="0.2">
      <c r="P131" s="14"/>
      <c r="DV131" s="456"/>
    </row>
    <row r="132" spans="16:126" x14ac:dyDescent="0.2">
      <c r="P132" s="14"/>
      <c r="DV132" s="456"/>
    </row>
    <row r="133" spans="16:126" x14ac:dyDescent="0.2">
      <c r="P133" s="14"/>
      <c r="DV133" s="456"/>
    </row>
    <row r="134" spans="16:126" x14ac:dyDescent="0.2">
      <c r="P134" s="14"/>
      <c r="DV134" s="456"/>
    </row>
    <row r="135" spans="16:126" x14ac:dyDescent="0.2">
      <c r="P135" s="14"/>
      <c r="DV135" s="456"/>
    </row>
    <row r="136" spans="16:126" x14ac:dyDescent="0.2">
      <c r="P136" s="14"/>
      <c r="DV136" s="456"/>
    </row>
    <row r="137" spans="16:126" x14ac:dyDescent="0.2">
      <c r="P137" s="14"/>
      <c r="DV137" s="456"/>
    </row>
    <row r="138" spans="16:126" x14ac:dyDescent="0.2">
      <c r="P138" s="14"/>
      <c r="DV138" s="456"/>
    </row>
    <row r="139" spans="16:126" x14ac:dyDescent="0.2">
      <c r="P139" s="14"/>
      <c r="DV139" s="456"/>
    </row>
    <row r="140" spans="16:126" x14ac:dyDescent="0.2">
      <c r="P140" s="14"/>
      <c r="DV140" s="456"/>
    </row>
    <row r="141" spans="16:126" x14ac:dyDescent="0.2">
      <c r="P141" s="14"/>
      <c r="DV141" s="456"/>
    </row>
    <row r="142" spans="16:126" x14ac:dyDescent="0.2">
      <c r="P142" s="14"/>
      <c r="DV142" s="456"/>
    </row>
    <row r="143" spans="16:126" x14ac:dyDescent="0.2">
      <c r="P143" s="14"/>
      <c r="DV143" s="456"/>
    </row>
    <row r="144" spans="16:126" x14ac:dyDescent="0.2">
      <c r="P144" s="14"/>
      <c r="DV144" s="456"/>
    </row>
    <row r="145" spans="16:126" x14ac:dyDescent="0.2">
      <c r="P145" s="14"/>
      <c r="DV145" s="456"/>
    </row>
    <row r="146" spans="16:126" x14ac:dyDescent="0.2">
      <c r="P146" s="14"/>
      <c r="DV146" s="456"/>
    </row>
    <row r="147" spans="16:126" x14ac:dyDescent="0.2">
      <c r="P147" s="14"/>
      <c r="DV147" s="456"/>
    </row>
    <row r="148" spans="16:126" x14ac:dyDescent="0.2">
      <c r="P148" s="14"/>
      <c r="DV148" s="456"/>
    </row>
    <row r="149" spans="16:126" x14ac:dyDescent="0.2">
      <c r="P149" s="14"/>
      <c r="DV149" s="456"/>
    </row>
    <row r="150" spans="16:126" x14ac:dyDescent="0.2">
      <c r="P150" s="14"/>
      <c r="DV150" s="456"/>
    </row>
    <row r="151" spans="16:126" x14ac:dyDescent="0.2">
      <c r="P151" s="14"/>
      <c r="DV151" s="456"/>
    </row>
    <row r="152" spans="16:126" x14ac:dyDescent="0.2">
      <c r="P152" s="14"/>
      <c r="DV152" s="456"/>
    </row>
    <row r="153" spans="16:126" x14ac:dyDescent="0.2">
      <c r="P153" s="14"/>
      <c r="DV153" s="456"/>
    </row>
    <row r="154" spans="16:126" x14ac:dyDescent="0.2">
      <c r="P154" s="14"/>
      <c r="DV154" s="456"/>
    </row>
    <row r="155" spans="16:126" x14ac:dyDescent="0.2">
      <c r="P155" s="14"/>
      <c r="DV155" s="456"/>
    </row>
    <row r="156" spans="16:126" x14ac:dyDescent="0.2">
      <c r="P156" s="14"/>
      <c r="DV156" s="456"/>
    </row>
    <row r="157" spans="16:126" x14ac:dyDescent="0.2">
      <c r="P157" s="14"/>
      <c r="DV157" s="456"/>
    </row>
    <row r="158" spans="16:126" x14ac:dyDescent="0.2">
      <c r="P158" s="14"/>
      <c r="DV158" s="456"/>
    </row>
    <row r="159" spans="16:126" x14ac:dyDescent="0.2">
      <c r="P159" s="14"/>
      <c r="DV159" s="456"/>
    </row>
    <row r="160" spans="16:126" x14ac:dyDescent="0.2">
      <c r="P160" s="14"/>
      <c r="DV160" s="456"/>
    </row>
    <row r="161" spans="16:126" x14ac:dyDescent="0.2">
      <c r="P161" s="14"/>
      <c r="DV161" s="456"/>
    </row>
    <row r="162" spans="16:126" x14ac:dyDescent="0.2">
      <c r="P162" s="14"/>
      <c r="DV162" s="456"/>
    </row>
    <row r="163" spans="16:126" x14ac:dyDescent="0.2">
      <c r="P163" s="14"/>
      <c r="DV163" s="456"/>
    </row>
    <row r="164" spans="16:126" x14ac:dyDescent="0.2">
      <c r="P164" s="14"/>
      <c r="DV164" s="456"/>
    </row>
    <row r="165" spans="16:126" x14ac:dyDescent="0.2">
      <c r="P165" s="14"/>
      <c r="DV165" s="456"/>
    </row>
    <row r="166" spans="16:126" x14ac:dyDescent="0.2">
      <c r="P166" s="14"/>
      <c r="DV166" s="456"/>
    </row>
    <row r="167" spans="16:126" x14ac:dyDescent="0.2">
      <c r="P167" s="14"/>
      <c r="DV167" s="456"/>
    </row>
    <row r="168" spans="16:126" x14ac:dyDescent="0.2">
      <c r="P168" s="14"/>
      <c r="DV168" s="456"/>
    </row>
    <row r="169" spans="16:126" x14ac:dyDescent="0.2">
      <c r="P169" s="14"/>
      <c r="DV169" s="456"/>
    </row>
    <row r="170" spans="16:126" x14ac:dyDescent="0.2">
      <c r="P170" s="14"/>
      <c r="DV170" s="456"/>
    </row>
    <row r="171" spans="16:126" x14ac:dyDescent="0.2">
      <c r="P171" s="14"/>
      <c r="DV171" s="456"/>
    </row>
    <row r="172" spans="16:126" x14ac:dyDescent="0.2">
      <c r="P172" s="14"/>
      <c r="DV172" s="456"/>
    </row>
    <row r="173" spans="16:126" x14ac:dyDescent="0.2">
      <c r="P173" s="14"/>
      <c r="DV173" s="456"/>
    </row>
    <row r="174" spans="16:126" x14ac:dyDescent="0.2">
      <c r="P174" s="14"/>
      <c r="DV174" s="456"/>
    </row>
    <row r="175" spans="16:126" x14ac:dyDescent="0.2">
      <c r="P175" s="14"/>
      <c r="DV175" s="456"/>
    </row>
    <row r="176" spans="16:126" x14ac:dyDescent="0.2">
      <c r="P176" s="14"/>
      <c r="DV176" s="456"/>
    </row>
    <row r="177" spans="16:126" x14ac:dyDescent="0.2">
      <c r="P177" s="14"/>
      <c r="DV177" s="456"/>
    </row>
    <row r="178" spans="16:126" x14ac:dyDescent="0.2">
      <c r="P178" s="14"/>
      <c r="DV178" s="456"/>
    </row>
    <row r="179" spans="16:126" x14ac:dyDescent="0.2">
      <c r="P179" s="14"/>
      <c r="DV179" s="456"/>
    </row>
    <row r="180" spans="16:126" x14ac:dyDescent="0.2">
      <c r="P180" s="14"/>
      <c r="DV180" s="456"/>
    </row>
    <row r="181" spans="16:126" x14ac:dyDescent="0.2">
      <c r="P181" s="14"/>
      <c r="DV181" s="456"/>
    </row>
    <row r="182" spans="16:126" x14ac:dyDescent="0.2">
      <c r="P182" s="14"/>
      <c r="DV182" s="456"/>
    </row>
    <row r="183" spans="16:126" x14ac:dyDescent="0.2">
      <c r="P183" s="14"/>
      <c r="DV183" s="456"/>
    </row>
    <row r="184" spans="16:126" x14ac:dyDescent="0.2">
      <c r="P184" s="14"/>
      <c r="DV184" s="456"/>
    </row>
    <row r="185" spans="16:126" x14ac:dyDescent="0.2">
      <c r="P185" s="14"/>
      <c r="DV185" s="456"/>
    </row>
    <row r="186" spans="16:126" x14ac:dyDescent="0.2">
      <c r="P186" s="14"/>
      <c r="DV186" s="456"/>
    </row>
    <row r="187" spans="16:126" x14ac:dyDescent="0.2">
      <c r="P187" s="14"/>
      <c r="DV187" s="456"/>
    </row>
    <row r="188" spans="16:126" x14ac:dyDescent="0.2">
      <c r="P188" s="14"/>
      <c r="DV188" s="456"/>
    </row>
    <row r="189" spans="16:126" x14ac:dyDescent="0.2">
      <c r="P189" s="14"/>
      <c r="DV189" s="456"/>
    </row>
    <row r="190" spans="16:126" x14ac:dyDescent="0.2">
      <c r="P190" s="14"/>
      <c r="DV190" s="456"/>
    </row>
    <row r="191" spans="16:126" x14ac:dyDescent="0.2">
      <c r="P191" s="14"/>
      <c r="DV191" s="456"/>
    </row>
    <row r="192" spans="16:126" x14ac:dyDescent="0.2">
      <c r="P192" s="14"/>
      <c r="DV192" s="456"/>
    </row>
    <row r="193" spans="16:126" x14ac:dyDescent="0.2">
      <c r="P193" s="14"/>
      <c r="DV193" s="456"/>
    </row>
    <row r="194" spans="16:126" x14ac:dyDescent="0.2">
      <c r="P194" s="14"/>
      <c r="DV194" s="456"/>
    </row>
    <row r="195" spans="16:126" x14ac:dyDescent="0.2">
      <c r="P195" s="14"/>
      <c r="DV195" s="456"/>
    </row>
    <row r="196" spans="16:126" x14ac:dyDescent="0.2">
      <c r="P196" s="14"/>
      <c r="DV196" s="456"/>
    </row>
    <row r="197" spans="16:126" x14ac:dyDescent="0.2">
      <c r="P197" s="14"/>
      <c r="DV197" s="456"/>
    </row>
    <row r="198" spans="16:126" x14ac:dyDescent="0.2">
      <c r="P198" s="14"/>
      <c r="DV198" s="456"/>
    </row>
    <row r="199" spans="16:126" x14ac:dyDescent="0.2">
      <c r="P199" s="14"/>
      <c r="DV199" s="456"/>
    </row>
    <row r="200" spans="16:126" x14ac:dyDescent="0.2">
      <c r="P200" s="14"/>
      <c r="DV200" s="456"/>
    </row>
    <row r="201" spans="16:126" x14ac:dyDescent="0.2">
      <c r="P201" s="14"/>
      <c r="DV201" s="456"/>
    </row>
    <row r="202" spans="16:126" x14ac:dyDescent="0.2">
      <c r="P202" s="14"/>
      <c r="DV202" s="456"/>
    </row>
    <row r="203" spans="16:126" x14ac:dyDescent="0.2">
      <c r="P203" s="14"/>
      <c r="DV203" s="456"/>
    </row>
    <row r="204" spans="16:126" x14ac:dyDescent="0.2">
      <c r="P204" s="14"/>
      <c r="DV204" s="456"/>
    </row>
    <row r="205" spans="16:126" x14ac:dyDescent="0.2">
      <c r="P205" s="14"/>
      <c r="DV205" s="456"/>
    </row>
    <row r="206" spans="16:126" x14ac:dyDescent="0.2">
      <c r="P206" s="14"/>
      <c r="DV206" s="456"/>
    </row>
    <row r="207" spans="16:126" x14ac:dyDescent="0.2">
      <c r="P207" s="14"/>
      <c r="DV207" s="456"/>
    </row>
    <row r="208" spans="16:126" x14ac:dyDescent="0.2">
      <c r="P208" s="14"/>
      <c r="DV208" s="456"/>
    </row>
    <row r="209" spans="16:126" x14ac:dyDescent="0.2">
      <c r="P209" s="14"/>
      <c r="DV209" s="456"/>
    </row>
    <row r="210" spans="16:126" x14ac:dyDescent="0.2">
      <c r="P210" s="14"/>
      <c r="DV210" s="456"/>
    </row>
    <row r="211" spans="16:126" x14ac:dyDescent="0.2">
      <c r="P211" s="14"/>
      <c r="DV211" s="456"/>
    </row>
    <row r="212" spans="16:126" x14ac:dyDescent="0.2">
      <c r="P212" s="14"/>
      <c r="DV212" s="456"/>
    </row>
    <row r="213" spans="16:126" x14ac:dyDescent="0.2">
      <c r="P213" s="14"/>
      <c r="DV213" s="456"/>
    </row>
    <row r="214" spans="16:126" x14ac:dyDescent="0.2">
      <c r="P214" s="14"/>
      <c r="DV214" s="456"/>
    </row>
    <row r="215" spans="16:126" x14ac:dyDescent="0.2">
      <c r="P215" s="14"/>
    </row>
    <row r="216" spans="16:126" x14ac:dyDescent="0.2">
      <c r="P216" s="14"/>
    </row>
    <row r="217" spans="16:126" x14ac:dyDescent="0.2">
      <c r="P217" s="14"/>
    </row>
    <row r="218" spans="16:126" x14ac:dyDescent="0.2">
      <c r="P218" s="14"/>
    </row>
    <row r="219" spans="16:126" x14ac:dyDescent="0.2">
      <c r="P219" s="14"/>
    </row>
    <row r="220" spans="16:126" x14ac:dyDescent="0.2">
      <c r="P220" s="14"/>
    </row>
    <row r="221" spans="16:126" x14ac:dyDescent="0.2">
      <c r="P221" s="14"/>
    </row>
    <row r="222" spans="16:126" x14ac:dyDescent="0.2">
      <c r="P222" s="14"/>
    </row>
    <row r="223" spans="16:126" x14ac:dyDescent="0.2">
      <c r="P223" s="14"/>
    </row>
    <row r="224" spans="16:126" x14ac:dyDescent="0.2">
      <c r="P224" s="14"/>
    </row>
    <row r="225" spans="16:16" x14ac:dyDescent="0.2">
      <c r="P225" s="14"/>
    </row>
    <row r="226" spans="16:16" x14ac:dyDescent="0.2">
      <c r="P226" s="14"/>
    </row>
    <row r="227" spans="16:16" x14ac:dyDescent="0.2">
      <c r="P227" s="14"/>
    </row>
    <row r="228" spans="16:16" x14ac:dyDescent="0.2">
      <c r="P228" s="14"/>
    </row>
    <row r="229" spans="16:16" x14ac:dyDescent="0.2">
      <c r="P229" s="14"/>
    </row>
    <row r="230" spans="16:16" x14ac:dyDescent="0.2">
      <c r="P230" s="14"/>
    </row>
    <row r="231" spans="16:16" x14ac:dyDescent="0.2">
      <c r="P231" s="14"/>
    </row>
    <row r="232" spans="16:16" x14ac:dyDescent="0.2">
      <c r="P232" s="14"/>
    </row>
    <row r="233" spans="16:16" x14ac:dyDescent="0.2">
      <c r="P233" s="14"/>
    </row>
    <row r="234" spans="16:16" x14ac:dyDescent="0.2">
      <c r="P234" s="14"/>
    </row>
    <row r="235" spans="16:16" x14ac:dyDescent="0.2">
      <c r="P235" s="14"/>
    </row>
    <row r="236" spans="16:16" x14ac:dyDescent="0.2">
      <c r="P236" s="14"/>
    </row>
    <row r="237" spans="16:16" x14ac:dyDescent="0.2">
      <c r="P237" s="14"/>
    </row>
    <row r="238" spans="16:16" x14ac:dyDescent="0.2">
      <c r="P238" s="14"/>
    </row>
    <row r="239" spans="16:16" x14ac:dyDescent="0.2">
      <c r="P239" s="14"/>
    </row>
    <row r="240" spans="16:16" x14ac:dyDescent="0.2">
      <c r="P240" s="14"/>
    </row>
    <row r="241" spans="16:16" x14ac:dyDescent="0.2">
      <c r="P241" s="14"/>
    </row>
    <row r="242" spans="16:16" x14ac:dyDescent="0.2">
      <c r="P242" s="14"/>
    </row>
    <row r="243" spans="16:16" x14ac:dyDescent="0.2">
      <c r="P243" s="14"/>
    </row>
    <row r="244" spans="16:16" x14ac:dyDescent="0.2">
      <c r="P244" s="14"/>
    </row>
    <row r="245" spans="16:16" x14ac:dyDescent="0.2">
      <c r="P245" s="14"/>
    </row>
    <row r="246" spans="16:16" x14ac:dyDescent="0.2">
      <c r="P246" s="14"/>
    </row>
    <row r="247" spans="16:16" x14ac:dyDescent="0.2">
      <c r="P247" s="14"/>
    </row>
    <row r="248" spans="16:16" x14ac:dyDescent="0.2">
      <c r="P248" s="14"/>
    </row>
    <row r="249" spans="16:16" x14ac:dyDescent="0.2">
      <c r="P249" s="14"/>
    </row>
    <row r="250" spans="16:16" x14ac:dyDescent="0.2">
      <c r="P250" s="14"/>
    </row>
    <row r="251" spans="16:16" x14ac:dyDescent="0.2">
      <c r="P251" s="14"/>
    </row>
    <row r="252" spans="16:16" x14ac:dyDescent="0.2">
      <c r="P252" s="14"/>
    </row>
    <row r="253" spans="16:16" x14ac:dyDescent="0.2">
      <c r="P253" s="14"/>
    </row>
    <row r="254" spans="16:16" x14ac:dyDescent="0.2">
      <c r="P254" s="14"/>
    </row>
    <row r="255" spans="16:16" x14ac:dyDescent="0.2">
      <c r="P255" s="14"/>
    </row>
    <row r="256" spans="16:16" x14ac:dyDescent="0.2">
      <c r="P256" s="14"/>
    </row>
    <row r="257" spans="16:16" x14ac:dyDescent="0.2">
      <c r="P257" s="14"/>
    </row>
    <row r="258" spans="16:16" x14ac:dyDescent="0.2">
      <c r="P258" s="14"/>
    </row>
    <row r="259" spans="16:16" x14ac:dyDescent="0.2">
      <c r="P259" s="14"/>
    </row>
    <row r="260" spans="16:16" x14ac:dyDescent="0.2">
      <c r="P260" s="14"/>
    </row>
    <row r="261" spans="16:16" x14ac:dyDescent="0.2">
      <c r="P261" s="14"/>
    </row>
    <row r="262" spans="16:16" x14ac:dyDescent="0.2">
      <c r="P262" s="14"/>
    </row>
    <row r="263" spans="16:16" x14ac:dyDescent="0.2">
      <c r="P263" s="14"/>
    </row>
    <row r="264" spans="16:16" x14ac:dyDescent="0.2">
      <c r="P264" s="14"/>
    </row>
    <row r="265" spans="16:16" x14ac:dyDescent="0.2">
      <c r="P265" s="14"/>
    </row>
    <row r="266" spans="16:16" x14ac:dyDescent="0.2">
      <c r="P266" s="14"/>
    </row>
    <row r="267" spans="16:16" x14ac:dyDescent="0.2">
      <c r="P267" s="14"/>
    </row>
    <row r="268" spans="16:16" x14ac:dyDescent="0.2">
      <c r="P268" s="14"/>
    </row>
    <row r="269" spans="16:16" x14ac:dyDescent="0.2">
      <c r="P269" s="14"/>
    </row>
    <row r="270" spans="16:16" x14ac:dyDescent="0.2">
      <c r="P270" s="14"/>
    </row>
    <row r="271" spans="16:16" x14ac:dyDescent="0.2">
      <c r="P271" s="14"/>
    </row>
    <row r="272" spans="16:16" x14ac:dyDescent="0.2">
      <c r="P272" s="14"/>
    </row>
    <row r="273" spans="16:16" x14ac:dyDescent="0.2">
      <c r="P273" s="14"/>
    </row>
    <row r="274" spans="16:16" x14ac:dyDescent="0.2">
      <c r="P274" s="14"/>
    </row>
    <row r="275" spans="16:16" x14ac:dyDescent="0.2">
      <c r="P275" s="14"/>
    </row>
    <row r="276" spans="16:16" x14ac:dyDescent="0.2">
      <c r="P276" s="14"/>
    </row>
    <row r="277" spans="16:16" x14ac:dyDescent="0.2">
      <c r="P277" s="14"/>
    </row>
    <row r="278" spans="16:16" x14ac:dyDescent="0.2">
      <c r="P278" s="14"/>
    </row>
    <row r="279" spans="16:16" x14ac:dyDescent="0.2">
      <c r="P279" s="14"/>
    </row>
    <row r="280" spans="16:16" x14ac:dyDescent="0.2">
      <c r="P280" s="14"/>
    </row>
    <row r="281" spans="16:16" x14ac:dyDescent="0.2">
      <c r="P281" s="14"/>
    </row>
    <row r="282" spans="16:16" x14ac:dyDescent="0.2">
      <c r="P282" s="14"/>
    </row>
    <row r="283" spans="16:16" x14ac:dyDescent="0.2">
      <c r="P283" s="14"/>
    </row>
    <row r="284" spans="16:16" x14ac:dyDescent="0.2">
      <c r="P284" s="14"/>
    </row>
    <row r="285" spans="16:16" x14ac:dyDescent="0.2">
      <c r="P285" s="14"/>
    </row>
    <row r="286" spans="16:16" x14ac:dyDescent="0.2">
      <c r="P286" s="14"/>
    </row>
    <row r="287" spans="16:16" x14ac:dyDescent="0.2">
      <c r="P287" s="14"/>
    </row>
    <row r="288" spans="16:16" x14ac:dyDescent="0.2">
      <c r="P288" s="14"/>
    </row>
    <row r="289" spans="16:16" x14ac:dyDescent="0.2">
      <c r="P289" s="14"/>
    </row>
    <row r="290" spans="16:16" x14ac:dyDescent="0.2">
      <c r="P290" s="14"/>
    </row>
    <row r="291" spans="16:16" x14ac:dyDescent="0.2">
      <c r="P291" s="14"/>
    </row>
    <row r="292" spans="16:16" x14ac:dyDescent="0.2">
      <c r="P292" s="14"/>
    </row>
    <row r="293" spans="16:16" x14ac:dyDescent="0.2">
      <c r="P293" s="14"/>
    </row>
    <row r="294" spans="16:16" x14ac:dyDescent="0.2">
      <c r="P294" s="14"/>
    </row>
    <row r="295" spans="16:16" x14ac:dyDescent="0.2">
      <c r="P295" s="14"/>
    </row>
    <row r="296" spans="16:16" x14ac:dyDescent="0.2">
      <c r="P296" s="14"/>
    </row>
    <row r="297" spans="16:16" x14ac:dyDescent="0.2">
      <c r="P297" s="14"/>
    </row>
    <row r="298" spans="16:16" x14ac:dyDescent="0.2">
      <c r="P298" s="14"/>
    </row>
    <row r="299" spans="16:16" x14ac:dyDescent="0.2">
      <c r="P299" s="14"/>
    </row>
    <row r="300" spans="16:16" x14ac:dyDescent="0.2">
      <c r="P300" s="14"/>
    </row>
    <row r="301" spans="16:16" x14ac:dyDescent="0.2">
      <c r="P301" s="14"/>
    </row>
    <row r="302" spans="16:16" x14ac:dyDescent="0.2">
      <c r="P302" s="14"/>
    </row>
    <row r="303" spans="16:16" x14ac:dyDescent="0.2">
      <c r="P303" s="14"/>
    </row>
    <row r="304" spans="16:16" x14ac:dyDescent="0.2">
      <c r="P304" s="14"/>
    </row>
    <row r="305" spans="16:16" x14ac:dyDescent="0.2">
      <c r="P305" s="14"/>
    </row>
    <row r="306" spans="16:16" x14ac:dyDescent="0.2">
      <c r="P306" s="14"/>
    </row>
    <row r="307" spans="16:16" x14ac:dyDescent="0.2">
      <c r="P307" s="14"/>
    </row>
    <row r="308" spans="16:16" x14ac:dyDescent="0.2">
      <c r="P308" s="14"/>
    </row>
    <row r="309" spans="16:16" x14ac:dyDescent="0.2">
      <c r="P309" s="14"/>
    </row>
    <row r="310" spans="16:16" x14ac:dyDescent="0.2">
      <c r="P310" s="14"/>
    </row>
    <row r="311" spans="16:16" x14ac:dyDescent="0.2">
      <c r="P311" s="14"/>
    </row>
    <row r="312" spans="16:16" x14ac:dyDescent="0.2">
      <c r="P312" s="14"/>
    </row>
    <row r="313" spans="16:16" x14ac:dyDescent="0.2">
      <c r="P313" s="14"/>
    </row>
    <row r="314" spans="16:16" x14ac:dyDescent="0.2">
      <c r="P314" s="14"/>
    </row>
    <row r="315" spans="16:16" x14ac:dyDescent="0.2">
      <c r="P315" s="14"/>
    </row>
    <row r="316" spans="16:16" x14ac:dyDescent="0.2">
      <c r="P316" s="14"/>
    </row>
    <row r="317" spans="16:16" x14ac:dyDescent="0.2">
      <c r="P317" s="14"/>
    </row>
    <row r="318" spans="16:16" x14ac:dyDescent="0.2">
      <c r="P318" s="14"/>
    </row>
    <row r="319" spans="16:16" x14ac:dyDescent="0.2">
      <c r="P319" s="14"/>
    </row>
    <row r="320" spans="16:16" x14ac:dyDescent="0.2">
      <c r="P320" s="14"/>
    </row>
    <row r="321" spans="16:16" x14ac:dyDescent="0.2">
      <c r="P321" s="14"/>
    </row>
    <row r="322" spans="16:16" x14ac:dyDescent="0.2">
      <c r="P322" s="14"/>
    </row>
    <row r="323" spans="16:16" x14ac:dyDescent="0.2">
      <c r="P323" s="14"/>
    </row>
    <row r="324" spans="16:16" x14ac:dyDescent="0.2">
      <c r="P324" s="14"/>
    </row>
    <row r="325" spans="16:16" x14ac:dyDescent="0.2">
      <c r="P325" s="14"/>
    </row>
    <row r="326" spans="16:16" x14ac:dyDescent="0.2">
      <c r="P326" s="14"/>
    </row>
    <row r="327" spans="16:16" x14ac:dyDescent="0.2">
      <c r="P327" s="14"/>
    </row>
    <row r="328" spans="16:16" x14ac:dyDescent="0.2">
      <c r="P328" s="14"/>
    </row>
    <row r="329" spans="16:16" x14ac:dyDescent="0.2">
      <c r="P329" s="14"/>
    </row>
    <row r="330" spans="16:16" x14ac:dyDescent="0.2">
      <c r="P330" s="14"/>
    </row>
    <row r="331" spans="16:16" x14ac:dyDescent="0.2">
      <c r="P331" s="14"/>
    </row>
    <row r="332" spans="16:16" x14ac:dyDescent="0.2">
      <c r="P332" s="14"/>
    </row>
    <row r="333" spans="16:16" x14ac:dyDescent="0.2">
      <c r="P333" s="14"/>
    </row>
    <row r="334" spans="16:16" x14ac:dyDescent="0.2">
      <c r="P334" s="14"/>
    </row>
    <row r="335" spans="16:16" x14ac:dyDescent="0.2">
      <c r="P335" s="14"/>
    </row>
    <row r="336" spans="16:16" x14ac:dyDescent="0.2">
      <c r="P336" s="14"/>
    </row>
    <row r="337" spans="16:16" x14ac:dyDescent="0.2">
      <c r="P337" s="14"/>
    </row>
    <row r="338" spans="16:16" x14ac:dyDescent="0.2">
      <c r="P338" s="14"/>
    </row>
    <row r="339" spans="16:16" x14ac:dyDescent="0.2">
      <c r="P339" s="14"/>
    </row>
    <row r="340" spans="16:16" x14ac:dyDescent="0.2">
      <c r="P340" s="14"/>
    </row>
    <row r="341" spans="16:16" x14ac:dyDescent="0.2">
      <c r="P341" s="14"/>
    </row>
    <row r="342" spans="16:16" x14ac:dyDescent="0.2">
      <c r="P342" s="14"/>
    </row>
    <row r="343" spans="16:16" x14ac:dyDescent="0.2">
      <c r="P343" s="14"/>
    </row>
    <row r="344" spans="16:16" x14ac:dyDescent="0.2">
      <c r="P344" s="14"/>
    </row>
    <row r="345" spans="16:16" x14ac:dyDescent="0.2">
      <c r="P345" s="14"/>
    </row>
    <row r="346" spans="16:16" x14ac:dyDescent="0.2">
      <c r="P346" s="14"/>
    </row>
    <row r="347" spans="16:16" x14ac:dyDescent="0.2">
      <c r="P347" s="14"/>
    </row>
    <row r="348" spans="16:16" x14ac:dyDescent="0.2">
      <c r="P348" s="14"/>
    </row>
    <row r="349" spans="16:16" x14ac:dyDescent="0.2">
      <c r="P349" s="14"/>
    </row>
    <row r="350" spans="16:16" x14ac:dyDescent="0.2">
      <c r="P350" s="14"/>
    </row>
    <row r="351" spans="16:16" x14ac:dyDescent="0.2">
      <c r="P351" s="14"/>
    </row>
    <row r="352" spans="16:16" x14ac:dyDescent="0.2">
      <c r="P352" s="14"/>
    </row>
    <row r="353" spans="16:16" x14ac:dyDescent="0.2">
      <c r="P353" s="14"/>
    </row>
    <row r="354" spans="16:16" x14ac:dyDescent="0.2">
      <c r="P354" s="14"/>
    </row>
    <row r="355" spans="16:16" x14ac:dyDescent="0.2">
      <c r="P355" s="14"/>
    </row>
    <row r="356" spans="16:16" x14ac:dyDescent="0.2">
      <c r="P356" s="14"/>
    </row>
    <row r="357" spans="16:16" x14ac:dyDescent="0.2">
      <c r="P357" s="14"/>
    </row>
    <row r="358" spans="16:16" x14ac:dyDescent="0.2">
      <c r="P358" s="14"/>
    </row>
    <row r="359" spans="16:16" x14ac:dyDescent="0.2">
      <c r="P359" s="14"/>
    </row>
    <row r="360" spans="16:16" x14ac:dyDescent="0.2">
      <c r="P360" s="14"/>
    </row>
    <row r="361" spans="16:16" x14ac:dyDescent="0.2">
      <c r="P361" s="14"/>
    </row>
    <row r="362" spans="16:16" x14ac:dyDescent="0.2">
      <c r="P362" s="14"/>
    </row>
    <row r="363" spans="16:16" x14ac:dyDescent="0.2">
      <c r="P363" s="14"/>
    </row>
    <row r="364" spans="16:16" x14ac:dyDescent="0.2">
      <c r="P364" s="14"/>
    </row>
    <row r="365" spans="16:16" x14ac:dyDescent="0.2">
      <c r="P365" s="14"/>
    </row>
    <row r="366" spans="16:16" x14ac:dyDescent="0.2">
      <c r="P366" s="14"/>
    </row>
    <row r="367" spans="16:16" x14ac:dyDescent="0.2">
      <c r="P367" s="14"/>
    </row>
    <row r="368" spans="16:16" x14ac:dyDescent="0.2">
      <c r="P368" s="14"/>
    </row>
    <row r="369" spans="16:16" x14ac:dyDescent="0.2">
      <c r="P369" s="14"/>
    </row>
    <row r="370" spans="16:16" x14ac:dyDescent="0.2">
      <c r="P370" s="14"/>
    </row>
    <row r="371" spans="16:16" x14ac:dyDescent="0.2">
      <c r="P371" s="14"/>
    </row>
    <row r="372" spans="16:16" x14ac:dyDescent="0.2">
      <c r="P372" s="14"/>
    </row>
    <row r="373" spans="16:16" x14ac:dyDescent="0.2">
      <c r="P373" s="14"/>
    </row>
    <row r="374" spans="16:16" x14ac:dyDescent="0.2">
      <c r="P374" s="14"/>
    </row>
    <row r="375" spans="16:16" x14ac:dyDescent="0.2">
      <c r="P375" s="14"/>
    </row>
    <row r="376" spans="16:16" x14ac:dyDescent="0.2">
      <c r="P376" s="14"/>
    </row>
    <row r="377" spans="16:16" x14ac:dyDescent="0.2">
      <c r="P377" s="14"/>
    </row>
    <row r="378" spans="16:16" x14ac:dyDescent="0.2">
      <c r="P378" s="14"/>
    </row>
    <row r="379" spans="16:16" x14ac:dyDescent="0.2">
      <c r="P379" s="14"/>
    </row>
    <row r="380" spans="16:16" x14ac:dyDescent="0.2">
      <c r="P380" s="14"/>
    </row>
    <row r="381" spans="16:16" x14ac:dyDescent="0.2">
      <c r="P381" s="14"/>
    </row>
    <row r="382" spans="16:16" x14ac:dyDescent="0.2">
      <c r="P382" s="14"/>
    </row>
    <row r="383" spans="16:16" x14ac:dyDescent="0.2">
      <c r="P383" s="14"/>
    </row>
    <row r="384" spans="16:16" x14ac:dyDescent="0.2">
      <c r="P384" s="14"/>
    </row>
    <row r="385" spans="16:16" x14ac:dyDescent="0.2">
      <c r="P385" s="14"/>
    </row>
    <row r="386" spans="16:16" x14ac:dyDescent="0.2">
      <c r="P386" s="14"/>
    </row>
    <row r="387" spans="16:16" x14ac:dyDescent="0.2">
      <c r="P387" s="14"/>
    </row>
    <row r="388" spans="16:16" x14ac:dyDescent="0.2">
      <c r="P388" s="14"/>
    </row>
    <row r="389" spans="16:16" x14ac:dyDescent="0.2">
      <c r="P389" s="14"/>
    </row>
    <row r="390" spans="16:16" x14ac:dyDescent="0.2">
      <c r="P390" s="14"/>
    </row>
    <row r="391" spans="16:16" x14ac:dyDescent="0.2">
      <c r="P391" s="14"/>
    </row>
    <row r="392" spans="16:16" x14ac:dyDescent="0.2">
      <c r="P392" s="14"/>
    </row>
    <row r="393" spans="16:16" x14ac:dyDescent="0.2">
      <c r="P393" s="14"/>
    </row>
    <row r="394" spans="16:16" x14ac:dyDescent="0.2">
      <c r="P394" s="14"/>
    </row>
    <row r="395" spans="16:16" x14ac:dyDescent="0.2">
      <c r="P395" s="14"/>
    </row>
    <row r="396" spans="16:16" x14ac:dyDescent="0.2">
      <c r="P396" s="14"/>
    </row>
    <row r="397" spans="16:16" x14ac:dyDescent="0.2">
      <c r="P397" s="14"/>
    </row>
    <row r="398" spans="16:16" x14ac:dyDescent="0.2">
      <c r="P398" s="14"/>
    </row>
    <row r="399" spans="16:16" x14ac:dyDescent="0.2">
      <c r="P399" s="14"/>
    </row>
    <row r="400" spans="16:16" x14ac:dyDescent="0.2">
      <c r="P400" s="14"/>
    </row>
    <row r="401" spans="16:16" x14ac:dyDescent="0.2">
      <c r="P401" s="14"/>
    </row>
    <row r="402" spans="16:16" x14ac:dyDescent="0.2">
      <c r="P402" s="14"/>
    </row>
    <row r="403" spans="16:16" x14ac:dyDescent="0.2">
      <c r="P403" s="14"/>
    </row>
    <row r="404" spans="16:16" x14ac:dyDescent="0.2">
      <c r="P404" s="14"/>
    </row>
    <row r="405" spans="16:16" x14ac:dyDescent="0.2">
      <c r="P405" s="14"/>
    </row>
    <row r="406" spans="16:16" x14ac:dyDescent="0.2">
      <c r="P406" s="14"/>
    </row>
    <row r="407" spans="16:16" x14ac:dyDescent="0.2">
      <c r="P407" s="14"/>
    </row>
    <row r="408" spans="16:16" x14ac:dyDescent="0.2">
      <c r="P408" s="14"/>
    </row>
    <row r="409" spans="16:16" x14ac:dyDescent="0.2">
      <c r="P409" s="14"/>
    </row>
    <row r="410" spans="16:16" x14ac:dyDescent="0.2">
      <c r="P410" s="14"/>
    </row>
    <row r="411" spans="16:16" x14ac:dyDescent="0.2">
      <c r="P411" s="14"/>
    </row>
    <row r="412" spans="16:16" x14ac:dyDescent="0.2">
      <c r="P412" s="14"/>
    </row>
    <row r="413" spans="16:16" x14ac:dyDescent="0.2">
      <c r="P413" s="14"/>
    </row>
    <row r="414" spans="16:16" x14ac:dyDescent="0.2">
      <c r="P414" s="14"/>
    </row>
    <row r="415" spans="16:16" x14ac:dyDescent="0.2">
      <c r="P415" s="14"/>
    </row>
    <row r="416" spans="16:16" x14ac:dyDescent="0.2">
      <c r="P416" s="14"/>
    </row>
    <row r="417" spans="16:16" x14ac:dyDescent="0.2">
      <c r="P417" s="14"/>
    </row>
    <row r="418" spans="16:16" x14ac:dyDescent="0.2">
      <c r="P418" s="14"/>
    </row>
    <row r="419" spans="16:16" x14ac:dyDescent="0.2">
      <c r="P419" s="14"/>
    </row>
    <row r="420" spans="16:16" x14ac:dyDescent="0.2">
      <c r="P420" s="14"/>
    </row>
    <row r="421" spans="16:16" x14ac:dyDescent="0.2">
      <c r="P421" s="14"/>
    </row>
    <row r="422" spans="16:16" x14ac:dyDescent="0.2">
      <c r="P422" s="14"/>
    </row>
    <row r="423" spans="16:16" x14ac:dyDescent="0.2">
      <c r="P423" s="14"/>
    </row>
    <row r="424" spans="16:16" x14ac:dyDescent="0.2">
      <c r="P424" s="14"/>
    </row>
    <row r="425" spans="16:16" x14ac:dyDescent="0.2">
      <c r="P425" s="14"/>
    </row>
    <row r="426" spans="16:16" x14ac:dyDescent="0.2">
      <c r="P426" s="14"/>
    </row>
    <row r="427" spans="16:16" x14ac:dyDescent="0.2">
      <c r="P427" s="14"/>
    </row>
    <row r="428" spans="16:16" x14ac:dyDescent="0.2">
      <c r="P428" s="14"/>
    </row>
    <row r="429" spans="16:16" x14ac:dyDescent="0.2">
      <c r="P429" s="14"/>
    </row>
    <row r="430" spans="16:16" x14ac:dyDescent="0.2">
      <c r="P430" s="14"/>
    </row>
    <row r="431" spans="16:16" x14ac:dyDescent="0.2">
      <c r="P431" s="14"/>
    </row>
    <row r="432" spans="16:16" x14ac:dyDescent="0.2">
      <c r="P432" s="14"/>
    </row>
    <row r="433" spans="16:16" x14ac:dyDescent="0.2">
      <c r="P433" s="14"/>
    </row>
    <row r="434" spans="16:16" x14ac:dyDescent="0.2">
      <c r="P434" s="14"/>
    </row>
    <row r="435" spans="16:16" x14ac:dyDescent="0.2">
      <c r="P435" s="14"/>
    </row>
    <row r="436" spans="16:16" x14ac:dyDescent="0.2">
      <c r="P436" s="14"/>
    </row>
    <row r="437" spans="16:16" x14ac:dyDescent="0.2">
      <c r="P437" s="14"/>
    </row>
    <row r="438" spans="16:16" x14ac:dyDescent="0.2">
      <c r="P438" s="14"/>
    </row>
    <row r="439" spans="16:16" x14ac:dyDescent="0.2">
      <c r="P439" s="14"/>
    </row>
    <row r="440" spans="16:16" x14ac:dyDescent="0.2">
      <c r="P440" s="14"/>
    </row>
    <row r="441" spans="16:16" x14ac:dyDescent="0.2">
      <c r="P441" s="14"/>
    </row>
    <row r="442" spans="16:16" x14ac:dyDescent="0.2">
      <c r="P442" s="14"/>
    </row>
    <row r="443" spans="16:16" x14ac:dyDescent="0.2">
      <c r="P443" s="14"/>
    </row>
    <row r="444" spans="16:16" x14ac:dyDescent="0.2">
      <c r="P444" s="14"/>
    </row>
    <row r="445" spans="16:16" x14ac:dyDescent="0.2">
      <c r="P445" s="14"/>
    </row>
    <row r="446" spans="16:16" x14ac:dyDescent="0.2">
      <c r="P446" s="14"/>
    </row>
    <row r="447" spans="16:16" x14ac:dyDescent="0.2">
      <c r="P447" s="14"/>
    </row>
    <row r="448" spans="16:16" x14ac:dyDescent="0.2">
      <c r="P448" s="14"/>
    </row>
    <row r="449" spans="16:16" x14ac:dyDescent="0.2">
      <c r="P449" s="14"/>
    </row>
    <row r="450" spans="16:16" x14ac:dyDescent="0.2">
      <c r="P450" s="14"/>
    </row>
    <row r="451" spans="16:16" x14ac:dyDescent="0.2">
      <c r="P451" s="14"/>
    </row>
    <row r="452" spans="16:16" x14ac:dyDescent="0.2">
      <c r="P452" s="14"/>
    </row>
    <row r="453" spans="16:16" x14ac:dyDescent="0.2">
      <c r="P453" s="14"/>
    </row>
    <row r="454" spans="16:16" x14ac:dyDescent="0.2">
      <c r="P454" s="14"/>
    </row>
    <row r="455" spans="16:16" x14ac:dyDescent="0.2">
      <c r="P455" s="14"/>
    </row>
    <row r="456" spans="16:16" x14ac:dyDescent="0.2">
      <c r="P456" s="14"/>
    </row>
    <row r="457" spans="16:16" x14ac:dyDescent="0.2">
      <c r="P457" s="14"/>
    </row>
    <row r="458" spans="16:16" x14ac:dyDescent="0.2">
      <c r="P458" s="14"/>
    </row>
    <row r="459" spans="16:16" x14ac:dyDescent="0.2">
      <c r="P459" s="14"/>
    </row>
    <row r="460" spans="16:16" x14ac:dyDescent="0.2">
      <c r="P460" s="14"/>
    </row>
    <row r="461" spans="16:16" x14ac:dyDescent="0.2">
      <c r="P461" s="14"/>
    </row>
    <row r="462" spans="16:16" x14ac:dyDescent="0.2">
      <c r="P462" s="14"/>
    </row>
    <row r="463" spans="16:16" x14ac:dyDescent="0.2">
      <c r="P463" s="14"/>
    </row>
    <row r="464" spans="16:16" x14ac:dyDescent="0.2">
      <c r="P464" s="14"/>
    </row>
    <row r="465" spans="16:16" x14ac:dyDescent="0.2">
      <c r="P465" s="14"/>
    </row>
    <row r="466" spans="16:16" x14ac:dyDescent="0.2">
      <c r="P466" s="14"/>
    </row>
    <row r="467" spans="16:16" x14ac:dyDescent="0.2">
      <c r="P467" s="14"/>
    </row>
    <row r="468" spans="16:16" x14ac:dyDescent="0.2">
      <c r="P468" s="14"/>
    </row>
    <row r="469" spans="16:16" x14ac:dyDescent="0.2">
      <c r="P469" s="14"/>
    </row>
    <row r="470" spans="16:16" x14ac:dyDescent="0.2">
      <c r="P470" s="14"/>
    </row>
    <row r="471" spans="16:16" x14ac:dyDescent="0.2">
      <c r="P471" s="14"/>
    </row>
    <row r="472" spans="16:16" x14ac:dyDescent="0.2">
      <c r="P472" s="14"/>
    </row>
    <row r="473" spans="16:16" x14ac:dyDescent="0.2">
      <c r="P473" s="14"/>
    </row>
    <row r="474" spans="16:16" x14ac:dyDescent="0.2">
      <c r="P474" s="14"/>
    </row>
    <row r="475" spans="16:16" x14ac:dyDescent="0.2">
      <c r="P475" s="14"/>
    </row>
    <row r="476" spans="16:16" x14ac:dyDescent="0.2">
      <c r="P476" s="14"/>
    </row>
    <row r="477" spans="16:16" x14ac:dyDescent="0.2">
      <c r="P477" s="14"/>
    </row>
    <row r="478" spans="16:16" x14ac:dyDescent="0.2">
      <c r="P478" s="14"/>
    </row>
    <row r="479" spans="16:16" x14ac:dyDescent="0.2">
      <c r="P479" s="14"/>
    </row>
    <row r="480" spans="16:16" x14ac:dyDescent="0.2">
      <c r="P480" s="14"/>
    </row>
    <row r="481" spans="16:16" x14ac:dyDescent="0.2">
      <c r="P481" s="14"/>
    </row>
    <row r="482" spans="16:16" x14ac:dyDescent="0.2">
      <c r="P482" s="14"/>
    </row>
    <row r="483" spans="16:16" x14ac:dyDescent="0.2">
      <c r="P483" s="14"/>
    </row>
    <row r="484" spans="16:16" x14ac:dyDescent="0.2">
      <c r="P484" s="14"/>
    </row>
    <row r="485" spans="16:16" x14ac:dyDescent="0.2">
      <c r="P485" s="14"/>
    </row>
    <row r="486" spans="16:16" x14ac:dyDescent="0.2">
      <c r="P486" s="14"/>
    </row>
    <row r="487" spans="16:16" x14ac:dyDescent="0.2">
      <c r="P487" s="14"/>
    </row>
    <row r="488" spans="16:16" x14ac:dyDescent="0.2">
      <c r="P488" s="14"/>
    </row>
    <row r="489" spans="16:16" x14ac:dyDescent="0.2">
      <c r="P489" s="14"/>
    </row>
    <row r="490" spans="16:16" x14ac:dyDescent="0.2">
      <c r="P490" s="14"/>
    </row>
    <row r="491" spans="16:16" x14ac:dyDescent="0.2">
      <c r="P491" s="14"/>
    </row>
    <row r="492" spans="16:16" x14ac:dyDescent="0.2">
      <c r="P492" s="14"/>
    </row>
    <row r="493" spans="16:16" x14ac:dyDescent="0.2">
      <c r="P493" s="14"/>
    </row>
    <row r="494" spans="16:16" x14ac:dyDescent="0.2">
      <c r="P494" s="14"/>
    </row>
    <row r="495" spans="16:16" x14ac:dyDescent="0.2">
      <c r="P495" s="14"/>
    </row>
    <row r="496" spans="16:16" x14ac:dyDescent="0.2">
      <c r="P496" s="14"/>
    </row>
    <row r="497" spans="16:16" x14ac:dyDescent="0.2">
      <c r="P497" s="14"/>
    </row>
    <row r="498" spans="16:16" x14ac:dyDescent="0.2">
      <c r="P498" s="14"/>
    </row>
    <row r="499" spans="16:16" x14ac:dyDescent="0.2">
      <c r="P499" s="14"/>
    </row>
    <row r="500" spans="16:16" x14ac:dyDescent="0.2">
      <c r="P500" s="14"/>
    </row>
    <row r="501" spans="16:16" x14ac:dyDescent="0.2">
      <c r="P501" s="14"/>
    </row>
    <row r="502" spans="16:16" x14ac:dyDescent="0.2">
      <c r="P502" s="14"/>
    </row>
    <row r="503" spans="16:16" x14ac:dyDescent="0.2">
      <c r="P503" s="14"/>
    </row>
    <row r="504" spans="16:16" x14ac:dyDescent="0.2">
      <c r="P504" s="14"/>
    </row>
    <row r="505" spans="16:16" x14ac:dyDescent="0.2">
      <c r="P505" s="14"/>
    </row>
    <row r="506" spans="16:16" x14ac:dyDescent="0.2">
      <c r="P506" s="14"/>
    </row>
    <row r="507" spans="16:16" x14ac:dyDescent="0.2">
      <c r="P507" s="14"/>
    </row>
    <row r="508" spans="16:16" x14ac:dyDescent="0.2">
      <c r="P508" s="14"/>
    </row>
    <row r="509" spans="16:16" x14ac:dyDescent="0.2">
      <c r="P509" s="14"/>
    </row>
    <row r="510" spans="16:16" x14ac:dyDescent="0.2">
      <c r="P510" s="14"/>
    </row>
    <row r="511" spans="16:16" x14ac:dyDescent="0.2">
      <c r="P511" s="14"/>
    </row>
    <row r="512" spans="16:16" x14ac:dyDescent="0.2">
      <c r="P512" s="14"/>
    </row>
    <row r="513" spans="16:16" x14ac:dyDescent="0.2">
      <c r="P513" s="14"/>
    </row>
    <row r="514" spans="16:16" x14ac:dyDescent="0.2">
      <c r="P514" s="14"/>
    </row>
    <row r="515" spans="16:16" x14ac:dyDescent="0.2">
      <c r="P515" s="14"/>
    </row>
    <row r="516" spans="16:16" x14ac:dyDescent="0.2">
      <c r="P516" s="14"/>
    </row>
    <row r="517" spans="16:16" x14ac:dyDescent="0.2">
      <c r="P517" s="14"/>
    </row>
    <row r="518" spans="16:16" x14ac:dyDescent="0.2">
      <c r="P518" s="14"/>
    </row>
    <row r="519" spans="16:16" x14ac:dyDescent="0.2">
      <c r="P519" s="14"/>
    </row>
    <row r="520" spans="16:16" x14ac:dyDescent="0.2">
      <c r="P520" s="14"/>
    </row>
    <row r="521" spans="16:16" x14ac:dyDescent="0.2">
      <c r="P521" s="14"/>
    </row>
    <row r="522" spans="16:16" x14ac:dyDescent="0.2">
      <c r="P522" s="14"/>
    </row>
    <row r="523" spans="16:16" x14ac:dyDescent="0.2">
      <c r="P523" s="14"/>
    </row>
    <row r="524" spans="16:16" x14ac:dyDescent="0.2">
      <c r="P524" s="14"/>
    </row>
    <row r="525" spans="16:16" x14ac:dyDescent="0.2">
      <c r="P525" s="14"/>
    </row>
    <row r="526" spans="16:16" x14ac:dyDescent="0.2">
      <c r="P526" s="14"/>
    </row>
    <row r="527" spans="16:16" x14ac:dyDescent="0.2">
      <c r="P527" s="14"/>
    </row>
    <row r="528" spans="16:16" x14ac:dyDescent="0.2">
      <c r="P528" s="14"/>
    </row>
    <row r="529" spans="16:16" x14ac:dyDescent="0.2">
      <c r="P529" s="14"/>
    </row>
    <row r="530" spans="16:16" x14ac:dyDescent="0.2">
      <c r="P530" s="14"/>
    </row>
    <row r="531" spans="16:16" x14ac:dyDescent="0.2">
      <c r="P531" s="14"/>
    </row>
    <row r="532" spans="16:16" x14ac:dyDescent="0.2">
      <c r="P532" s="14"/>
    </row>
    <row r="533" spans="16:16" x14ac:dyDescent="0.2">
      <c r="P533" s="14"/>
    </row>
    <row r="534" spans="16:16" x14ac:dyDescent="0.2">
      <c r="P534" s="14"/>
    </row>
    <row r="535" spans="16:16" x14ac:dyDescent="0.2">
      <c r="P535" s="14"/>
    </row>
    <row r="536" spans="16:16" x14ac:dyDescent="0.2">
      <c r="P536" s="14"/>
    </row>
    <row r="537" spans="16:16" x14ac:dyDescent="0.2">
      <c r="P537" s="14"/>
    </row>
    <row r="538" spans="16:16" x14ac:dyDescent="0.2">
      <c r="P538" s="14"/>
    </row>
    <row r="539" spans="16:16" x14ac:dyDescent="0.2">
      <c r="P539" s="14"/>
    </row>
    <row r="540" spans="16:16" x14ac:dyDescent="0.2">
      <c r="P540" s="14"/>
    </row>
    <row r="541" spans="16:16" x14ac:dyDescent="0.2">
      <c r="P541" s="14"/>
    </row>
    <row r="542" spans="16:16" x14ac:dyDescent="0.2">
      <c r="P542" s="14"/>
    </row>
    <row r="543" spans="16:16" x14ac:dyDescent="0.2">
      <c r="P543" s="14"/>
    </row>
    <row r="544" spans="16:16" x14ac:dyDescent="0.2">
      <c r="P544" s="14"/>
    </row>
    <row r="545" spans="16:16" x14ac:dyDescent="0.2">
      <c r="P545" s="14"/>
    </row>
    <row r="546" spans="16:16" x14ac:dyDescent="0.2">
      <c r="P546" s="14"/>
    </row>
    <row r="547" spans="16:16" x14ac:dyDescent="0.2">
      <c r="P547" s="14"/>
    </row>
    <row r="548" spans="16:16" x14ac:dyDescent="0.2">
      <c r="P548" s="14"/>
    </row>
    <row r="549" spans="16:16" x14ac:dyDescent="0.2">
      <c r="P549" s="14"/>
    </row>
    <row r="550" spans="16:16" x14ac:dyDescent="0.2">
      <c r="P550" s="14"/>
    </row>
    <row r="551" spans="16:16" x14ac:dyDescent="0.2">
      <c r="P551" s="14"/>
    </row>
    <row r="552" spans="16:16" x14ac:dyDescent="0.2">
      <c r="P552" s="14"/>
    </row>
    <row r="553" spans="16:16" x14ac:dyDescent="0.2">
      <c r="P553" s="14"/>
    </row>
    <row r="554" spans="16:16" x14ac:dyDescent="0.2">
      <c r="P554" s="14"/>
    </row>
    <row r="555" spans="16:16" x14ac:dyDescent="0.2">
      <c r="P555" s="14"/>
    </row>
    <row r="556" spans="16:16" x14ac:dyDescent="0.2">
      <c r="P556" s="14"/>
    </row>
    <row r="557" spans="16:16" x14ac:dyDescent="0.2">
      <c r="P557" s="14"/>
    </row>
    <row r="558" spans="16:16" x14ac:dyDescent="0.2">
      <c r="P558" s="14"/>
    </row>
    <row r="559" spans="16:16" x14ac:dyDescent="0.2">
      <c r="P559" s="14"/>
    </row>
    <row r="560" spans="16:16" x14ac:dyDescent="0.2">
      <c r="P560" s="14"/>
    </row>
    <row r="561" spans="16:16" x14ac:dyDescent="0.2">
      <c r="P561" s="14"/>
    </row>
    <row r="562" spans="16:16" x14ac:dyDescent="0.2">
      <c r="P562" s="14"/>
    </row>
    <row r="563" spans="16:16" x14ac:dyDescent="0.2">
      <c r="P563" s="14"/>
    </row>
    <row r="564" spans="16:16" x14ac:dyDescent="0.2">
      <c r="P564" s="14"/>
    </row>
    <row r="565" spans="16:16" x14ac:dyDescent="0.2">
      <c r="P565" s="14"/>
    </row>
    <row r="566" spans="16:16" x14ac:dyDescent="0.2">
      <c r="P566" s="14"/>
    </row>
    <row r="567" spans="16:16" x14ac:dyDescent="0.2">
      <c r="P567" s="14"/>
    </row>
    <row r="568" spans="16:16" x14ac:dyDescent="0.2">
      <c r="P568" s="14"/>
    </row>
    <row r="569" spans="16:16" x14ac:dyDescent="0.2">
      <c r="P569" s="14"/>
    </row>
    <row r="570" spans="16:16" x14ac:dyDescent="0.2">
      <c r="P570" s="14"/>
    </row>
    <row r="571" spans="16:16" x14ac:dyDescent="0.2">
      <c r="P571" s="14"/>
    </row>
    <row r="572" spans="16:16" x14ac:dyDescent="0.2">
      <c r="P572" s="14"/>
    </row>
    <row r="573" spans="16:16" x14ac:dyDescent="0.2">
      <c r="P573" s="14"/>
    </row>
    <row r="574" spans="16:16" x14ac:dyDescent="0.2">
      <c r="P574" s="14"/>
    </row>
    <row r="575" spans="16:16" x14ac:dyDescent="0.2">
      <c r="P575" s="14"/>
    </row>
    <row r="576" spans="16:16" x14ac:dyDescent="0.2">
      <c r="P576" s="14"/>
    </row>
    <row r="577" spans="16:16" x14ac:dyDescent="0.2">
      <c r="P577" s="14"/>
    </row>
    <row r="578" spans="16:16" x14ac:dyDescent="0.2">
      <c r="P578" s="14"/>
    </row>
    <row r="579" spans="16:16" x14ac:dyDescent="0.2">
      <c r="P579" s="14"/>
    </row>
    <row r="580" spans="16:16" x14ac:dyDescent="0.2">
      <c r="P580" s="14"/>
    </row>
    <row r="581" spans="16:16" x14ac:dyDescent="0.2">
      <c r="P581" s="14"/>
    </row>
    <row r="582" spans="16:16" x14ac:dyDescent="0.2">
      <c r="P582" s="14"/>
    </row>
    <row r="583" spans="16:16" x14ac:dyDescent="0.2">
      <c r="P583" s="14"/>
    </row>
    <row r="584" spans="16:16" x14ac:dyDescent="0.2">
      <c r="P584" s="14"/>
    </row>
    <row r="585" spans="16:16" x14ac:dyDescent="0.2">
      <c r="P585" s="14"/>
    </row>
    <row r="586" spans="16:16" x14ac:dyDescent="0.2">
      <c r="P586" s="14"/>
    </row>
    <row r="587" spans="16:16" x14ac:dyDescent="0.2">
      <c r="P587" s="14"/>
    </row>
    <row r="588" spans="16:16" x14ac:dyDescent="0.2">
      <c r="P588" s="14"/>
    </row>
    <row r="589" spans="16:16" x14ac:dyDescent="0.2">
      <c r="P589" s="14"/>
    </row>
    <row r="590" spans="16:16" x14ac:dyDescent="0.2">
      <c r="P590" s="14"/>
    </row>
    <row r="591" spans="16:16" x14ac:dyDescent="0.2">
      <c r="P591" s="14"/>
    </row>
    <row r="592" spans="16:16" x14ac:dyDescent="0.2">
      <c r="P592" s="14"/>
    </row>
    <row r="593" spans="16:16" x14ac:dyDescent="0.2">
      <c r="P593" s="14"/>
    </row>
    <row r="594" spans="16:16" x14ac:dyDescent="0.2">
      <c r="P594" s="14"/>
    </row>
    <row r="595" spans="16:16" x14ac:dyDescent="0.2">
      <c r="P595" s="14"/>
    </row>
    <row r="596" spans="16:16" x14ac:dyDescent="0.2">
      <c r="P596" s="14"/>
    </row>
    <row r="597" spans="16:16" x14ac:dyDescent="0.2">
      <c r="P597" s="14"/>
    </row>
    <row r="598" spans="16:16" x14ac:dyDescent="0.2">
      <c r="P598" s="14"/>
    </row>
    <row r="599" spans="16:16" x14ac:dyDescent="0.2">
      <c r="P599" s="14"/>
    </row>
    <row r="600" spans="16:16" x14ac:dyDescent="0.2">
      <c r="P600" s="14"/>
    </row>
    <row r="601" spans="16:16" x14ac:dyDescent="0.2">
      <c r="P601" s="14"/>
    </row>
    <row r="602" spans="16:16" x14ac:dyDescent="0.2">
      <c r="P602" s="14"/>
    </row>
    <row r="603" spans="16:16" x14ac:dyDescent="0.2">
      <c r="P603" s="14"/>
    </row>
    <row r="604" spans="16:16" x14ac:dyDescent="0.2">
      <c r="P604" s="14"/>
    </row>
    <row r="605" spans="16:16" x14ac:dyDescent="0.2">
      <c r="P605" s="14"/>
    </row>
    <row r="606" spans="16:16" x14ac:dyDescent="0.2">
      <c r="P606" s="14"/>
    </row>
    <row r="607" spans="16:16" x14ac:dyDescent="0.2">
      <c r="P607" s="14"/>
    </row>
    <row r="608" spans="16:16" x14ac:dyDescent="0.2">
      <c r="P608" s="14"/>
    </row>
    <row r="609" spans="16:16" x14ac:dyDescent="0.2">
      <c r="P609" s="14"/>
    </row>
    <row r="610" spans="16:16" x14ac:dyDescent="0.2">
      <c r="P610" s="14"/>
    </row>
    <row r="611" spans="16:16" x14ac:dyDescent="0.2">
      <c r="P611" s="14"/>
    </row>
    <row r="612" spans="16:16" x14ac:dyDescent="0.2">
      <c r="P612" s="14"/>
    </row>
    <row r="613" spans="16:16" x14ac:dyDescent="0.2">
      <c r="P613" s="14"/>
    </row>
    <row r="614" spans="16:16" x14ac:dyDescent="0.2">
      <c r="P614" s="14"/>
    </row>
    <row r="615" spans="16:16" x14ac:dyDescent="0.2">
      <c r="P615" s="14"/>
    </row>
    <row r="616" spans="16:16" x14ac:dyDescent="0.2">
      <c r="P616" s="14"/>
    </row>
    <row r="617" spans="16:16" x14ac:dyDescent="0.2">
      <c r="P617" s="14"/>
    </row>
    <row r="618" spans="16:16" x14ac:dyDescent="0.2">
      <c r="P618" s="14"/>
    </row>
    <row r="619" spans="16:16" x14ac:dyDescent="0.2">
      <c r="P619" s="14"/>
    </row>
    <row r="620" spans="16:16" x14ac:dyDescent="0.2">
      <c r="P620" s="14"/>
    </row>
    <row r="621" spans="16:16" x14ac:dyDescent="0.2">
      <c r="P621" s="14"/>
    </row>
    <row r="622" spans="16:16" x14ac:dyDescent="0.2">
      <c r="P622" s="14"/>
    </row>
    <row r="623" spans="16:16" x14ac:dyDescent="0.2">
      <c r="P623" s="14"/>
    </row>
    <row r="624" spans="16:16" x14ac:dyDescent="0.2">
      <c r="P624" s="14"/>
    </row>
    <row r="625" spans="16:16" x14ac:dyDescent="0.2">
      <c r="P625" s="14"/>
    </row>
    <row r="626" spans="16:16" x14ac:dyDescent="0.2">
      <c r="P626" s="14"/>
    </row>
    <row r="627" spans="16:16" x14ac:dyDescent="0.2">
      <c r="P627" s="14"/>
    </row>
    <row r="628" spans="16:16" x14ac:dyDescent="0.2">
      <c r="P628" s="14"/>
    </row>
    <row r="629" spans="16:16" x14ac:dyDescent="0.2">
      <c r="P629" s="14"/>
    </row>
    <row r="630" spans="16:16" x14ac:dyDescent="0.2">
      <c r="P630" s="14"/>
    </row>
    <row r="631" spans="16:16" x14ac:dyDescent="0.2">
      <c r="P631" s="14"/>
    </row>
    <row r="632" spans="16:16" x14ac:dyDescent="0.2">
      <c r="P632" s="14"/>
    </row>
    <row r="633" spans="16:16" x14ac:dyDescent="0.2">
      <c r="P633" s="14"/>
    </row>
    <row r="634" spans="16:16" x14ac:dyDescent="0.2">
      <c r="P634" s="14"/>
    </row>
    <row r="635" spans="16:16" x14ac:dyDescent="0.2">
      <c r="P635" s="14"/>
    </row>
    <row r="636" spans="16:16" x14ac:dyDescent="0.2">
      <c r="P636" s="14"/>
    </row>
    <row r="637" spans="16:16" x14ac:dyDescent="0.2">
      <c r="P637" s="14"/>
    </row>
    <row r="638" spans="16:16" x14ac:dyDescent="0.2">
      <c r="P638" s="14"/>
    </row>
    <row r="639" spans="16:16" x14ac:dyDescent="0.2">
      <c r="P639" s="14"/>
    </row>
    <row r="640" spans="16:16" x14ac:dyDescent="0.2">
      <c r="P640" s="14"/>
    </row>
    <row r="641" spans="16:16" x14ac:dyDescent="0.2">
      <c r="P641" s="14"/>
    </row>
    <row r="642" spans="16:16" x14ac:dyDescent="0.2">
      <c r="P642" s="14"/>
    </row>
    <row r="643" spans="16:16" x14ac:dyDescent="0.2">
      <c r="P643" s="14"/>
    </row>
    <row r="644" spans="16:16" x14ac:dyDescent="0.2">
      <c r="P644" s="14"/>
    </row>
    <row r="645" spans="16:16" x14ac:dyDescent="0.2">
      <c r="P645" s="14"/>
    </row>
    <row r="646" spans="16:16" x14ac:dyDescent="0.2">
      <c r="P646" s="14"/>
    </row>
    <row r="647" spans="16:16" x14ac:dyDescent="0.2">
      <c r="P647" s="14"/>
    </row>
    <row r="648" spans="16:16" x14ac:dyDescent="0.2">
      <c r="P648" s="14"/>
    </row>
    <row r="649" spans="16:16" x14ac:dyDescent="0.2">
      <c r="P649" s="14"/>
    </row>
    <row r="650" spans="16:16" x14ac:dyDescent="0.2">
      <c r="P650" s="14"/>
    </row>
    <row r="651" spans="16:16" x14ac:dyDescent="0.2">
      <c r="P651" s="14"/>
    </row>
    <row r="652" spans="16:16" x14ac:dyDescent="0.2">
      <c r="P652" s="14"/>
    </row>
    <row r="653" spans="16:16" x14ac:dyDescent="0.2">
      <c r="P653" s="14"/>
    </row>
    <row r="654" spans="16:16" x14ac:dyDescent="0.2">
      <c r="P654" s="14"/>
    </row>
    <row r="655" spans="16:16" x14ac:dyDescent="0.2">
      <c r="P655" s="14"/>
    </row>
    <row r="656" spans="16:16" x14ac:dyDescent="0.2">
      <c r="P656" s="14"/>
    </row>
    <row r="657" spans="16:16" x14ac:dyDescent="0.2">
      <c r="P657" s="14"/>
    </row>
    <row r="658" spans="16:16" x14ac:dyDescent="0.2">
      <c r="P658" s="14"/>
    </row>
    <row r="659" spans="16:16" x14ac:dyDescent="0.2">
      <c r="P659" s="14"/>
    </row>
    <row r="660" spans="16:16" x14ac:dyDescent="0.2">
      <c r="P660" s="14"/>
    </row>
    <row r="661" spans="16:16" x14ac:dyDescent="0.2">
      <c r="P661" s="14"/>
    </row>
    <row r="662" spans="16:16" x14ac:dyDescent="0.2">
      <c r="P662" s="14"/>
    </row>
    <row r="663" spans="16:16" x14ac:dyDescent="0.2">
      <c r="P663" s="14"/>
    </row>
    <row r="664" spans="16:16" x14ac:dyDescent="0.2">
      <c r="P664" s="14"/>
    </row>
    <row r="665" spans="16:16" x14ac:dyDescent="0.2">
      <c r="P665" s="14"/>
    </row>
    <row r="666" spans="16:16" x14ac:dyDescent="0.2">
      <c r="P666" s="14"/>
    </row>
    <row r="667" spans="16:16" x14ac:dyDescent="0.2">
      <c r="P667" s="14"/>
    </row>
    <row r="668" spans="16:16" x14ac:dyDescent="0.2">
      <c r="P668" s="14"/>
    </row>
    <row r="669" spans="16:16" x14ac:dyDescent="0.2">
      <c r="P669" s="14"/>
    </row>
    <row r="670" spans="16:16" x14ac:dyDescent="0.2">
      <c r="P670" s="14"/>
    </row>
    <row r="671" spans="16:16" x14ac:dyDescent="0.2">
      <c r="P671" s="14"/>
    </row>
    <row r="672" spans="16:16" x14ac:dyDescent="0.2">
      <c r="P672" s="14"/>
    </row>
    <row r="673" spans="16:16" x14ac:dyDescent="0.2">
      <c r="P673" s="14"/>
    </row>
    <row r="674" spans="16:16" x14ac:dyDescent="0.2">
      <c r="P674" s="14"/>
    </row>
    <row r="675" spans="16:16" x14ac:dyDescent="0.2">
      <c r="P675" s="14"/>
    </row>
    <row r="676" spans="16:16" x14ac:dyDescent="0.2">
      <c r="P676" s="14"/>
    </row>
    <row r="677" spans="16:16" x14ac:dyDescent="0.2">
      <c r="P677" s="14"/>
    </row>
    <row r="678" spans="16:16" x14ac:dyDescent="0.2">
      <c r="P678" s="14"/>
    </row>
    <row r="679" spans="16:16" x14ac:dyDescent="0.2">
      <c r="P679" s="14"/>
    </row>
    <row r="680" spans="16:16" x14ac:dyDescent="0.2">
      <c r="P680" s="14"/>
    </row>
    <row r="681" spans="16:16" x14ac:dyDescent="0.2">
      <c r="P681" s="14"/>
    </row>
    <row r="682" spans="16:16" x14ac:dyDescent="0.2">
      <c r="P682" s="14"/>
    </row>
    <row r="683" spans="16:16" x14ac:dyDescent="0.2">
      <c r="P683" s="14"/>
    </row>
    <row r="684" spans="16:16" x14ac:dyDescent="0.2">
      <c r="P684" s="14"/>
    </row>
    <row r="685" spans="16:16" x14ac:dyDescent="0.2">
      <c r="P685" s="14"/>
    </row>
    <row r="686" spans="16:16" x14ac:dyDescent="0.2">
      <c r="P686" s="14"/>
    </row>
    <row r="687" spans="16:16" x14ac:dyDescent="0.2">
      <c r="P687" s="14"/>
    </row>
    <row r="688" spans="16:16" x14ac:dyDescent="0.2">
      <c r="P688" s="14"/>
    </row>
    <row r="689" spans="16:16" x14ac:dyDescent="0.2">
      <c r="P689" s="14"/>
    </row>
    <row r="690" spans="16:16" x14ac:dyDescent="0.2">
      <c r="P690" s="14"/>
    </row>
    <row r="691" spans="16:16" x14ac:dyDescent="0.2">
      <c r="P691" s="14"/>
    </row>
    <row r="692" spans="16:16" x14ac:dyDescent="0.2">
      <c r="P692" s="14"/>
    </row>
    <row r="693" spans="16:16" x14ac:dyDescent="0.2">
      <c r="P693" s="14"/>
    </row>
    <row r="694" spans="16:16" x14ac:dyDescent="0.2">
      <c r="P694" s="14"/>
    </row>
    <row r="695" spans="16:16" x14ac:dyDescent="0.2">
      <c r="P695" s="14"/>
    </row>
    <row r="696" spans="16:16" x14ac:dyDescent="0.2">
      <c r="P696" s="14"/>
    </row>
    <row r="697" spans="16:16" x14ac:dyDescent="0.2">
      <c r="P697" s="14"/>
    </row>
    <row r="698" spans="16:16" x14ac:dyDescent="0.2">
      <c r="P698" s="14"/>
    </row>
    <row r="699" spans="16:16" x14ac:dyDescent="0.2">
      <c r="P699" s="14"/>
    </row>
    <row r="700" spans="16:16" x14ac:dyDescent="0.2">
      <c r="P700" s="14"/>
    </row>
    <row r="701" spans="16:16" x14ac:dyDescent="0.2">
      <c r="P701" s="14"/>
    </row>
    <row r="702" spans="16:16" x14ac:dyDescent="0.2">
      <c r="P702" s="14"/>
    </row>
    <row r="703" spans="16:16" x14ac:dyDescent="0.2">
      <c r="P703" s="14"/>
    </row>
    <row r="704" spans="16:16" x14ac:dyDescent="0.2">
      <c r="P704" s="14"/>
    </row>
    <row r="705" spans="16:16" x14ac:dyDescent="0.2">
      <c r="P705" s="14"/>
    </row>
    <row r="706" spans="16:16" x14ac:dyDescent="0.2">
      <c r="P706" s="14"/>
    </row>
    <row r="707" spans="16:16" x14ac:dyDescent="0.2">
      <c r="P707" s="14"/>
    </row>
    <row r="708" spans="16:16" x14ac:dyDescent="0.2">
      <c r="P708" s="14"/>
    </row>
    <row r="709" spans="16:16" x14ac:dyDescent="0.2">
      <c r="P709" s="14"/>
    </row>
    <row r="710" spans="16:16" x14ac:dyDescent="0.2">
      <c r="P710" s="14"/>
    </row>
    <row r="711" spans="16:16" x14ac:dyDescent="0.2">
      <c r="P711" s="14"/>
    </row>
    <row r="712" spans="16:16" x14ac:dyDescent="0.2">
      <c r="P712" s="14"/>
    </row>
    <row r="713" spans="16:16" x14ac:dyDescent="0.2">
      <c r="P713" s="14"/>
    </row>
    <row r="714" spans="16:16" x14ac:dyDescent="0.2">
      <c r="P714" s="14"/>
    </row>
    <row r="715" spans="16:16" x14ac:dyDescent="0.2">
      <c r="P715" s="14"/>
    </row>
    <row r="716" spans="16:16" x14ac:dyDescent="0.2">
      <c r="P716" s="14"/>
    </row>
    <row r="717" spans="16:16" x14ac:dyDescent="0.2">
      <c r="P717" s="14"/>
    </row>
    <row r="718" spans="16:16" x14ac:dyDescent="0.2">
      <c r="P718" s="14"/>
    </row>
    <row r="719" spans="16:16" x14ac:dyDescent="0.2">
      <c r="P719" s="14"/>
    </row>
    <row r="720" spans="16:16" x14ac:dyDescent="0.2">
      <c r="P720" s="14"/>
    </row>
    <row r="721" spans="16:16" x14ac:dyDescent="0.2">
      <c r="P721" s="14"/>
    </row>
    <row r="722" spans="16:16" x14ac:dyDescent="0.2">
      <c r="P722" s="14"/>
    </row>
    <row r="723" spans="16:16" x14ac:dyDescent="0.2">
      <c r="P723" s="14"/>
    </row>
    <row r="724" spans="16:16" x14ac:dyDescent="0.2">
      <c r="P724" s="14"/>
    </row>
    <row r="725" spans="16:16" x14ac:dyDescent="0.2">
      <c r="P725" s="14"/>
    </row>
    <row r="726" spans="16:16" x14ac:dyDescent="0.2">
      <c r="P726" s="14"/>
    </row>
    <row r="727" spans="16:16" x14ac:dyDescent="0.2">
      <c r="P727" s="14"/>
    </row>
    <row r="728" spans="16:16" x14ac:dyDescent="0.2">
      <c r="P728" s="14"/>
    </row>
    <row r="729" spans="16:16" x14ac:dyDescent="0.2">
      <c r="P729" s="14"/>
    </row>
    <row r="730" spans="16:16" x14ac:dyDescent="0.2">
      <c r="P730" s="14"/>
    </row>
    <row r="731" spans="16:16" x14ac:dyDescent="0.2">
      <c r="P731" s="14"/>
    </row>
    <row r="732" spans="16:16" x14ac:dyDescent="0.2">
      <c r="P732" s="14"/>
    </row>
    <row r="733" spans="16:16" x14ac:dyDescent="0.2">
      <c r="P733" s="14"/>
    </row>
    <row r="734" spans="16:16" x14ac:dyDescent="0.2">
      <c r="P734" s="14"/>
    </row>
    <row r="735" spans="16:16" x14ac:dyDescent="0.2">
      <c r="P735" s="14"/>
    </row>
    <row r="736" spans="16:16" x14ac:dyDescent="0.2">
      <c r="P736" s="14"/>
    </row>
    <row r="737" spans="16:16" x14ac:dyDescent="0.2">
      <c r="P737" s="14"/>
    </row>
    <row r="738" spans="16:16" x14ac:dyDescent="0.2">
      <c r="P738" s="14"/>
    </row>
    <row r="739" spans="16:16" x14ac:dyDescent="0.2">
      <c r="P739" s="14"/>
    </row>
    <row r="740" spans="16:16" x14ac:dyDescent="0.2">
      <c r="P740" s="14"/>
    </row>
    <row r="741" spans="16:16" x14ac:dyDescent="0.2">
      <c r="P741" s="14"/>
    </row>
    <row r="742" spans="16:16" x14ac:dyDescent="0.2">
      <c r="P742" s="14"/>
    </row>
    <row r="743" spans="16:16" x14ac:dyDescent="0.2">
      <c r="P743" s="14"/>
    </row>
    <row r="744" spans="16:16" x14ac:dyDescent="0.2">
      <c r="P744" s="14"/>
    </row>
    <row r="745" spans="16:16" x14ac:dyDescent="0.2">
      <c r="P745" s="14"/>
    </row>
    <row r="746" spans="16:16" x14ac:dyDescent="0.2">
      <c r="P746" s="14"/>
    </row>
    <row r="747" spans="16:16" x14ac:dyDescent="0.2">
      <c r="P747" s="14"/>
    </row>
    <row r="748" spans="16:16" x14ac:dyDescent="0.2">
      <c r="P748" s="14"/>
    </row>
    <row r="749" spans="16:16" x14ac:dyDescent="0.2">
      <c r="P749" s="14"/>
    </row>
    <row r="750" spans="16:16" x14ac:dyDescent="0.2">
      <c r="P750" s="14"/>
    </row>
    <row r="751" spans="16:16" x14ac:dyDescent="0.2">
      <c r="P751" s="14"/>
    </row>
    <row r="752" spans="16:16" x14ac:dyDescent="0.2">
      <c r="P752" s="14"/>
    </row>
    <row r="753" spans="16:16" x14ac:dyDescent="0.2">
      <c r="P753" s="14"/>
    </row>
    <row r="754" spans="16:16" x14ac:dyDescent="0.2">
      <c r="P754" s="14"/>
    </row>
    <row r="755" spans="16:16" x14ac:dyDescent="0.2">
      <c r="P755" s="14"/>
    </row>
    <row r="756" spans="16:16" x14ac:dyDescent="0.2">
      <c r="P756" s="14"/>
    </row>
    <row r="757" spans="16:16" x14ac:dyDescent="0.2">
      <c r="P757" s="14"/>
    </row>
    <row r="758" spans="16:16" x14ac:dyDescent="0.2">
      <c r="P758" s="14"/>
    </row>
    <row r="759" spans="16:16" x14ac:dyDescent="0.2">
      <c r="P759" s="14"/>
    </row>
    <row r="760" spans="16:16" x14ac:dyDescent="0.2">
      <c r="P760" s="14"/>
    </row>
    <row r="761" spans="16:16" x14ac:dyDescent="0.2">
      <c r="P761" s="14"/>
    </row>
    <row r="762" spans="16:16" x14ac:dyDescent="0.2">
      <c r="P762" s="14"/>
    </row>
    <row r="763" spans="16:16" x14ac:dyDescent="0.2">
      <c r="P763" s="14"/>
    </row>
    <row r="764" spans="16:16" x14ac:dyDescent="0.2">
      <c r="P764" s="14"/>
    </row>
    <row r="765" spans="16:16" x14ac:dyDescent="0.2">
      <c r="P765" s="14"/>
    </row>
    <row r="766" spans="16:16" x14ac:dyDescent="0.2">
      <c r="P766" s="14"/>
    </row>
    <row r="767" spans="16:16" x14ac:dyDescent="0.2">
      <c r="P767" s="14"/>
    </row>
    <row r="768" spans="16:16" x14ac:dyDescent="0.2">
      <c r="P768" s="14"/>
    </row>
    <row r="769" spans="16:16" x14ac:dyDescent="0.2">
      <c r="P769" s="14"/>
    </row>
    <row r="770" spans="16:16" x14ac:dyDescent="0.2">
      <c r="P770" s="14"/>
    </row>
    <row r="771" spans="16:16" x14ac:dyDescent="0.2">
      <c r="P771" s="14"/>
    </row>
    <row r="772" spans="16:16" x14ac:dyDescent="0.2">
      <c r="P772" s="14"/>
    </row>
    <row r="773" spans="16:16" x14ac:dyDescent="0.2">
      <c r="P773" s="14"/>
    </row>
    <row r="774" spans="16:16" x14ac:dyDescent="0.2">
      <c r="P774" s="14"/>
    </row>
    <row r="775" spans="16:16" x14ac:dyDescent="0.2">
      <c r="P775" s="14"/>
    </row>
    <row r="776" spans="16:16" x14ac:dyDescent="0.2">
      <c r="P776" s="14"/>
    </row>
    <row r="777" spans="16:16" x14ac:dyDescent="0.2">
      <c r="P777" s="14"/>
    </row>
    <row r="778" spans="16:16" x14ac:dyDescent="0.2">
      <c r="P778" s="14"/>
    </row>
    <row r="779" spans="16:16" x14ac:dyDescent="0.2">
      <c r="P779" s="14"/>
    </row>
    <row r="780" spans="16:16" x14ac:dyDescent="0.2">
      <c r="P780" s="14"/>
    </row>
    <row r="781" spans="16:16" x14ac:dyDescent="0.2">
      <c r="P781" s="14"/>
    </row>
    <row r="782" spans="16:16" x14ac:dyDescent="0.2">
      <c r="P782" s="14"/>
    </row>
    <row r="783" spans="16:16" x14ac:dyDescent="0.2">
      <c r="P783" s="14"/>
    </row>
    <row r="784" spans="16:16" x14ac:dyDescent="0.2">
      <c r="P784" s="14"/>
    </row>
    <row r="785" spans="16:16" x14ac:dyDescent="0.2">
      <c r="P785" s="14"/>
    </row>
    <row r="786" spans="16:16" x14ac:dyDescent="0.2">
      <c r="P786" s="14"/>
    </row>
    <row r="787" spans="16:16" x14ac:dyDescent="0.2">
      <c r="P787" s="14"/>
    </row>
    <row r="788" spans="16:16" x14ac:dyDescent="0.2">
      <c r="P788" s="14"/>
    </row>
    <row r="789" spans="16:16" x14ac:dyDescent="0.2">
      <c r="P789" s="14"/>
    </row>
    <row r="790" spans="16:16" x14ac:dyDescent="0.2">
      <c r="P790" s="14"/>
    </row>
    <row r="791" spans="16:16" x14ac:dyDescent="0.2">
      <c r="P791" s="14"/>
    </row>
    <row r="792" spans="16:16" x14ac:dyDescent="0.2">
      <c r="P792" s="14"/>
    </row>
    <row r="793" spans="16:16" x14ac:dyDescent="0.2">
      <c r="P793" s="14"/>
    </row>
    <row r="794" spans="16:16" x14ac:dyDescent="0.2">
      <c r="P794" s="14"/>
    </row>
    <row r="795" spans="16:16" x14ac:dyDescent="0.2">
      <c r="P795" s="14"/>
    </row>
    <row r="796" spans="16:16" x14ac:dyDescent="0.2">
      <c r="P796" s="14"/>
    </row>
    <row r="797" spans="16:16" x14ac:dyDescent="0.2">
      <c r="P797" s="14"/>
    </row>
    <row r="798" spans="16:16" x14ac:dyDescent="0.2">
      <c r="P798" s="14"/>
    </row>
    <row r="799" spans="16:16" x14ac:dyDescent="0.2">
      <c r="P799" s="14"/>
    </row>
    <row r="800" spans="16:16" x14ac:dyDescent="0.2">
      <c r="P800" s="14"/>
    </row>
    <row r="801" spans="16:16" x14ac:dyDescent="0.2">
      <c r="P801" s="14"/>
    </row>
    <row r="802" spans="16:16" x14ac:dyDescent="0.2">
      <c r="P802" s="14"/>
    </row>
    <row r="803" spans="16:16" x14ac:dyDescent="0.2">
      <c r="P803" s="14"/>
    </row>
    <row r="804" spans="16:16" x14ac:dyDescent="0.2">
      <c r="P804" s="14"/>
    </row>
    <row r="805" spans="16:16" x14ac:dyDescent="0.2">
      <c r="P805" s="14"/>
    </row>
    <row r="806" spans="16:16" x14ac:dyDescent="0.2">
      <c r="P806" s="14"/>
    </row>
    <row r="807" spans="16:16" x14ac:dyDescent="0.2">
      <c r="P807" s="14"/>
    </row>
    <row r="808" spans="16:16" x14ac:dyDescent="0.2">
      <c r="P808" s="14"/>
    </row>
    <row r="809" spans="16:16" x14ac:dyDescent="0.2">
      <c r="P809" s="14"/>
    </row>
    <row r="810" spans="16:16" x14ac:dyDescent="0.2">
      <c r="P810" s="14"/>
    </row>
    <row r="811" spans="16:16" x14ac:dyDescent="0.2">
      <c r="P811" s="14"/>
    </row>
    <row r="812" spans="16:16" x14ac:dyDescent="0.2">
      <c r="P812" s="14"/>
    </row>
    <row r="813" spans="16:16" x14ac:dyDescent="0.2">
      <c r="P813" s="14"/>
    </row>
    <row r="814" spans="16:16" x14ac:dyDescent="0.2">
      <c r="P814" s="14"/>
    </row>
    <row r="815" spans="16:16" x14ac:dyDescent="0.2">
      <c r="P815" s="14"/>
    </row>
    <row r="816" spans="16:16" x14ac:dyDescent="0.2">
      <c r="P816" s="14"/>
    </row>
    <row r="817" spans="16:16" x14ac:dyDescent="0.2">
      <c r="P817" s="14"/>
    </row>
    <row r="818" spans="16:16" x14ac:dyDescent="0.2">
      <c r="P818" s="14"/>
    </row>
    <row r="819" spans="16:16" x14ac:dyDescent="0.2">
      <c r="P819" s="14"/>
    </row>
    <row r="820" spans="16:16" x14ac:dyDescent="0.2">
      <c r="P820" s="14"/>
    </row>
    <row r="821" spans="16:16" x14ac:dyDescent="0.2">
      <c r="P821" s="14"/>
    </row>
    <row r="822" spans="16:16" x14ac:dyDescent="0.2">
      <c r="P822" s="14"/>
    </row>
    <row r="823" spans="16:16" x14ac:dyDescent="0.2">
      <c r="P823" s="14"/>
    </row>
    <row r="824" spans="16:16" x14ac:dyDescent="0.2">
      <c r="P824" s="14"/>
    </row>
    <row r="825" spans="16:16" x14ac:dyDescent="0.2">
      <c r="P825" s="14"/>
    </row>
    <row r="826" spans="16:16" x14ac:dyDescent="0.2">
      <c r="P826" s="14"/>
    </row>
    <row r="827" spans="16:16" x14ac:dyDescent="0.2">
      <c r="P827" s="14"/>
    </row>
    <row r="828" spans="16:16" x14ac:dyDescent="0.2">
      <c r="P828" s="14"/>
    </row>
    <row r="829" spans="16:16" x14ac:dyDescent="0.2">
      <c r="P829" s="14"/>
    </row>
    <row r="830" spans="16:16" x14ac:dyDescent="0.2">
      <c r="P830" s="14"/>
    </row>
    <row r="831" spans="16:16" x14ac:dyDescent="0.2">
      <c r="P831" s="14"/>
    </row>
    <row r="832" spans="16:16" x14ac:dyDescent="0.2">
      <c r="P832" s="14"/>
    </row>
    <row r="833" spans="16:16" x14ac:dyDescent="0.2">
      <c r="P833" s="14"/>
    </row>
    <row r="834" spans="16:16" x14ac:dyDescent="0.2">
      <c r="P834" s="14"/>
    </row>
    <row r="835" spans="16:16" x14ac:dyDescent="0.2">
      <c r="P835" s="14"/>
    </row>
    <row r="836" spans="16:16" x14ac:dyDescent="0.2">
      <c r="P836" s="14"/>
    </row>
    <row r="837" spans="16:16" x14ac:dyDescent="0.2">
      <c r="P837" s="14"/>
    </row>
    <row r="838" spans="16:16" x14ac:dyDescent="0.2">
      <c r="P838" s="14"/>
    </row>
    <row r="839" spans="16:16" x14ac:dyDescent="0.2">
      <c r="P839" s="14"/>
    </row>
    <row r="840" spans="16:16" x14ac:dyDescent="0.2">
      <c r="P840" s="14"/>
    </row>
    <row r="841" spans="16:16" x14ac:dyDescent="0.2">
      <c r="P841" s="14"/>
    </row>
    <row r="842" spans="16:16" x14ac:dyDescent="0.2">
      <c r="P842" s="14"/>
    </row>
    <row r="843" spans="16:16" x14ac:dyDescent="0.2">
      <c r="P843" s="14"/>
    </row>
    <row r="844" spans="16:16" x14ac:dyDescent="0.2">
      <c r="P844" s="14"/>
    </row>
    <row r="845" spans="16:16" x14ac:dyDescent="0.2">
      <c r="P845" s="14"/>
    </row>
    <row r="846" spans="16:16" x14ac:dyDescent="0.2">
      <c r="P846" s="14"/>
    </row>
    <row r="847" spans="16:16" x14ac:dyDescent="0.2">
      <c r="P847" s="14"/>
    </row>
    <row r="848" spans="16:16" x14ac:dyDescent="0.2">
      <c r="P848" s="14"/>
    </row>
    <row r="849" spans="16:16" x14ac:dyDescent="0.2">
      <c r="P849" s="14"/>
    </row>
    <row r="850" spans="16:16" x14ac:dyDescent="0.2">
      <c r="P850" s="14"/>
    </row>
    <row r="851" spans="16:16" x14ac:dyDescent="0.2">
      <c r="P851" s="14"/>
    </row>
    <row r="852" spans="16:16" x14ac:dyDescent="0.2">
      <c r="P852" s="14"/>
    </row>
    <row r="853" spans="16:16" x14ac:dyDescent="0.2">
      <c r="P853" s="14"/>
    </row>
    <row r="854" spans="16:16" x14ac:dyDescent="0.2">
      <c r="P854" s="14"/>
    </row>
    <row r="855" spans="16:16" x14ac:dyDescent="0.2">
      <c r="P855" s="14"/>
    </row>
    <row r="856" spans="16:16" x14ac:dyDescent="0.2">
      <c r="P856" s="14"/>
    </row>
    <row r="857" spans="16:16" x14ac:dyDescent="0.2">
      <c r="P857" s="14"/>
    </row>
    <row r="858" spans="16:16" x14ac:dyDescent="0.2">
      <c r="P858" s="14"/>
    </row>
    <row r="859" spans="16:16" x14ac:dyDescent="0.2">
      <c r="P859" s="14"/>
    </row>
    <row r="860" spans="16:16" x14ac:dyDescent="0.2">
      <c r="P860" s="14"/>
    </row>
    <row r="861" spans="16:16" x14ac:dyDescent="0.2">
      <c r="P861" s="14"/>
    </row>
    <row r="862" spans="16:16" x14ac:dyDescent="0.2">
      <c r="P862" s="14"/>
    </row>
    <row r="863" spans="16:16" x14ac:dyDescent="0.2">
      <c r="P863" s="14"/>
    </row>
    <row r="864" spans="16:16" x14ac:dyDescent="0.2">
      <c r="P864" s="14"/>
    </row>
    <row r="865" spans="16:16" x14ac:dyDescent="0.2">
      <c r="P865" s="14"/>
    </row>
    <row r="866" spans="16:16" x14ac:dyDescent="0.2">
      <c r="P866" s="14"/>
    </row>
    <row r="867" spans="16:16" x14ac:dyDescent="0.2">
      <c r="P867" s="14"/>
    </row>
    <row r="868" spans="16:16" x14ac:dyDescent="0.2">
      <c r="P868" s="14"/>
    </row>
    <row r="869" spans="16:16" x14ac:dyDescent="0.2">
      <c r="P869" s="14"/>
    </row>
    <row r="870" spans="16:16" x14ac:dyDescent="0.2">
      <c r="P870" s="14"/>
    </row>
    <row r="871" spans="16:16" x14ac:dyDescent="0.2">
      <c r="P871" s="14"/>
    </row>
    <row r="872" spans="16:16" x14ac:dyDescent="0.2">
      <c r="P872" s="14"/>
    </row>
    <row r="873" spans="16:16" x14ac:dyDescent="0.2">
      <c r="P873" s="14"/>
    </row>
    <row r="874" spans="16:16" x14ac:dyDescent="0.2">
      <c r="P874" s="14"/>
    </row>
    <row r="875" spans="16:16" x14ac:dyDescent="0.2">
      <c r="P875" s="14"/>
    </row>
    <row r="876" spans="16:16" x14ac:dyDescent="0.2">
      <c r="P876" s="14"/>
    </row>
    <row r="877" spans="16:16" x14ac:dyDescent="0.2">
      <c r="P877" s="14"/>
    </row>
    <row r="878" spans="16:16" x14ac:dyDescent="0.2">
      <c r="P878" s="14"/>
    </row>
    <row r="879" spans="16:16" x14ac:dyDescent="0.2">
      <c r="P879" s="14"/>
    </row>
    <row r="880" spans="16:16" x14ac:dyDescent="0.2">
      <c r="P880" s="14"/>
    </row>
    <row r="881" spans="16:16" x14ac:dyDescent="0.2">
      <c r="P881" s="14"/>
    </row>
    <row r="882" spans="16:16" x14ac:dyDescent="0.2">
      <c r="P882" s="14"/>
    </row>
    <row r="883" spans="16:16" x14ac:dyDescent="0.2">
      <c r="P883" s="14"/>
    </row>
    <row r="884" spans="16:16" x14ac:dyDescent="0.2">
      <c r="P884" s="14"/>
    </row>
    <row r="885" spans="16:16" x14ac:dyDescent="0.2">
      <c r="P885" s="14"/>
    </row>
    <row r="886" spans="16:16" x14ac:dyDescent="0.2">
      <c r="P886" s="14"/>
    </row>
    <row r="887" spans="16:16" x14ac:dyDescent="0.2">
      <c r="P887" s="14"/>
    </row>
    <row r="888" spans="16:16" x14ac:dyDescent="0.2">
      <c r="P888" s="14"/>
    </row>
    <row r="889" spans="16:16" x14ac:dyDescent="0.2">
      <c r="P889" s="14"/>
    </row>
    <row r="890" spans="16:16" x14ac:dyDescent="0.2">
      <c r="P890" s="14"/>
    </row>
    <row r="891" spans="16:16" x14ac:dyDescent="0.2">
      <c r="P891" s="14"/>
    </row>
    <row r="892" spans="16:16" x14ac:dyDescent="0.2">
      <c r="P892" s="14"/>
    </row>
    <row r="893" spans="16:16" x14ac:dyDescent="0.2">
      <c r="P893" s="14"/>
    </row>
    <row r="894" spans="16:16" x14ac:dyDescent="0.2">
      <c r="P894" s="14"/>
    </row>
    <row r="895" spans="16:16" x14ac:dyDescent="0.2">
      <c r="P895" s="14"/>
    </row>
    <row r="896" spans="16:16" x14ac:dyDescent="0.2">
      <c r="P896" s="14"/>
    </row>
    <row r="897" spans="16:16" x14ac:dyDescent="0.2">
      <c r="P897" s="14"/>
    </row>
    <row r="898" spans="16:16" x14ac:dyDescent="0.2">
      <c r="P898" s="14"/>
    </row>
    <row r="899" spans="16:16" x14ac:dyDescent="0.2">
      <c r="P899" s="14"/>
    </row>
    <row r="900" spans="16:16" x14ac:dyDescent="0.2">
      <c r="P900" s="14"/>
    </row>
    <row r="901" spans="16:16" x14ac:dyDescent="0.2">
      <c r="P901" s="14"/>
    </row>
    <row r="902" spans="16:16" x14ac:dyDescent="0.2">
      <c r="P902" s="14"/>
    </row>
    <row r="903" spans="16:16" x14ac:dyDescent="0.2">
      <c r="P903" s="14"/>
    </row>
    <row r="904" spans="16:16" x14ac:dyDescent="0.2">
      <c r="P904" s="14"/>
    </row>
    <row r="905" spans="16:16" x14ac:dyDescent="0.2">
      <c r="P905" s="14"/>
    </row>
    <row r="906" spans="16:16" x14ac:dyDescent="0.2">
      <c r="P906" s="14"/>
    </row>
    <row r="907" spans="16:16" x14ac:dyDescent="0.2">
      <c r="P907" s="14"/>
    </row>
    <row r="908" spans="16:16" x14ac:dyDescent="0.2">
      <c r="P908" s="14"/>
    </row>
    <row r="909" spans="16:16" x14ac:dyDescent="0.2">
      <c r="P909" s="14"/>
    </row>
    <row r="910" spans="16:16" x14ac:dyDescent="0.2">
      <c r="P910" s="14"/>
    </row>
  </sheetData>
  <sheetProtection password="D98F" sheet="1" objects="1" scenarios="1" formatCells="0" formatColumns="0" formatRows="0"/>
  <mergeCells count="21">
    <mergeCell ref="A1:K1"/>
    <mergeCell ref="A20:C20"/>
    <mergeCell ref="A15:C15"/>
    <mergeCell ref="A16:C16"/>
    <mergeCell ref="A18:C18"/>
    <mergeCell ref="A19:C19"/>
    <mergeCell ref="A17:C17"/>
    <mergeCell ref="E20:O20"/>
    <mergeCell ref="M1:P1"/>
    <mergeCell ref="S20:U20"/>
    <mergeCell ref="CN4:CO4"/>
    <mergeCell ref="V20:X20"/>
    <mergeCell ref="Y20:AA20"/>
    <mergeCell ref="AO2:AO3"/>
    <mergeCell ref="AN13:AN14"/>
    <mergeCell ref="AP13:AP14"/>
    <mergeCell ref="AF20:AI20"/>
    <mergeCell ref="AB20:AC20"/>
    <mergeCell ref="AD20:AE20"/>
    <mergeCell ref="V19:AC19"/>
    <mergeCell ref="AD19:AJ19"/>
  </mergeCells>
  <conditionalFormatting sqref="DI22:DI27 DL22:DL27 DJ23:DK27 AM3 AU3 AS3 AY3 B80:P96 DJ6:DJ10 BF5 DN8:DN12 DF4:DH10 BG3:BH4 DC8 AL8:AM8 AQ3 AW3 AR8:AU8 BG6:BH10 BC10 BE5:BE10 BI3:BI8 CP3 CS4:DD4 CN3 CR3:DE3 CN5:CN6 AR13:AR14 DH21:DL21 DK28:DM30 DK32:DK38 DL33:DM38 DM32:DM38 BD7:BD10 AU13:AV14 BD3:BD5 DO21:DO31 DG21:DG27 DM21:DM27 DU6:ED10 DV11:ED11 DU12:ED12 AU9:AU10 EF61:EG61 I21:O21 A6:B6 E11 N79:P79 BE13:BE18 B10 AC6:AG6 B79 AI6 AK6 AJ1:AJ3 DK6:DN6 DO1:DO3 BI9:BJ10 BC6:BD6 BE3 DE11:DJ11 CS9:DC11 CR8:CR11 CN8:CN11 CO9:CO11 CP7:DD7 DD8:DE11 DK7:DO7 DI3:DJ3 CM12:CM19 DV13:ED18 AM20:AQ20 AM19:AP19 AY13:AY18 BC13:BC18 B4:E4 E3 B3:C3 B119:P65564 BH21:CK21 CN14:CO19 DG28:DI30 DG31:DM31 DG32:DI38 EJ20 DL13:DN19 DM20:DO20 BE20:BE21 AK14:AK19 Q13:Q19 R20:S20 A21:G21 EF13:EG19 EG20:EH20 AT19 AU20 AR19 AS20 AX19:BE19 AY20:BD20 CQ62:CQ78 CR62:DO64 AS62:CO65546 CP79:CQ65564 AL143:AR65546 Q161:AK65564 AF21:AJ21 DU19 DW19:ED19 DV20:EE20 FL21:FN21 EP21:ER21 C25:C60 BF20:BF60 BD22:BE60 AL13:AL60 DV21:DV60 FL22:FL60 FQ21:FR21 ET21:ET60 BI20:CO20 CR61:DC61 DF61:DO61 EO22:ER60 FR21:FR60 FT21:FT60 EH19:EW19 FV21:GA60 B97:C118 H97:P118 EO61:GA61 AO18 CM21:CN21 CN61:CO61 AS61:CK61 GO61:GX61 EI18:EX18 FL18:IQ19 DV65:DW65 CR66:DT66 DW66 DZ65:ED65 EC66:ED66 EC69:EF107 CR108:EF108 DZ66:DZ67 EG69:EH69 CR68:DT107 EG70:EG108 CR67:DY67 EA67:EB67 EI69:EN108 EP69:EQ108 DX28:DX60 AB27:AB28 AB21:AD21 P32:AE60 P28:AC31 AB22:AC27 DU61:DW61 DV64:DX64 CR65:DP65 DR65:DT65 DV62:DW62 H10 I6:I9 L10 M9 H12 P21:U27 J12 M12:N12 DG39:DO60 CU20:DK20 CS20 CR14:DJ18 CR19:CS19 CU19:DJ19 EX21:FI60 AH22:AK60 GZ61:IC61 IE61:IN61 AM21:BB21 CS22:DC60 EI16:IJ16 GO21:IU21 IE22:IU60 EF7:IF7 EF9:IF9 EF8:IB8 ID8:IF8 JX22:JY60 EF6:LU6 EF63:EF66 EV20:LV20 IU61:LV61 IT18:LU19 CR109:LU65546 EC67:LU68 ES69:LU108 EO64:LV64 EP62:LV63 EI13:LU15 EI17:LU17 IO16:LU16 EF10:LU12 IH9:LU9 JI21:JY21 IS7:LU8 KM21:LV60 EL20 EO20:EP20 JI22:JV60 EH65:LV66 AM22:AM60 BA22:BB60 GO22:IC60">
    <cfRule type="expression" dxfId="965" priority="4021" stopIfTrue="1">
      <formula>ISNA(A1)</formula>
    </cfRule>
  </conditionalFormatting>
  <conditionalFormatting sqref="BJ22:BT60">
    <cfRule type="expression" dxfId="964" priority="3879" stopIfTrue="1">
      <formula>ISNA(BJ22)</formula>
    </cfRule>
  </conditionalFormatting>
  <conditionalFormatting sqref="DN33:DO38">
    <cfRule type="expression" dxfId="963" priority="3814" stopIfTrue="1">
      <formula>ISNA(DN33)</formula>
    </cfRule>
  </conditionalFormatting>
  <conditionalFormatting sqref="BD21">
    <cfRule type="expression" dxfId="962" priority="3807" stopIfTrue="1">
      <formula>ISNA(BD21)</formula>
    </cfRule>
  </conditionalFormatting>
  <conditionalFormatting sqref="DL32">
    <cfRule type="expression" dxfId="961" priority="3813" stopIfTrue="1">
      <formula>ISNA(DL32)</formula>
    </cfRule>
  </conditionalFormatting>
  <conditionalFormatting sqref="DO32">
    <cfRule type="expression" dxfId="960" priority="3812" stopIfTrue="1">
      <formula>ISNA(DO32)</formula>
    </cfRule>
  </conditionalFormatting>
  <conditionalFormatting sqref="DN32">
    <cfRule type="expression" dxfId="959" priority="3811" stopIfTrue="1">
      <formula>ISNA(DN32)</formula>
    </cfRule>
  </conditionalFormatting>
  <conditionalFormatting sqref="AT13">
    <cfRule type="expression" dxfId="958" priority="3810" stopIfTrue="1">
      <formula>ISNA(AT13)</formula>
    </cfRule>
  </conditionalFormatting>
  <conditionalFormatting sqref="AT14">
    <cfRule type="expression" dxfId="957" priority="3809" stopIfTrue="1">
      <formula>ISNA(AT14)</formula>
    </cfRule>
  </conditionalFormatting>
  <conditionalFormatting sqref="BG21">
    <cfRule type="expression" dxfId="956" priority="3806" stopIfTrue="1">
      <formula>ISNA(BG21)</formula>
    </cfRule>
  </conditionalFormatting>
  <conditionalFormatting sqref="AX13">
    <cfRule type="expression" dxfId="955" priority="3805" stopIfTrue="1">
      <formula>ISNA(AX13)</formula>
    </cfRule>
  </conditionalFormatting>
  <conditionalFormatting sqref="AX14">
    <cfRule type="expression" dxfId="954" priority="3804" stopIfTrue="1">
      <formula>ISNA(AX14)</formula>
    </cfRule>
  </conditionalFormatting>
  <conditionalFormatting sqref="AR15">
    <cfRule type="expression" dxfId="953" priority="3803" stopIfTrue="1">
      <formula>ISNA(AR15)</formula>
    </cfRule>
  </conditionalFormatting>
  <conditionalFormatting sqref="AR16">
    <cfRule type="expression" dxfId="952" priority="3802" stopIfTrue="1">
      <formula>ISNA(AR16)</formula>
    </cfRule>
  </conditionalFormatting>
  <conditionalFormatting sqref="AX15:AX16">
    <cfRule type="expression" dxfId="951" priority="3796" stopIfTrue="1">
      <formula>ISNA(AX15)</formula>
    </cfRule>
  </conditionalFormatting>
  <conditionalFormatting sqref="AT15">
    <cfRule type="expression" dxfId="950" priority="3800" stopIfTrue="1">
      <formula>ISNA(AT15)</formula>
    </cfRule>
  </conditionalFormatting>
  <conditionalFormatting sqref="AT16">
    <cfRule type="expression" dxfId="949" priority="3799" stopIfTrue="1">
      <formula>ISNA(AT16)</formula>
    </cfRule>
  </conditionalFormatting>
  <conditionalFormatting sqref="AO2">
    <cfRule type="expression" dxfId="948" priority="3757" stopIfTrue="1">
      <formula>ISNA(AO2)</formula>
    </cfRule>
  </conditionalFormatting>
  <conditionalFormatting sqref="EG21 EH64">
    <cfRule type="expression" dxfId="947" priority="3743" stopIfTrue="1">
      <formula>ISNA(EG21)</formula>
    </cfRule>
  </conditionalFormatting>
  <conditionalFormatting sqref="DY21">
    <cfRule type="expression" dxfId="946" priority="3733" stopIfTrue="1">
      <formula>ISNA(DY21)</formula>
    </cfRule>
  </conditionalFormatting>
  <conditionalFormatting sqref="E10">
    <cfRule type="expression" dxfId="945" priority="3740" stopIfTrue="1">
      <formula>ISNA(E10)</formula>
    </cfRule>
  </conditionalFormatting>
  <conditionalFormatting sqref="E6">
    <cfRule type="expression" dxfId="944" priority="3741" stopIfTrue="1">
      <formula>ISNA(E6)</formula>
    </cfRule>
  </conditionalFormatting>
  <conditionalFormatting sqref="EB64:ED64 EC61:EC62">
    <cfRule type="expression" dxfId="943" priority="3723" stopIfTrue="1">
      <formula>ISNA(EB61)</formula>
    </cfRule>
  </conditionalFormatting>
  <conditionalFormatting sqref="EB21">
    <cfRule type="expression" dxfId="942" priority="3727" stopIfTrue="1">
      <formula>ISNA(EB21)</formula>
    </cfRule>
  </conditionalFormatting>
  <conditionalFormatting sqref="EB22:EB60">
    <cfRule type="expression" dxfId="941" priority="3729" stopIfTrue="1">
      <formula>ISNA(EB22)</formula>
    </cfRule>
  </conditionalFormatting>
  <conditionalFormatting sqref="DY22:DY60">
    <cfRule type="expression" dxfId="940" priority="3734" stopIfTrue="1">
      <formula>ISNA(DY22)</formula>
    </cfRule>
  </conditionalFormatting>
  <conditionalFormatting sqref="DY64:EA64 DZ61:EA61 DZ62">
    <cfRule type="expression" dxfId="939" priority="3724" stopIfTrue="1">
      <formula>ISNA(DY61)</formula>
    </cfRule>
  </conditionalFormatting>
  <conditionalFormatting sqref="EF21">
    <cfRule type="expression" dxfId="938" priority="3721" stopIfTrue="1">
      <formula>ISNA(EF21)</formula>
    </cfRule>
  </conditionalFormatting>
  <conditionalFormatting sqref="EF22:EF60">
    <cfRule type="expression" dxfId="937" priority="3720" stopIfTrue="1">
      <formula>ISNA(EF22)</formula>
    </cfRule>
  </conditionalFormatting>
  <conditionalFormatting sqref="EE21">
    <cfRule type="expression" dxfId="936" priority="3714" stopIfTrue="1">
      <formula>ISNA(EE21)</formula>
    </cfRule>
  </conditionalFormatting>
  <conditionalFormatting sqref="H21">
    <cfRule type="expression" dxfId="935" priority="3699" stopIfTrue="1">
      <formula>ISNA(H21)</formula>
    </cfRule>
  </conditionalFormatting>
  <conditionalFormatting sqref="CM1:CM3">
    <cfRule type="expression" dxfId="934" priority="3678" stopIfTrue="1">
      <formula>ISNA(CM1)</formula>
    </cfRule>
  </conditionalFormatting>
  <conditionalFormatting sqref="O61:Q78 B61:B78">
    <cfRule type="expression" dxfId="933" priority="3692" stopIfTrue="1">
      <formula>ISNA(B61)</formula>
    </cfRule>
  </conditionalFormatting>
  <conditionalFormatting sqref="E12">
    <cfRule type="expression" dxfId="932" priority="3695" stopIfTrue="1">
      <formula>ISNA(E12)</formula>
    </cfRule>
  </conditionalFormatting>
  <conditionalFormatting sqref="AV20:AW20">
    <cfRule type="expression" dxfId="931" priority="3689" stopIfTrue="1">
      <formula>ISNA(AV20)</formula>
    </cfRule>
  </conditionalFormatting>
  <conditionalFormatting sqref="AU19:AV19">
    <cfRule type="expression" dxfId="930" priority="3688" stopIfTrue="1">
      <formula>ISNA(AU19)</formula>
    </cfRule>
  </conditionalFormatting>
  <conditionalFormatting sqref="AU18:AV18">
    <cfRule type="expression" dxfId="929" priority="3687" stopIfTrue="1">
      <formula>ISNA(AU18)</formula>
    </cfRule>
  </conditionalFormatting>
  <conditionalFormatting sqref="AU17:AV17">
    <cfRule type="expression" dxfId="928" priority="3686" stopIfTrue="1">
      <formula>ISNA(AU17)</formula>
    </cfRule>
  </conditionalFormatting>
  <conditionalFormatting sqref="AU16:AV16">
    <cfRule type="expression" dxfId="927" priority="3685" stopIfTrue="1">
      <formula>ISNA(AU16)</formula>
    </cfRule>
  </conditionalFormatting>
  <conditionalFormatting sqref="AU15:AV15">
    <cfRule type="expression" dxfId="926" priority="3684" stopIfTrue="1">
      <formula>ISNA(AU15)</formula>
    </cfRule>
  </conditionalFormatting>
  <conditionalFormatting sqref="AE21">
    <cfRule type="expression" dxfId="925" priority="3682" stopIfTrue="1">
      <formula>ISNA(AE21)</formula>
    </cfRule>
  </conditionalFormatting>
  <conditionalFormatting sqref="DP1:DT3">
    <cfRule type="expression" dxfId="924" priority="3677" stopIfTrue="1">
      <formula>ISNA(DP1)</formula>
    </cfRule>
  </conditionalFormatting>
  <conditionalFormatting sqref="AR17:AR18">
    <cfRule type="expression" dxfId="923" priority="3675" stopIfTrue="1">
      <formula>ISNA(AR17)</formula>
    </cfRule>
  </conditionalFormatting>
  <conditionalFormatting sqref="AX17:AX18">
    <cfRule type="expression" dxfId="922" priority="3672" stopIfTrue="1">
      <formula>ISNA(AX17)</formula>
    </cfRule>
  </conditionalFormatting>
  <conditionalFormatting sqref="AT17:AT18">
    <cfRule type="expression" dxfId="921" priority="3668" stopIfTrue="1">
      <formula>ISNA(AT17)</formula>
    </cfRule>
  </conditionalFormatting>
  <conditionalFormatting sqref="BC21">
    <cfRule type="expression" dxfId="920" priority="3657" stopIfTrue="1">
      <formula>ISNA(BC21)</formula>
    </cfRule>
  </conditionalFormatting>
  <conditionalFormatting sqref="BB6">
    <cfRule type="expression" dxfId="919" priority="3656" stopIfTrue="1">
      <formula>ISNA(BB6)</formula>
    </cfRule>
  </conditionalFormatting>
  <conditionalFormatting sqref="V25:X27 X22:X24">
    <cfRule type="expression" dxfId="918" priority="3649" stopIfTrue="1">
      <formula>ISNA(V22)</formula>
    </cfRule>
  </conditionalFormatting>
  <conditionalFormatting sqref="V21:X21">
    <cfRule type="expression" dxfId="917" priority="3650" stopIfTrue="1">
      <formula>ISNA(V21)</formula>
    </cfRule>
  </conditionalFormatting>
  <conditionalFormatting sqref="BB16">
    <cfRule type="expression" dxfId="916" priority="3635" stopIfTrue="1">
      <formula>ISNA(BB16)</formula>
    </cfRule>
  </conditionalFormatting>
  <conditionalFormatting sqref="BA13">
    <cfRule type="expression" dxfId="915" priority="3636" stopIfTrue="1">
      <formula>ISNA(BA13)</formula>
    </cfRule>
  </conditionalFormatting>
  <conditionalFormatting sqref="AN13">
    <cfRule type="expression" dxfId="914" priority="3643" stopIfTrue="1">
      <formula>ISNA(AN13)</formula>
    </cfRule>
  </conditionalFormatting>
  <conditionalFormatting sqref="AP13">
    <cfRule type="expression" dxfId="913" priority="3642" stopIfTrue="1">
      <formula>ISNA(AP13)</formula>
    </cfRule>
  </conditionalFormatting>
  <conditionalFormatting sqref="Y22:AA27">
    <cfRule type="expression" dxfId="912" priority="3641" stopIfTrue="1">
      <formula>ISNA(Y22)</formula>
    </cfRule>
  </conditionalFormatting>
  <conditionalFormatting sqref="BB15">
    <cfRule type="expression" dxfId="911" priority="3634" stopIfTrue="1">
      <formula>ISNA(BB15)</formula>
    </cfRule>
  </conditionalFormatting>
  <conditionalFormatting sqref="BB14">
    <cfRule type="expression" dxfId="910" priority="3633" stopIfTrue="1">
      <formula>ISNA(BB14)</formula>
    </cfRule>
  </conditionalFormatting>
  <conditionalFormatting sqref="DW63">
    <cfRule type="expression" dxfId="909" priority="3608" stopIfTrue="1">
      <formula>ISNA(DW63)</formula>
    </cfRule>
  </conditionalFormatting>
  <conditionalFormatting sqref="DY62">
    <cfRule type="expression" dxfId="908" priority="3623" stopIfTrue="1">
      <formula>ISNA(DY62)</formula>
    </cfRule>
  </conditionalFormatting>
  <conditionalFormatting sqref="EB62">
    <cfRule type="expression" dxfId="907" priority="3622" stopIfTrue="1">
      <formula>ISNA(EB62)</formula>
    </cfRule>
  </conditionalFormatting>
  <conditionalFormatting sqref="DY61">
    <cfRule type="expression" dxfId="906" priority="3619" stopIfTrue="1">
      <formula>ISNA(DY61)</formula>
    </cfRule>
  </conditionalFormatting>
  <conditionalFormatting sqref="EB61">
    <cfRule type="expression" dxfId="905" priority="3618" stopIfTrue="1">
      <formula>ISNA(EB61)</formula>
    </cfRule>
  </conditionalFormatting>
  <conditionalFormatting sqref="EA62">
    <cfRule type="expression" dxfId="904" priority="3617" stopIfTrue="1">
      <formula>ISNA(EA62)</formula>
    </cfRule>
  </conditionalFormatting>
  <conditionalFormatting sqref="DZ63">
    <cfRule type="expression" dxfId="903" priority="3615" stopIfTrue="1">
      <formula>ISNA(DZ63)</formula>
    </cfRule>
  </conditionalFormatting>
  <conditionalFormatting sqref="ED61">
    <cfRule type="expression" dxfId="902" priority="3613" stopIfTrue="1">
      <formula>ISNA(ED61)</formula>
    </cfRule>
  </conditionalFormatting>
  <conditionalFormatting sqref="ED62">
    <cfRule type="expression" dxfId="901" priority="3612" stopIfTrue="1">
      <formula>ISNA(ED62)</formula>
    </cfRule>
  </conditionalFormatting>
  <conditionalFormatting sqref="DX61">
    <cfRule type="expression" dxfId="900" priority="3611" stopIfTrue="1">
      <formula>ISNA(DX61)</formula>
    </cfRule>
  </conditionalFormatting>
  <conditionalFormatting sqref="DX62">
    <cfRule type="expression" dxfId="899" priority="3610" stopIfTrue="1">
      <formula>ISNA(DX62)</formula>
    </cfRule>
  </conditionalFormatting>
  <conditionalFormatting sqref="DV63">
    <cfRule type="expression" dxfId="898" priority="3609" stopIfTrue="1">
      <formula>ISNA(DV63)</formula>
    </cfRule>
  </conditionalFormatting>
  <conditionalFormatting sqref="EC63">
    <cfRule type="expression" dxfId="897" priority="3605" stopIfTrue="1">
      <formula>ISNA(EC63)</formula>
    </cfRule>
  </conditionalFormatting>
  <conditionalFormatting sqref="N8:N9 N6">
    <cfRule type="expression" dxfId="896" priority="3548" stopIfTrue="1">
      <formula>ISNA(N6)</formula>
    </cfRule>
  </conditionalFormatting>
  <conditionalFormatting sqref="D114:G118">
    <cfRule type="expression" dxfId="895" priority="3577" stopIfTrue="1">
      <formula>ISNA(D114)</formula>
    </cfRule>
  </conditionalFormatting>
  <conditionalFormatting sqref="BU22:BW60">
    <cfRule type="expression" dxfId="894" priority="3568" stopIfTrue="1">
      <formula>ISNA(BU22)</formula>
    </cfRule>
  </conditionalFormatting>
  <conditionalFormatting sqref="AK21">
    <cfRule type="expression" dxfId="893" priority="3551" stopIfTrue="1">
      <formula>ISNA(AK21)</formula>
    </cfRule>
  </conditionalFormatting>
  <conditionalFormatting sqref="O8:O9 O6">
    <cfRule type="expression" dxfId="892" priority="3549" stopIfTrue="1">
      <formula>ISNA(O6)</formula>
    </cfRule>
  </conditionalFormatting>
  <conditionalFormatting sqref="CI22:CK60">
    <cfRule type="expression" dxfId="891" priority="3558" stopIfTrue="1">
      <formula>ISNA(CI22)</formula>
    </cfRule>
  </conditionalFormatting>
  <conditionalFormatting sqref="AH22">
    <cfRule type="expression" dxfId="890" priority="3546" stopIfTrue="1">
      <formula>$AF$22=$BF$5</formula>
    </cfRule>
  </conditionalFormatting>
  <conditionalFormatting sqref="C6:D6">
    <cfRule type="expression" dxfId="889" priority="3526" stopIfTrue="1">
      <formula>ISNA(C6)</formula>
    </cfRule>
  </conditionalFormatting>
  <conditionalFormatting sqref="A7:A11">
    <cfRule type="expression" dxfId="888" priority="3523" stopIfTrue="1">
      <formula>ISNA(A7)</formula>
    </cfRule>
  </conditionalFormatting>
  <conditionalFormatting sqref="M10">
    <cfRule type="expression" dxfId="887" priority="3522" stopIfTrue="1">
      <formula>ISNA(M10)</formula>
    </cfRule>
  </conditionalFormatting>
  <conditionalFormatting sqref="N10">
    <cfRule type="expression" dxfId="886" priority="3521" stopIfTrue="1">
      <formula>ISNA(N10)</formula>
    </cfRule>
  </conditionalFormatting>
  <conditionalFormatting sqref="O10">
    <cfRule type="expression" dxfId="885" priority="3520" stopIfTrue="1">
      <formula>ISNA(O10)</formula>
    </cfRule>
  </conditionalFormatting>
  <conditionalFormatting sqref="L3:L4">
    <cfRule type="expression" dxfId="884" priority="3517" stopIfTrue="1">
      <formula>ISNA(L3)</formula>
    </cfRule>
  </conditionalFormatting>
  <conditionalFormatting sqref="L1:L2">
    <cfRule type="expression" dxfId="883" priority="3516" stopIfTrue="1">
      <formula>ISNA(L1)</formula>
    </cfRule>
  </conditionalFormatting>
  <conditionalFormatting sqref="V22:W24">
    <cfRule type="expression" dxfId="882" priority="3514" stopIfTrue="1">
      <formula>ISNA(V22)</formula>
    </cfRule>
  </conditionalFormatting>
  <conditionalFormatting sqref="J19:N19">
    <cfRule type="expression" dxfId="881" priority="3513" stopIfTrue="1">
      <formula>ISNA(J19)</formula>
    </cfRule>
  </conditionalFormatting>
  <conditionalFormatting sqref="DX63">
    <cfRule type="expression" dxfId="880" priority="3493" stopIfTrue="1">
      <formula>ISNA(DX63)</formula>
    </cfRule>
  </conditionalFormatting>
  <conditionalFormatting sqref="EH21">
    <cfRule type="expression" dxfId="879" priority="3492" stopIfTrue="1">
      <formula>ISNA(EH21)</formula>
    </cfRule>
  </conditionalFormatting>
  <conditionalFormatting sqref="EJ21 EL21:EN21">
    <cfRule type="expression" dxfId="878" priority="3487" stopIfTrue="1">
      <formula>ISNA(EJ21)</formula>
    </cfRule>
  </conditionalFormatting>
  <conditionalFormatting sqref="EI21">
    <cfRule type="expression" dxfId="877" priority="3489" stopIfTrue="1">
      <formula>ISNA(EI21)</formula>
    </cfRule>
  </conditionalFormatting>
  <conditionalFormatting sqref="D22:D60">
    <cfRule type="expression" dxfId="876" priority="3484" stopIfTrue="1">
      <formula>ISNA(D22)</formula>
    </cfRule>
  </conditionalFormatting>
  <conditionalFormatting sqref="C10:D10">
    <cfRule type="expression" dxfId="875" priority="3485" stopIfTrue="1">
      <formula>ISNA(C10)</formula>
    </cfRule>
  </conditionalFormatting>
  <conditionalFormatting sqref="AH23:AH60">
    <cfRule type="expression" dxfId="874" priority="4087" stopIfTrue="1">
      <formula>$AF23=$BF$5</formula>
    </cfRule>
  </conditionalFormatting>
  <conditionalFormatting sqref="AI22:AI60">
    <cfRule type="expression" dxfId="873" priority="4088" stopIfTrue="1">
      <formula>$AG22=$BG$6</formula>
    </cfRule>
  </conditionalFormatting>
  <conditionalFormatting sqref="EH63">
    <cfRule type="expression" dxfId="872" priority="3483" stopIfTrue="1">
      <formula>ISNA(EH63)</formula>
    </cfRule>
  </conditionalFormatting>
  <conditionalFormatting sqref="EH62">
    <cfRule type="expression" dxfId="871" priority="3482" stopIfTrue="1">
      <formula>ISNA(EH62)</formula>
    </cfRule>
  </conditionalFormatting>
  <conditionalFormatting sqref="EI64">
    <cfRule type="expression" dxfId="870" priority="3481" stopIfTrue="1">
      <formula>ISNA(EI64)</formula>
    </cfRule>
  </conditionalFormatting>
  <conditionalFormatting sqref="EI63">
    <cfRule type="expression" dxfId="869" priority="3480" stopIfTrue="1">
      <formula>ISNA(EI63)</formula>
    </cfRule>
  </conditionalFormatting>
  <conditionalFormatting sqref="EI62">
    <cfRule type="expression" dxfId="868" priority="3479" stopIfTrue="1">
      <formula>ISNA(EI62)</formula>
    </cfRule>
  </conditionalFormatting>
  <conditionalFormatting sqref="EJ64:EN64">
    <cfRule type="expression" dxfId="867" priority="3478" stopIfTrue="1">
      <formula>ISNA(EJ64)</formula>
    </cfRule>
  </conditionalFormatting>
  <conditionalFormatting sqref="EJ63">
    <cfRule type="expression" dxfId="866" priority="3477" stopIfTrue="1">
      <formula>ISNA(EJ63)</formula>
    </cfRule>
  </conditionalFormatting>
  <conditionalFormatting sqref="EJ62 EL62:EN62">
    <cfRule type="expression" dxfId="865" priority="3476" stopIfTrue="1">
      <formula>ISNA(EJ62)</formula>
    </cfRule>
  </conditionalFormatting>
  <conditionalFormatting sqref="EO21">
    <cfRule type="expression" dxfId="864" priority="3475" stopIfTrue="1">
      <formula>ISNA(EO21)</formula>
    </cfRule>
  </conditionalFormatting>
  <conditionalFormatting sqref="FN22:FN60">
    <cfRule type="expression" dxfId="863" priority="3467" stopIfTrue="1">
      <formula>ISNA(FN22)</formula>
    </cfRule>
  </conditionalFormatting>
  <conditionalFormatting sqref="FO21">
    <cfRule type="expression" dxfId="862" priority="3466" stopIfTrue="1">
      <formula>ISNA(FO21)</formula>
    </cfRule>
  </conditionalFormatting>
  <conditionalFormatting sqref="FJ21:FJ60">
    <cfRule type="expression" dxfId="861" priority="3470" stopIfTrue="1">
      <formula>ISNA(FJ21)</formula>
    </cfRule>
  </conditionalFormatting>
  <conditionalFormatting sqref="EV21:EW60">
    <cfRule type="expression" dxfId="860" priority="3469" stopIfTrue="1">
      <formula>ISNA(EV21)</formula>
    </cfRule>
  </conditionalFormatting>
  <conditionalFormatting sqref="FM22:FM60">
    <cfRule type="expression" dxfId="859" priority="3468" stopIfTrue="1">
      <formula>ISNA(FM22)</formula>
    </cfRule>
  </conditionalFormatting>
  <conditionalFormatting sqref="FO22:FO60">
    <cfRule type="expression" dxfId="858" priority="3465" stopIfTrue="1">
      <formula>ISNA(FO22)</formula>
    </cfRule>
  </conditionalFormatting>
  <conditionalFormatting sqref="C11">
    <cfRule type="expression" dxfId="857" priority="3460">
      <formula>$AX$2="!"</formula>
    </cfRule>
  </conditionalFormatting>
  <conditionalFormatting sqref="D11">
    <cfRule type="expression" dxfId="856" priority="3459">
      <formula>$AX$2="!"</formula>
    </cfRule>
  </conditionalFormatting>
  <conditionalFormatting sqref="H11">
    <cfRule type="expression" dxfId="855" priority="3458" stopIfTrue="1">
      <formula>ISNA(H11)</formula>
    </cfRule>
  </conditionalFormatting>
  <conditionalFormatting sqref="G11">
    <cfRule type="expression" dxfId="854" priority="3457" stopIfTrue="1">
      <formula>ISNA(G11)</formula>
    </cfRule>
  </conditionalFormatting>
  <conditionalFormatting sqref="FS21">
    <cfRule type="expression" dxfId="853" priority="3454" stopIfTrue="1">
      <formula>ISNA(FS21)</formula>
    </cfRule>
  </conditionalFormatting>
  <conditionalFormatting sqref="AF32:AG60">
    <cfRule type="expression" dxfId="852" priority="3450">
      <formula>$D$16="no"</formula>
    </cfRule>
    <cfRule type="expression" dxfId="851" priority="3451" stopIfTrue="1">
      <formula>ISNA(AF32)</formula>
    </cfRule>
  </conditionalFormatting>
  <conditionalFormatting sqref="AJ22:AJ60">
    <cfRule type="expression" dxfId="850" priority="3449">
      <formula>$D$16="no"</formula>
    </cfRule>
  </conditionalFormatting>
  <conditionalFormatting sqref="AB22:AC60">
    <cfRule type="expression" dxfId="849" priority="3448">
      <formula>$D$18="no"</formula>
    </cfRule>
  </conditionalFormatting>
  <conditionalFormatting sqref="EE61">
    <cfRule type="expression" dxfId="848" priority="3444" stopIfTrue="1">
      <formula>ISNA(EE61)</formula>
    </cfRule>
  </conditionalFormatting>
  <conditionalFormatting sqref="B12">
    <cfRule type="expression" dxfId="847" priority="3442" stopIfTrue="1">
      <formula>ISNA(B12)</formula>
    </cfRule>
  </conditionalFormatting>
  <conditionalFormatting sqref="BH20">
    <cfRule type="expression" dxfId="846" priority="3439" stopIfTrue="1">
      <formula>ISNA(BH20)</formula>
    </cfRule>
  </conditionalFormatting>
  <conditionalFormatting sqref="FQ22:FQ60">
    <cfRule type="expression" dxfId="845" priority="3438" stopIfTrue="1">
      <formula>ISNA(FQ22)</formula>
    </cfRule>
  </conditionalFormatting>
  <conditionalFormatting sqref="DE61">
    <cfRule type="expression" dxfId="844" priority="2973" stopIfTrue="1">
      <formula>ISNA(DE61)</formula>
    </cfRule>
  </conditionalFormatting>
  <conditionalFormatting sqref="DE21">
    <cfRule type="expression" dxfId="843" priority="2972" stopIfTrue="1">
      <formula>ISNA(DE21)</formula>
    </cfRule>
  </conditionalFormatting>
  <conditionalFormatting sqref="GB21:GM21">
    <cfRule type="expression" dxfId="842" priority="2966" stopIfTrue="1">
      <formula>ISNA(GB21)</formula>
    </cfRule>
  </conditionalFormatting>
  <conditionalFormatting sqref="GM22:GM60">
    <cfRule type="expression" dxfId="841" priority="2963" stopIfTrue="1">
      <formula>ISNA(GM22)</formula>
    </cfRule>
  </conditionalFormatting>
  <conditionalFormatting sqref="IR19:IS19">
    <cfRule type="expression" dxfId="840" priority="2962" stopIfTrue="1">
      <formula>ISNA(IR19)</formula>
    </cfRule>
  </conditionalFormatting>
  <conditionalFormatting sqref="IR18">
    <cfRule type="expression" dxfId="839" priority="2961" stopIfTrue="1">
      <formula>ISNA(IR18)</formula>
    </cfRule>
  </conditionalFormatting>
  <conditionalFormatting sqref="IS18">
    <cfRule type="expression" dxfId="838" priority="2959" stopIfTrue="1">
      <formula>ISNA(IS18)</formula>
    </cfRule>
  </conditionalFormatting>
  <conditionalFormatting sqref="DD22:DD60">
    <cfRule type="expression" dxfId="837" priority="2530" stopIfTrue="1">
      <formula>ISNA(DD22)</formula>
    </cfRule>
  </conditionalFormatting>
  <conditionalFormatting sqref="GN21">
    <cfRule type="expression" dxfId="836" priority="2529" stopIfTrue="1">
      <formula>ISNA(GN21)</formula>
    </cfRule>
  </conditionalFormatting>
  <conditionalFormatting sqref="DD21">
    <cfRule type="expression" dxfId="835" priority="2528" stopIfTrue="1">
      <formula>ISNA(DD21)</formula>
    </cfRule>
  </conditionalFormatting>
  <conditionalFormatting sqref="GN22:GN60">
    <cfRule type="expression" dxfId="834" priority="2527" stopIfTrue="1">
      <formula>ISNA(GN22)</formula>
    </cfRule>
  </conditionalFormatting>
  <conditionalFormatting sqref="D97:G113">
    <cfRule type="expression" dxfId="833" priority="711" stopIfTrue="1">
      <formula>ISNA(D97)</formula>
    </cfRule>
  </conditionalFormatting>
  <conditionalFormatting sqref="C7">
    <cfRule type="expression" dxfId="832" priority="709" stopIfTrue="1">
      <formula>ISNA(C7)</formula>
    </cfRule>
  </conditionalFormatting>
  <conditionalFormatting sqref="D7">
    <cfRule type="expression" dxfId="831" priority="708" stopIfTrue="1">
      <formula>ISNA(D7)</formula>
    </cfRule>
  </conditionalFormatting>
  <conditionalFormatting sqref="C8">
    <cfRule type="expression" dxfId="830" priority="707" stopIfTrue="1">
      <formula>ISNA(C8)</formula>
    </cfRule>
  </conditionalFormatting>
  <conditionalFormatting sqref="C9">
    <cfRule type="expression" dxfId="829" priority="706" stopIfTrue="1">
      <formula>ISNA(C9)</formula>
    </cfRule>
  </conditionalFormatting>
  <conditionalFormatting sqref="D9">
    <cfRule type="expression" dxfId="828" priority="705" stopIfTrue="1">
      <formula>ISNA(D9)</formula>
    </cfRule>
  </conditionalFormatting>
  <conditionalFormatting sqref="D8">
    <cfRule type="expression" dxfId="827" priority="704" stopIfTrue="1">
      <formula>ISNA(D8)</formula>
    </cfRule>
  </conditionalFormatting>
  <conditionalFormatting sqref="BX22:BX60">
    <cfRule type="expression" dxfId="826" priority="686" stopIfTrue="1">
      <formula>ISNA(BX22)</formula>
    </cfRule>
  </conditionalFormatting>
  <conditionalFormatting sqref="BZ22:BZ60">
    <cfRule type="expression" dxfId="825" priority="684" stopIfTrue="1">
      <formula>ISNA(BZ22)</formula>
    </cfRule>
  </conditionalFormatting>
  <conditionalFormatting sqref="CA22:CA60">
    <cfRule type="expression" dxfId="824" priority="683" stopIfTrue="1">
      <formula>ISNA(CA22)</formula>
    </cfRule>
  </conditionalFormatting>
  <conditionalFormatting sqref="CF22:CF60">
    <cfRule type="expression" dxfId="823" priority="678" stopIfTrue="1">
      <formula>ISNA(CF22)</formula>
    </cfRule>
  </conditionalFormatting>
  <conditionalFormatting sqref="BY22:BY60">
    <cfRule type="expression" dxfId="822" priority="685" stopIfTrue="1">
      <formula>ISNA(BY22)</formula>
    </cfRule>
  </conditionalFormatting>
  <conditionalFormatting sqref="CB22:CB60">
    <cfRule type="expression" dxfId="821" priority="682" stopIfTrue="1">
      <formula>ISNA(CB22)</formula>
    </cfRule>
  </conditionalFormatting>
  <conditionalFormatting sqref="CC22:CC60">
    <cfRule type="expression" dxfId="820" priority="681" stopIfTrue="1">
      <formula>ISNA(CC22)</formula>
    </cfRule>
  </conditionalFormatting>
  <conditionalFormatting sqref="CD22:CD60">
    <cfRule type="expression" dxfId="819" priority="680" stopIfTrue="1">
      <formula>ISNA(CD22)</formula>
    </cfRule>
  </conditionalFormatting>
  <conditionalFormatting sqref="CE22:CE60">
    <cfRule type="expression" dxfId="818" priority="679" stopIfTrue="1">
      <formula>ISNA(CE22)</formula>
    </cfRule>
  </conditionalFormatting>
  <conditionalFormatting sqref="CG22:CG60">
    <cfRule type="expression" dxfId="817" priority="677" stopIfTrue="1">
      <formula>ISNA(CG22)</formula>
    </cfRule>
  </conditionalFormatting>
  <conditionalFormatting sqref="CH22:CH60">
    <cfRule type="expression" dxfId="816" priority="676" stopIfTrue="1">
      <formula>ISNA(CH22)</formula>
    </cfRule>
  </conditionalFormatting>
  <conditionalFormatting sqref="CL21">
    <cfRule type="expression" dxfId="815" priority="675" stopIfTrue="1">
      <formula>ISNA(CL21)</formula>
    </cfRule>
  </conditionalFormatting>
  <conditionalFormatting sqref="CL61">
    <cfRule type="expression" dxfId="814" priority="674" stopIfTrue="1">
      <formula>ISNA(CL61)</formula>
    </cfRule>
  </conditionalFormatting>
  <conditionalFormatting sqref="ID61">
    <cfRule type="expression" dxfId="813" priority="673" stopIfTrue="1">
      <formula>ISNA(ID61)</formula>
    </cfRule>
  </conditionalFormatting>
  <conditionalFormatting sqref="ID22:ID60">
    <cfRule type="expression" dxfId="812" priority="672" stopIfTrue="1">
      <formula>ISNA(ID22)</formula>
    </cfRule>
  </conditionalFormatting>
  <conditionalFormatting sqref="IT61">
    <cfRule type="expression" dxfId="811" priority="667" stopIfTrue="1">
      <formula>ISNA(IT61)</formula>
    </cfRule>
  </conditionalFormatting>
  <conditionalFormatting sqref="IO61:IQ61 IS61">
    <cfRule type="expression" dxfId="810" priority="669" stopIfTrue="1">
      <formula>ISNA(IO61)</formula>
    </cfRule>
  </conditionalFormatting>
  <conditionalFormatting sqref="IR61">
    <cfRule type="expression" dxfId="809" priority="668" stopIfTrue="1">
      <formula>ISNA(IR61)</formula>
    </cfRule>
  </conditionalFormatting>
  <conditionalFormatting sqref="FU21">
    <cfRule type="expression" dxfId="808" priority="666" stopIfTrue="1">
      <formula>ISNA(FU21)</formula>
    </cfRule>
  </conditionalFormatting>
  <conditionalFormatting sqref="I19">
    <cfRule type="expression" dxfId="807" priority="662" stopIfTrue="1">
      <formula>ISNA(I19)</formula>
    </cfRule>
  </conditionalFormatting>
  <conditionalFormatting sqref="Y21:AA21">
    <cfRule type="expression" dxfId="806" priority="658" stopIfTrue="1">
      <formula>ISNA(Y21)</formula>
    </cfRule>
  </conditionalFormatting>
  <conditionalFormatting sqref="DV66">
    <cfRule type="expression" dxfId="805" priority="657" stopIfTrue="1">
      <formula>ISNA(DV66)</formula>
    </cfRule>
  </conditionalFormatting>
  <conditionalFormatting sqref="DY65">
    <cfRule type="expression" dxfId="804" priority="656" stopIfTrue="1">
      <formula>ISNA(DY65)</formula>
    </cfRule>
  </conditionalFormatting>
  <conditionalFormatting sqref="DY66">
    <cfRule type="expression" dxfId="803" priority="655" stopIfTrue="1">
      <formula>ISNA(DY66)</formula>
    </cfRule>
  </conditionalFormatting>
  <conditionalFormatting sqref="EB66">
    <cfRule type="expression" dxfId="802" priority="653" stopIfTrue="1">
      <formula>ISNA(EB66)</formula>
    </cfRule>
  </conditionalFormatting>
  <conditionalFormatting sqref="EA63">
    <cfRule type="expression" dxfId="801" priority="652" stopIfTrue="1">
      <formula>ISNA(EA63)</formula>
    </cfRule>
  </conditionalFormatting>
  <conditionalFormatting sqref="ED63">
    <cfRule type="expression" dxfId="800" priority="651" stopIfTrue="1">
      <formula>ISNA(ED63)</formula>
    </cfRule>
  </conditionalFormatting>
  <conditionalFormatting sqref="EH70:EH108">
    <cfRule type="expression" dxfId="799" priority="650" stopIfTrue="1">
      <formula>ISNA(EH70)</formula>
    </cfRule>
  </conditionalFormatting>
  <conditionalFormatting sqref="DX27">
    <cfRule type="expression" dxfId="798" priority="640" stopIfTrue="1">
      <formula>ISNA(DX27)</formula>
    </cfRule>
  </conditionalFormatting>
  <conditionalFormatting sqref="DX26">
    <cfRule type="expression" dxfId="797" priority="639" stopIfTrue="1">
      <formula>ISNA(DX26)</formula>
    </cfRule>
  </conditionalFormatting>
  <conditionalFormatting sqref="DX25">
    <cfRule type="expression" dxfId="796" priority="638" stopIfTrue="1">
      <formula>ISNA(DX25)</formula>
    </cfRule>
  </conditionalFormatting>
  <conditionalFormatting sqref="DX24">
    <cfRule type="expression" dxfId="795" priority="637" stopIfTrue="1">
      <formula>ISNA(DX24)</formula>
    </cfRule>
  </conditionalFormatting>
  <conditionalFormatting sqref="DX23">
    <cfRule type="expression" dxfId="794" priority="636" stopIfTrue="1">
      <formula>ISNA(DX23)</formula>
    </cfRule>
  </conditionalFormatting>
  <conditionalFormatting sqref="DX22">
    <cfRule type="expression" dxfId="793" priority="635" stopIfTrue="1">
      <formula>ISNA(DX22)</formula>
    </cfRule>
  </conditionalFormatting>
  <conditionalFormatting sqref="EA28">
    <cfRule type="expression" dxfId="792" priority="633" stopIfTrue="1">
      <formula>ISNA(EA28)</formula>
    </cfRule>
  </conditionalFormatting>
  <conditionalFormatting sqref="EA29">
    <cfRule type="expression" dxfId="791" priority="632" stopIfTrue="1">
      <formula>ISNA(EA29)</formula>
    </cfRule>
  </conditionalFormatting>
  <conditionalFormatting sqref="EA30">
    <cfRule type="expression" dxfId="790" priority="631" stopIfTrue="1">
      <formula>ISNA(EA30)</formula>
    </cfRule>
  </conditionalFormatting>
  <conditionalFormatting sqref="EA31:EA60">
    <cfRule type="expression" dxfId="789" priority="628" stopIfTrue="1">
      <formula>ISNA(EA31)</formula>
    </cfRule>
  </conditionalFormatting>
  <conditionalFormatting sqref="EA22:EA27">
    <cfRule type="expression" dxfId="788" priority="626" stopIfTrue="1">
      <formula>ISNA(EA22)</formula>
    </cfRule>
  </conditionalFormatting>
  <conditionalFormatting sqref="ED28:ED60">
    <cfRule type="expression" dxfId="787" priority="623" stopIfTrue="1">
      <formula>ISNA(ED28)</formula>
    </cfRule>
  </conditionalFormatting>
  <conditionalFormatting sqref="ED22:ED27">
    <cfRule type="expression" dxfId="786" priority="621" stopIfTrue="1">
      <formula>ISNA(ED22)</formula>
    </cfRule>
  </conditionalFormatting>
  <conditionalFormatting sqref="DY63">
    <cfRule type="expression" dxfId="785" priority="620" stopIfTrue="1">
      <formula>ISNA(DY63)</formula>
    </cfRule>
  </conditionalFormatting>
  <conditionalFormatting sqref="EB63">
    <cfRule type="expression" dxfId="784" priority="619" stopIfTrue="1">
      <formula>ISNA(EB63)</formula>
    </cfRule>
  </conditionalFormatting>
  <conditionalFormatting sqref="EK63">
    <cfRule type="expression" dxfId="783" priority="618" stopIfTrue="1">
      <formula>ISNA(EK63)</formula>
    </cfRule>
  </conditionalFormatting>
  <conditionalFormatting sqref="EK62">
    <cfRule type="expression" dxfId="782" priority="617" stopIfTrue="1">
      <formula>ISNA(EK62)</formula>
    </cfRule>
  </conditionalFormatting>
  <conditionalFormatting sqref="AD22:AD27 AD28:AE31">
    <cfRule type="expression" dxfId="781" priority="614" stopIfTrue="1">
      <formula>ISNA(AD22)</formula>
    </cfRule>
  </conditionalFormatting>
  <conditionalFormatting sqref="AE22:AE27">
    <cfRule type="expression" dxfId="780" priority="613" stopIfTrue="1">
      <formula>ISNA(AE22)</formula>
    </cfRule>
  </conditionalFormatting>
  <conditionalFormatting sqref="AF22:AG31">
    <cfRule type="expression" dxfId="779" priority="611">
      <formula>$D$16="no"</formula>
    </cfRule>
    <cfRule type="expression" dxfId="778" priority="612" stopIfTrue="1">
      <formula>ISNA(AF22)</formula>
    </cfRule>
  </conditionalFormatting>
  <conditionalFormatting sqref="E7:E9">
    <cfRule type="expression" dxfId="777" priority="609" stopIfTrue="1">
      <formula>ISNA(E7)</formula>
    </cfRule>
  </conditionalFormatting>
  <conditionalFormatting sqref="FU22:FU60">
    <cfRule type="expression" dxfId="776" priority="608" stopIfTrue="1">
      <formula>ISNA(FU22)</formula>
    </cfRule>
  </conditionalFormatting>
  <conditionalFormatting sqref="DP21">
    <cfRule type="expression" dxfId="775" priority="607" stopIfTrue="1">
      <formula>ISNA(DP21)</formula>
    </cfRule>
  </conditionalFormatting>
  <conditionalFormatting sqref="DU21">
    <cfRule type="expression" dxfId="774" priority="606" stopIfTrue="1">
      <formula>ISNA(DU21)</formula>
    </cfRule>
  </conditionalFormatting>
  <conditionalFormatting sqref="DT21">
    <cfRule type="expression" dxfId="773" priority="605" stopIfTrue="1">
      <formula>ISNA(DT21)</formula>
    </cfRule>
  </conditionalFormatting>
  <conditionalFormatting sqref="DQ21:DS21">
    <cfRule type="expression" dxfId="772" priority="604" stopIfTrue="1">
      <formula>ISNA(DQ21)</formula>
    </cfRule>
  </conditionalFormatting>
  <conditionalFormatting sqref="DQ61:DQ62">
    <cfRule type="expression" dxfId="771" priority="603" stopIfTrue="1">
      <formula>ISNA(DQ61)</formula>
    </cfRule>
  </conditionalFormatting>
  <conditionalFormatting sqref="DP61:DP62">
    <cfRule type="expression" dxfId="770" priority="602" stopIfTrue="1">
      <formula>ISNA(DP61)</formula>
    </cfRule>
  </conditionalFormatting>
  <conditionalFormatting sqref="DR61:DS62">
    <cfRule type="expression" dxfId="769" priority="601" stopIfTrue="1">
      <formula>ISNA(DR61)</formula>
    </cfRule>
  </conditionalFormatting>
  <conditionalFormatting sqref="DU63">
    <cfRule type="expression" dxfId="768" priority="595" stopIfTrue="1">
      <formula>ISNA(DU63)</formula>
    </cfRule>
  </conditionalFormatting>
  <conditionalFormatting sqref="DT63">
    <cfRule type="expression" dxfId="767" priority="596" stopIfTrue="1">
      <formula>ISNA(DT63)</formula>
    </cfRule>
  </conditionalFormatting>
  <conditionalFormatting sqref="F6">
    <cfRule type="expression" dxfId="766" priority="594" stopIfTrue="1">
      <formula>ISNA(F6)</formula>
    </cfRule>
  </conditionalFormatting>
  <conditionalFormatting sqref="F8">
    <cfRule type="expression" dxfId="765" priority="593" stopIfTrue="1">
      <formula>ISNA(F8)</formula>
    </cfRule>
  </conditionalFormatting>
  <conditionalFormatting sqref="DP18">
    <cfRule type="expression" dxfId="764" priority="592" stopIfTrue="1">
      <formula>ISNA(DP18)</formula>
    </cfRule>
  </conditionalFormatting>
  <conditionalFormatting sqref="F9">
    <cfRule type="expression" dxfId="763" priority="590" stopIfTrue="1">
      <formula>ISNA(F9)</formula>
    </cfRule>
  </conditionalFormatting>
  <conditionalFormatting sqref="DW22:DW60">
    <cfRule type="expression" dxfId="762" priority="589" stopIfTrue="1">
      <formula>ISNA(DW22)</formula>
    </cfRule>
  </conditionalFormatting>
  <conditionalFormatting sqref="DZ22:DZ60">
    <cfRule type="expression" dxfId="761" priority="588" stopIfTrue="1">
      <formula>ISNA(DZ22)</formula>
    </cfRule>
  </conditionalFormatting>
  <conditionalFormatting sqref="EC22:EC60">
    <cfRule type="expression" dxfId="760" priority="587" stopIfTrue="1">
      <formula>ISNA(EC22)</formula>
    </cfRule>
  </conditionalFormatting>
  <conditionalFormatting sqref="P6">
    <cfRule type="expression" dxfId="759" priority="586" stopIfTrue="1">
      <formula>ISNA(P6)</formula>
    </cfRule>
  </conditionalFormatting>
  <conditionalFormatting sqref="P10">
    <cfRule type="expression" dxfId="758" priority="585" stopIfTrue="1">
      <formula>ISNA(P10)</formula>
    </cfRule>
  </conditionalFormatting>
  <conditionalFormatting sqref="Q6">
    <cfRule type="expression" dxfId="757" priority="584" stopIfTrue="1">
      <formula>ISNA(Q6)</formula>
    </cfRule>
  </conditionalFormatting>
  <conditionalFormatting sqref="Q10">
    <cfRule type="expression" dxfId="756" priority="583" stopIfTrue="1">
      <formula>ISNA(Q10)</formula>
    </cfRule>
  </conditionalFormatting>
  <conditionalFormatting sqref="B25">
    <cfRule type="expression" dxfId="755" priority="578">
      <formula>AND(ISTEXT(B25),$CN25=0,$CP25=0,OR(ISBLANK($DD25),$DD25=0))</formula>
    </cfRule>
  </conditionalFormatting>
  <conditionalFormatting sqref="B26">
    <cfRule type="expression" dxfId="754" priority="577">
      <formula>AND(ISTEXT(B26),$CN26=0,$CP26=0,OR(ISBLANK($DD26),$DD26=0))</formula>
    </cfRule>
  </conditionalFormatting>
  <conditionalFormatting sqref="B27">
    <cfRule type="expression" dxfId="753" priority="576">
      <formula>AND(ISTEXT(B27),$CN27=0,$CP27=0,OR(ISBLANK($DD27),$DD27=0))</formula>
    </cfRule>
  </conditionalFormatting>
  <conditionalFormatting sqref="B28">
    <cfRule type="expression" dxfId="752" priority="575">
      <formula>AND(ISTEXT(B28),$CN28=0,$CP28=0,OR(ISBLANK($DD28),$DD28=0))</formula>
    </cfRule>
  </conditionalFormatting>
  <conditionalFormatting sqref="B29">
    <cfRule type="expression" dxfId="751" priority="573">
      <formula>AND(ISTEXT(B29),$CN29=0,$CP29=0,OR(ISBLANK($DD29),$DD29=0))</formula>
    </cfRule>
  </conditionalFormatting>
  <conditionalFormatting sqref="B30">
    <cfRule type="expression" dxfId="750" priority="572">
      <formula>AND(ISTEXT(B30),$CN30=0,$CP30=0,OR(ISBLANK($DD30),$DD30=0))</formula>
    </cfRule>
  </conditionalFormatting>
  <conditionalFormatting sqref="B31">
    <cfRule type="expression" dxfId="749" priority="571">
      <formula>AND(ISTEXT(B31),$CN31=0,$CP31=0,OR(ISBLANK($DD31),$DD31=0))</formula>
    </cfRule>
  </conditionalFormatting>
  <conditionalFormatting sqref="B32">
    <cfRule type="expression" dxfId="748" priority="570">
      <formula>AND(ISTEXT(B32),$CN32=0,$CP32=0,OR(ISBLANK($DD32),$DD32=0))</formula>
    </cfRule>
  </conditionalFormatting>
  <conditionalFormatting sqref="B33">
    <cfRule type="expression" dxfId="747" priority="569">
      <formula>AND(ISTEXT(B33),$CN33=0,$CP33=0,OR(ISBLANK($DD33),$DD33=0))</formula>
    </cfRule>
  </conditionalFormatting>
  <conditionalFormatting sqref="B34">
    <cfRule type="expression" dxfId="746" priority="568">
      <formula>AND(ISTEXT(B34),$CN34=0,$CP34=0,OR(ISBLANK($DD34),$DD34=0))</formula>
    </cfRule>
  </conditionalFormatting>
  <conditionalFormatting sqref="B35">
    <cfRule type="expression" dxfId="745" priority="567">
      <formula>AND(ISTEXT(B35),$CN35=0,$CP35=0,OR(ISBLANK($DD35),$DD35=0))</formula>
    </cfRule>
  </conditionalFormatting>
  <conditionalFormatting sqref="B36">
    <cfRule type="expression" dxfId="744" priority="566">
      <formula>AND(ISTEXT(B36),$CN36=0,$CP36=0,OR(ISBLANK($DD36),$DD36=0))</formula>
    </cfRule>
  </conditionalFormatting>
  <conditionalFormatting sqref="B37">
    <cfRule type="expression" dxfId="743" priority="565">
      <formula>AND(ISTEXT(B37),$CN37=0,$CP37=0,OR(ISBLANK($DD37),$DD37=0))</formula>
    </cfRule>
  </conditionalFormatting>
  <conditionalFormatting sqref="B38">
    <cfRule type="expression" dxfId="742" priority="564">
      <formula>AND(ISTEXT(B38),$CN38=0,$CP38=0,OR(ISBLANK($DD38),$DD38=0))</formula>
    </cfRule>
  </conditionalFormatting>
  <conditionalFormatting sqref="B39">
    <cfRule type="expression" dxfId="741" priority="563">
      <formula>AND(ISTEXT(B39),$CN39=0,$CP39=0,OR(ISBLANK($DD39),$DD39=0))</formula>
    </cfRule>
  </conditionalFormatting>
  <conditionalFormatting sqref="B40">
    <cfRule type="expression" dxfId="740" priority="562">
      <formula>AND(ISTEXT(B40),$CN40=0,$CP40=0,OR(ISBLANK($DD40),$DD40=0))</formula>
    </cfRule>
  </conditionalFormatting>
  <conditionalFormatting sqref="B41">
    <cfRule type="expression" dxfId="739" priority="561">
      <formula>AND(ISTEXT(B41),$CN41=0,$CP41=0,OR(ISBLANK($DD41),$DD41=0))</formula>
    </cfRule>
  </conditionalFormatting>
  <conditionalFormatting sqref="B42">
    <cfRule type="expression" dxfId="738" priority="560">
      <formula>AND(ISTEXT(B42),$CN42=0,$CP42=0,OR(ISBLANK($DD42),$DD42=0))</formula>
    </cfRule>
  </conditionalFormatting>
  <conditionalFormatting sqref="B43">
    <cfRule type="expression" dxfId="737" priority="559">
      <formula>AND(ISTEXT(B43),$CN43=0,$CP43=0,OR(ISBLANK($DD43),$DD43=0))</formula>
    </cfRule>
  </conditionalFormatting>
  <conditionalFormatting sqref="B44">
    <cfRule type="expression" dxfId="736" priority="558">
      <formula>AND(ISTEXT(B44),$CN44=0,$CP44=0,OR(ISBLANK($DD44),$DD44=0))</formula>
    </cfRule>
  </conditionalFormatting>
  <conditionalFormatting sqref="B45">
    <cfRule type="expression" dxfId="735" priority="557">
      <formula>AND(ISTEXT(B45),$CN45=0,$CP45=0,OR(ISBLANK($DD45),$DD45=0))</formula>
    </cfRule>
  </conditionalFormatting>
  <conditionalFormatting sqref="B46">
    <cfRule type="expression" dxfId="734" priority="556">
      <formula>AND(ISTEXT(B46),$CN46=0,$CP46=0,OR(ISBLANK($DD46),$DD46=0))</formula>
    </cfRule>
  </conditionalFormatting>
  <conditionalFormatting sqref="B47">
    <cfRule type="expression" dxfId="733" priority="555">
      <formula>AND(ISTEXT(B47),$CN47=0,$CP47=0,OR(ISBLANK($DD47),$DD47=0))</formula>
    </cfRule>
  </conditionalFormatting>
  <conditionalFormatting sqref="B48">
    <cfRule type="expression" dxfId="732" priority="554">
      <formula>AND(ISTEXT(B48),$CN48=0,$CP48=0,OR(ISBLANK($DD48),$DD48=0))</formula>
    </cfRule>
  </conditionalFormatting>
  <conditionalFormatting sqref="B49">
    <cfRule type="expression" dxfId="731" priority="553">
      <formula>AND(ISTEXT(B49),$CN49=0,$CP49=0,OR(ISBLANK($DD49),$DD49=0))</formula>
    </cfRule>
  </conditionalFormatting>
  <conditionalFormatting sqref="B50">
    <cfRule type="expression" dxfId="730" priority="552">
      <formula>AND(ISTEXT(B50),$CN50=0,$CP50=0,OR(ISBLANK($DD50),$DD50=0))</formula>
    </cfRule>
  </conditionalFormatting>
  <conditionalFormatting sqref="B51">
    <cfRule type="expression" dxfId="729" priority="551">
      <formula>AND(ISTEXT(B51),$CN51=0,$CP51=0,OR(ISBLANK($DD51),$DD51=0))</formula>
    </cfRule>
  </conditionalFormatting>
  <conditionalFormatting sqref="B52">
    <cfRule type="expression" dxfId="728" priority="550">
      <formula>AND(ISTEXT(B52),$CN52=0,$CP52=0,OR(ISBLANK($DD52),$DD52=0))</formula>
    </cfRule>
  </conditionalFormatting>
  <conditionalFormatting sqref="B53">
    <cfRule type="expression" dxfId="727" priority="549">
      <formula>AND(ISTEXT(B53),$CN53=0,$CP53=0,OR(ISBLANK($DD53),$DD53=0))</formula>
    </cfRule>
  </conditionalFormatting>
  <conditionalFormatting sqref="B54">
    <cfRule type="expression" dxfId="726" priority="548">
      <formula>AND(ISTEXT(B54),$CN54=0,$CP54=0,OR(ISBLANK($DD54),$DD54=0))</formula>
    </cfRule>
  </conditionalFormatting>
  <conditionalFormatting sqref="B55">
    <cfRule type="expression" dxfId="725" priority="547">
      <formula>AND(ISTEXT(B55),$CN55=0,$CP55=0,OR(ISBLANK($DD55),$DD55=0))</formula>
    </cfRule>
  </conditionalFormatting>
  <conditionalFormatting sqref="B56">
    <cfRule type="expression" dxfId="724" priority="546">
      <formula>AND(ISTEXT(B56),$CN56=0,$CP56=0,OR(ISBLANK($DD56),$DD56=0))</formula>
    </cfRule>
  </conditionalFormatting>
  <conditionalFormatting sqref="B57">
    <cfRule type="expression" dxfId="723" priority="545">
      <formula>AND(ISTEXT(B57),$CN57=0,$CP57=0,OR(ISBLANK($DD57),$DD57=0))</formula>
    </cfRule>
  </conditionalFormatting>
  <conditionalFormatting sqref="B58">
    <cfRule type="expression" dxfId="722" priority="544">
      <formula>AND(ISTEXT(B58),$CN58=0,$CP58=0,OR(ISBLANK($DD58),$DD58=0))</formula>
    </cfRule>
  </conditionalFormatting>
  <conditionalFormatting sqref="B59">
    <cfRule type="expression" dxfId="721" priority="543">
      <formula>AND(ISTEXT(B59),$CN59=0,$CP59=0,OR(ISBLANK($DD59),$DD59=0))</formula>
    </cfRule>
  </conditionalFormatting>
  <conditionalFormatting sqref="B60">
    <cfRule type="expression" dxfId="720" priority="542">
      <formula>AND(ISTEXT(B60),$CN60=0,$CP60=0,OR(ISBLANK($DD60),$DD60=0))</formula>
    </cfRule>
  </conditionalFormatting>
  <conditionalFormatting sqref="L12">
    <cfRule type="expression" dxfId="719" priority="539" stopIfTrue="1">
      <formula>ISNA(L12)</formula>
    </cfRule>
  </conditionalFormatting>
  <conditionalFormatting sqref="DF21">
    <cfRule type="expression" dxfId="718" priority="538" stopIfTrue="1">
      <formula>ISNA(DF21)</formula>
    </cfRule>
  </conditionalFormatting>
  <conditionalFormatting sqref="FK21:FK60">
    <cfRule type="expression" dxfId="717" priority="536" stopIfTrue="1">
      <formula>ISNA(FK21)</formula>
    </cfRule>
  </conditionalFormatting>
  <conditionalFormatting sqref="E22">
    <cfRule type="expression" dxfId="716" priority="532">
      <formula>CS22=0</formula>
    </cfRule>
  </conditionalFormatting>
  <conditionalFormatting sqref="F22">
    <cfRule type="expression" dxfId="715" priority="514">
      <formula>CT22=0</formula>
    </cfRule>
  </conditionalFormatting>
  <conditionalFormatting sqref="G22">
    <cfRule type="expression" dxfId="714" priority="513">
      <formula>CU22=0</formula>
    </cfRule>
  </conditionalFormatting>
  <conditionalFormatting sqref="H22">
    <cfRule type="expression" dxfId="713" priority="512">
      <formula>CV22=0</formula>
    </cfRule>
  </conditionalFormatting>
  <conditionalFormatting sqref="I22">
    <cfRule type="expression" dxfId="712" priority="511">
      <formula>CW22=0</formula>
    </cfRule>
  </conditionalFormatting>
  <conditionalFormatting sqref="J22">
    <cfRule type="expression" dxfId="711" priority="510">
      <formula>CX22=0</formula>
    </cfRule>
  </conditionalFormatting>
  <conditionalFormatting sqref="K22">
    <cfRule type="expression" dxfId="710" priority="509">
      <formula>CY22=0</formula>
    </cfRule>
  </conditionalFormatting>
  <conditionalFormatting sqref="L22">
    <cfRule type="expression" dxfId="709" priority="508">
      <formula>CZ22=0</formula>
    </cfRule>
  </conditionalFormatting>
  <conditionalFormatting sqref="M22">
    <cfRule type="expression" dxfId="708" priority="507">
      <formula>DA22=0</formula>
    </cfRule>
  </conditionalFormatting>
  <conditionalFormatting sqref="N22">
    <cfRule type="expression" dxfId="707" priority="506">
      <formula>DB22=0</formula>
    </cfRule>
  </conditionalFormatting>
  <conditionalFormatting sqref="O22">
    <cfRule type="expression" dxfId="706" priority="505">
      <formula>DC22=0</formula>
    </cfRule>
  </conditionalFormatting>
  <conditionalFormatting sqref="E26">
    <cfRule type="expression" dxfId="705" priority="504">
      <formula>CS26=0</formula>
    </cfRule>
  </conditionalFormatting>
  <conditionalFormatting sqref="F26">
    <cfRule type="expression" dxfId="704" priority="503">
      <formula>CT26=0</formula>
    </cfRule>
  </conditionalFormatting>
  <conditionalFormatting sqref="G26">
    <cfRule type="expression" dxfId="703" priority="502">
      <formula>CU26=0</formula>
    </cfRule>
  </conditionalFormatting>
  <conditionalFormatting sqref="H26">
    <cfRule type="expression" dxfId="702" priority="501">
      <formula>CV26=0</formula>
    </cfRule>
  </conditionalFormatting>
  <conditionalFormatting sqref="I26">
    <cfRule type="expression" dxfId="701" priority="500">
      <formula>CW26=0</formula>
    </cfRule>
  </conditionalFormatting>
  <conditionalFormatting sqref="J26">
    <cfRule type="expression" dxfId="700" priority="499">
      <formula>CX26=0</formula>
    </cfRule>
  </conditionalFormatting>
  <conditionalFormatting sqref="K26">
    <cfRule type="expression" dxfId="699" priority="498">
      <formula>CY26=0</formula>
    </cfRule>
  </conditionalFormatting>
  <conditionalFormatting sqref="L26">
    <cfRule type="expression" dxfId="698" priority="497">
      <formula>CZ26=0</formula>
    </cfRule>
  </conditionalFormatting>
  <conditionalFormatting sqref="M26">
    <cfRule type="expression" dxfId="697" priority="496">
      <formula>DA26=0</formula>
    </cfRule>
  </conditionalFormatting>
  <conditionalFormatting sqref="N26">
    <cfRule type="expression" dxfId="696" priority="495">
      <formula>DB26=0</formula>
    </cfRule>
  </conditionalFormatting>
  <conditionalFormatting sqref="O26">
    <cfRule type="expression" dxfId="695" priority="494">
      <formula>DC26=0</formula>
    </cfRule>
  </conditionalFormatting>
  <conditionalFormatting sqref="E27">
    <cfRule type="expression" dxfId="694" priority="493">
      <formula>CS27=0</formula>
    </cfRule>
  </conditionalFormatting>
  <conditionalFormatting sqref="F27">
    <cfRule type="expression" dxfId="693" priority="492">
      <formula>CT27=0</formula>
    </cfRule>
  </conditionalFormatting>
  <conditionalFormatting sqref="G27">
    <cfRule type="expression" dxfId="692" priority="491">
      <formula>CU27=0</formula>
    </cfRule>
  </conditionalFormatting>
  <conditionalFormatting sqref="H27">
    <cfRule type="expression" dxfId="691" priority="490">
      <formula>CV27=0</formula>
    </cfRule>
  </conditionalFormatting>
  <conditionalFormatting sqref="I27">
    <cfRule type="expression" dxfId="690" priority="489">
      <formula>CW27=0</formula>
    </cfRule>
  </conditionalFormatting>
  <conditionalFormatting sqref="J27">
    <cfRule type="expression" dxfId="689" priority="488">
      <formula>CX27=0</formula>
    </cfRule>
  </conditionalFormatting>
  <conditionalFormatting sqref="K27">
    <cfRule type="expression" dxfId="688" priority="487">
      <formula>CY27=0</formula>
    </cfRule>
  </conditionalFormatting>
  <conditionalFormatting sqref="L27">
    <cfRule type="expression" dxfId="687" priority="486">
      <formula>CZ27=0</formula>
    </cfRule>
  </conditionalFormatting>
  <conditionalFormatting sqref="M27">
    <cfRule type="expression" dxfId="686" priority="485">
      <formula>DA27=0</formula>
    </cfRule>
  </conditionalFormatting>
  <conditionalFormatting sqref="N27">
    <cfRule type="expression" dxfId="685" priority="484">
      <formula>DB27=0</formula>
    </cfRule>
  </conditionalFormatting>
  <conditionalFormatting sqref="O27">
    <cfRule type="expression" dxfId="684" priority="483">
      <formula>DC27=0</formula>
    </cfRule>
  </conditionalFormatting>
  <conditionalFormatting sqref="E28">
    <cfRule type="expression" dxfId="683" priority="482">
      <formula>CS28=0</formula>
    </cfRule>
  </conditionalFormatting>
  <conditionalFormatting sqref="F28">
    <cfRule type="expression" dxfId="682" priority="481">
      <formula>CT28=0</formula>
    </cfRule>
  </conditionalFormatting>
  <conditionalFormatting sqref="G28">
    <cfRule type="expression" dxfId="681" priority="480">
      <formula>CU28=0</formula>
    </cfRule>
  </conditionalFormatting>
  <conditionalFormatting sqref="H28">
    <cfRule type="expression" dxfId="680" priority="479">
      <formula>CV28=0</formula>
    </cfRule>
  </conditionalFormatting>
  <conditionalFormatting sqref="I28">
    <cfRule type="expression" dxfId="679" priority="478">
      <formula>CW28=0</formula>
    </cfRule>
  </conditionalFormatting>
  <conditionalFormatting sqref="J28">
    <cfRule type="expression" dxfId="678" priority="477">
      <formula>CX28=0</formula>
    </cfRule>
  </conditionalFormatting>
  <conditionalFormatting sqref="K28">
    <cfRule type="expression" dxfId="677" priority="476">
      <formula>CY28=0</formula>
    </cfRule>
  </conditionalFormatting>
  <conditionalFormatting sqref="L28">
    <cfRule type="expression" dxfId="676" priority="475">
      <formula>CZ28=0</formula>
    </cfRule>
  </conditionalFormatting>
  <conditionalFormatting sqref="M28">
    <cfRule type="expression" dxfId="675" priority="474">
      <formula>DA28=0</formula>
    </cfRule>
  </conditionalFormatting>
  <conditionalFormatting sqref="N28">
    <cfRule type="expression" dxfId="674" priority="473">
      <formula>DB28=0</formula>
    </cfRule>
  </conditionalFormatting>
  <conditionalFormatting sqref="O28">
    <cfRule type="expression" dxfId="673" priority="472">
      <formula>DC28=0</formula>
    </cfRule>
  </conditionalFormatting>
  <conditionalFormatting sqref="E29">
    <cfRule type="expression" dxfId="672" priority="471">
      <formula>CS29=0</formula>
    </cfRule>
  </conditionalFormatting>
  <conditionalFormatting sqref="F29">
    <cfRule type="expression" dxfId="671" priority="470">
      <formula>CT29=0</formula>
    </cfRule>
  </conditionalFormatting>
  <conditionalFormatting sqref="G29">
    <cfRule type="expression" dxfId="670" priority="469">
      <formula>CU29=0</formula>
    </cfRule>
  </conditionalFormatting>
  <conditionalFormatting sqref="H29">
    <cfRule type="expression" dxfId="669" priority="468">
      <formula>CV29=0</formula>
    </cfRule>
  </conditionalFormatting>
  <conditionalFormatting sqref="I29">
    <cfRule type="expression" dxfId="668" priority="467">
      <formula>CW29=0</formula>
    </cfRule>
  </conditionalFormatting>
  <conditionalFormatting sqref="J29">
    <cfRule type="expression" dxfId="667" priority="466">
      <formula>CX29=0</formula>
    </cfRule>
  </conditionalFormatting>
  <conditionalFormatting sqref="K29">
    <cfRule type="expression" dxfId="666" priority="465">
      <formula>CY29=0</formula>
    </cfRule>
  </conditionalFormatting>
  <conditionalFormatting sqref="L29">
    <cfRule type="expression" dxfId="665" priority="464">
      <formula>CZ29=0</formula>
    </cfRule>
  </conditionalFormatting>
  <conditionalFormatting sqref="M29">
    <cfRule type="expression" dxfId="664" priority="463">
      <formula>DA29=0</formula>
    </cfRule>
  </conditionalFormatting>
  <conditionalFormatting sqref="N29">
    <cfRule type="expression" dxfId="663" priority="462">
      <formula>DB29=0</formula>
    </cfRule>
  </conditionalFormatting>
  <conditionalFormatting sqref="O29">
    <cfRule type="expression" dxfId="662" priority="461">
      <formula>DC29=0</formula>
    </cfRule>
  </conditionalFormatting>
  <conditionalFormatting sqref="E30">
    <cfRule type="expression" dxfId="661" priority="460">
      <formula>CS30=0</formula>
    </cfRule>
  </conditionalFormatting>
  <conditionalFormatting sqref="F30">
    <cfRule type="expression" dxfId="660" priority="459">
      <formula>CT30=0</formula>
    </cfRule>
  </conditionalFormatting>
  <conditionalFormatting sqref="G30">
    <cfRule type="expression" dxfId="659" priority="458">
      <formula>CU30=0</formula>
    </cfRule>
  </conditionalFormatting>
  <conditionalFormatting sqref="H30">
    <cfRule type="expression" dxfId="658" priority="457">
      <formula>CV30=0</formula>
    </cfRule>
  </conditionalFormatting>
  <conditionalFormatting sqref="I30">
    <cfRule type="expression" dxfId="657" priority="456">
      <formula>CW30=0</formula>
    </cfRule>
  </conditionalFormatting>
  <conditionalFormatting sqref="J30">
    <cfRule type="expression" dxfId="656" priority="455">
      <formula>CX30=0</formula>
    </cfRule>
  </conditionalFormatting>
  <conditionalFormatting sqref="K30">
    <cfRule type="expression" dxfId="655" priority="454">
      <formula>CY30=0</formula>
    </cfRule>
  </conditionalFormatting>
  <conditionalFormatting sqref="L30">
    <cfRule type="expression" dxfId="654" priority="453">
      <formula>CZ30=0</formula>
    </cfRule>
  </conditionalFormatting>
  <conditionalFormatting sqref="M30">
    <cfRule type="expression" dxfId="653" priority="452">
      <formula>DA30=0</formula>
    </cfRule>
  </conditionalFormatting>
  <conditionalFormatting sqref="N30">
    <cfRule type="expression" dxfId="652" priority="451">
      <formula>DB30=0</formula>
    </cfRule>
  </conditionalFormatting>
  <conditionalFormatting sqref="O30">
    <cfRule type="expression" dxfId="651" priority="450">
      <formula>DC30=0</formula>
    </cfRule>
  </conditionalFormatting>
  <conditionalFormatting sqref="E31">
    <cfRule type="expression" dxfId="650" priority="449">
      <formula>CS31=0</formula>
    </cfRule>
  </conditionalFormatting>
  <conditionalFormatting sqref="F31">
    <cfRule type="expression" dxfId="649" priority="448">
      <formula>CT31=0</formula>
    </cfRule>
  </conditionalFormatting>
  <conditionalFormatting sqref="G31">
    <cfRule type="expression" dxfId="648" priority="447">
      <formula>CU31=0</formula>
    </cfRule>
  </conditionalFormatting>
  <conditionalFormatting sqref="H31">
    <cfRule type="expression" dxfId="647" priority="446">
      <formula>CV31=0</formula>
    </cfRule>
  </conditionalFormatting>
  <conditionalFormatting sqref="I31">
    <cfRule type="expression" dxfId="646" priority="445">
      <formula>CW31=0</formula>
    </cfRule>
  </conditionalFormatting>
  <conditionalFormatting sqref="J31">
    <cfRule type="expression" dxfId="645" priority="444">
      <formula>CX31=0</formula>
    </cfRule>
  </conditionalFormatting>
  <conditionalFormatting sqref="K31">
    <cfRule type="expression" dxfId="644" priority="443">
      <formula>CY31=0</formula>
    </cfRule>
  </conditionalFormatting>
  <conditionalFormatting sqref="L31">
    <cfRule type="expression" dxfId="643" priority="442">
      <formula>CZ31=0</formula>
    </cfRule>
  </conditionalFormatting>
  <conditionalFormatting sqref="M31">
    <cfRule type="expression" dxfId="642" priority="441">
      <formula>DA31=0</formula>
    </cfRule>
  </conditionalFormatting>
  <conditionalFormatting sqref="N31">
    <cfRule type="expression" dxfId="641" priority="440">
      <formula>DB31=0</formula>
    </cfRule>
  </conditionalFormatting>
  <conditionalFormatting sqref="O31">
    <cfRule type="expression" dxfId="640" priority="439">
      <formula>DC31=0</formula>
    </cfRule>
  </conditionalFormatting>
  <conditionalFormatting sqref="E32">
    <cfRule type="expression" dxfId="639" priority="438">
      <formula>CS32=0</formula>
    </cfRule>
  </conditionalFormatting>
  <conditionalFormatting sqref="F32">
    <cfRule type="expression" dxfId="638" priority="437">
      <formula>CT32=0</formula>
    </cfRule>
  </conditionalFormatting>
  <conditionalFormatting sqref="G32">
    <cfRule type="expression" dxfId="637" priority="436">
      <formula>CU32=0</formula>
    </cfRule>
  </conditionalFormatting>
  <conditionalFormatting sqref="H32">
    <cfRule type="expression" dxfId="636" priority="435">
      <formula>CV32=0</formula>
    </cfRule>
  </conditionalFormatting>
  <conditionalFormatting sqref="I32">
    <cfRule type="expression" dxfId="635" priority="434">
      <formula>CW32=0</formula>
    </cfRule>
  </conditionalFormatting>
  <conditionalFormatting sqref="J32">
    <cfRule type="expression" dxfId="634" priority="433">
      <formula>CX32=0</formula>
    </cfRule>
  </conditionalFormatting>
  <conditionalFormatting sqref="K32">
    <cfRule type="expression" dxfId="633" priority="432">
      <formula>CY32=0</formula>
    </cfRule>
  </conditionalFormatting>
  <conditionalFormatting sqref="L32">
    <cfRule type="expression" dxfId="632" priority="431">
      <formula>CZ32=0</formula>
    </cfRule>
  </conditionalFormatting>
  <conditionalFormatting sqref="M32">
    <cfRule type="expression" dxfId="631" priority="430">
      <formula>DA32=0</formula>
    </cfRule>
  </conditionalFormatting>
  <conditionalFormatting sqref="N32">
    <cfRule type="expression" dxfId="630" priority="429">
      <formula>DB32=0</formula>
    </cfRule>
  </conditionalFormatting>
  <conditionalFormatting sqref="O32">
    <cfRule type="expression" dxfId="629" priority="428">
      <formula>DC32=0</formula>
    </cfRule>
  </conditionalFormatting>
  <conditionalFormatting sqref="E33">
    <cfRule type="expression" dxfId="628" priority="427">
      <formula>CS33=0</formula>
    </cfRule>
  </conditionalFormatting>
  <conditionalFormatting sqref="F33">
    <cfRule type="expression" dxfId="627" priority="426">
      <formula>CT33=0</formula>
    </cfRule>
  </conditionalFormatting>
  <conditionalFormatting sqref="G33">
    <cfRule type="expression" dxfId="626" priority="425">
      <formula>CU33=0</formula>
    </cfRule>
  </conditionalFormatting>
  <conditionalFormatting sqref="H33">
    <cfRule type="expression" dxfId="625" priority="424">
      <formula>CV33=0</formula>
    </cfRule>
  </conditionalFormatting>
  <conditionalFormatting sqref="I33">
    <cfRule type="expression" dxfId="624" priority="423">
      <formula>CW33=0</formula>
    </cfRule>
  </conditionalFormatting>
  <conditionalFormatting sqref="J33">
    <cfRule type="expression" dxfId="623" priority="422">
      <formula>CX33=0</formula>
    </cfRule>
  </conditionalFormatting>
  <conditionalFormatting sqref="K33">
    <cfRule type="expression" dxfId="622" priority="421">
      <formula>CY33=0</formula>
    </cfRule>
  </conditionalFormatting>
  <conditionalFormatting sqref="L33">
    <cfRule type="expression" dxfId="621" priority="420">
      <formula>CZ33=0</formula>
    </cfRule>
  </conditionalFormatting>
  <conditionalFormatting sqref="M33">
    <cfRule type="expression" dxfId="620" priority="419">
      <formula>DA33=0</formula>
    </cfRule>
  </conditionalFormatting>
  <conditionalFormatting sqref="N33">
    <cfRule type="expression" dxfId="619" priority="418">
      <formula>DB33=0</formula>
    </cfRule>
  </conditionalFormatting>
  <conditionalFormatting sqref="O33">
    <cfRule type="expression" dxfId="618" priority="417">
      <formula>DC33=0</formula>
    </cfRule>
  </conditionalFormatting>
  <conditionalFormatting sqref="E34">
    <cfRule type="expression" dxfId="617" priority="416">
      <formula>CS34=0</formula>
    </cfRule>
  </conditionalFormatting>
  <conditionalFormatting sqref="F34">
    <cfRule type="expression" dxfId="616" priority="415">
      <formula>CT34=0</formula>
    </cfRule>
  </conditionalFormatting>
  <conditionalFormatting sqref="G34">
    <cfRule type="expression" dxfId="615" priority="414">
      <formula>CU34=0</formula>
    </cfRule>
  </conditionalFormatting>
  <conditionalFormatting sqref="H34">
    <cfRule type="expression" dxfId="614" priority="413">
      <formula>CV34=0</formula>
    </cfRule>
  </conditionalFormatting>
  <conditionalFormatting sqref="I34">
    <cfRule type="expression" dxfId="613" priority="412">
      <formula>CW34=0</formula>
    </cfRule>
  </conditionalFormatting>
  <conditionalFormatting sqref="J34">
    <cfRule type="expression" dxfId="612" priority="411">
      <formula>CX34=0</formula>
    </cfRule>
  </conditionalFormatting>
  <conditionalFormatting sqref="K34">
    <cfRule type="expression" dxfId="611" priority="410">
      <formula>CY34=0</formula>
    </cfRule>
  </conditionalFormatting>
  <conditionalFormatting sqref="L34">
    <cfRule type="expression" dxfId="610" priority="409">
      <formula>CZ34=0</formula>
    </cfRule>
  </conditionalFormatting>
  <conditionalFormatting sqref="M34">
    <cfRule type="expression" dxfId="609" priority="408">
      <formula>DA34=0</formula>
    </cfRule>
  </conditionalFormatting>
  <conditionalFormatting sqref="N34">
    <cfRule type="expression" dxfId="608" priority="407">
      <formula>DB34=0</formula>
    </cfRule>
  </conditionalFormatting>
  <conditionalFormatting sqref="O34">
    <cfRule type="expression" dxfId="607" priority="406">
      <formula>DC34=0</formula>
    </cfRule>
  </conditionalFormatting>
  <conditionalFormatting sqref="E35">
    <cfRule type="expression" dxfId="606" priority="405">
      <formula>CS35=0</formula>
    </cfRule>
  </conditionalFormatting>
  <conditionalFormatting sqref="F35">
    <cfRule type="expression" dxfId="605" priority="404">
      <formula>CT35=0</formula>
    </cfRule>
  </conditionalFormatting>
  <conditionalFormatting sqref="G35">
    <cfRule type="expression" dxfId="604" priority="403">
      <formula>CU35=0</formula>
    </cfRule>
  </conditionalFormatting>
  <conditionalFormatting sqref="H35">
    <cfRule type="expression" dxfId="603" priority="402">
      <formula>CV35=0</formula>
    </cfRule>
  </conditionalFormatting>
  <conditionalFormatting sqref="I35">
    <cfRule type="expression" dxfId="602" priority="401">
      <formula>CW35=0</formula>
    </cfRule>
  </conditionalFormatting>
  <conditionalFormatting sqref="J35">
    <cfRule type="expression" dxfId="601" priority="400">
      <formula>CX35=0</formula>
    </cfRule>
  </conditionalFormatting>
  <conditionalFormatting sqref="K35">
    <cfRule type="expression" dxfId="600" priority="399">
      <formula>CY35=0</formula>
    </cfRule>
  </conditionalFormatting>
  <conditionalFormatting sqref="L35">
    <cfRule type="expression" dxfId="599" priority="398">
      <formula>CZ35=0</formula>
    </cfRule>
  </conditionalFormatting>
  <conditionalFormatting sqref="M35">
    <cfRule type="expression" dxfId="598" priority="397">
      <formula>DA35=0</formula>
    </cfRule>
  </conditionalFormatting>
  <conditionalFormatting sqref="N35">
    <cfRule type="expression" dxfId="597" priority="396">
      <formula>DB35=0</formula>
    </cfRule>
  </conditionalFormatting>
  <conditionalFormatting sqref="O35">
    <cfRule type="expression" dxfId="596" priority="395">
      <formula>DC35=0</formula>
    </cfRule>
  </conditionalFormatting>
  <conditionalFormatting sqref="E36">
    <cfRule type="expression" dxfId="595" priority="394">
      <formula>CS36=0</formula>
    </cfRule>
  </conditionalFormatting>
  <conditionalFormatting sqref="F36">
    <cfRule type="expression" dxfId="594" priority="393">
      <formula>CT36=0</formula>
    </cfRule>
  </conditionalFormatting>
  <conditionalFormatting sqref="G36">
    <cfRule type="expression" dxfId="593" priority="392">
      <formula>CU36=0</formula>
    </cfRule>
  </conditionalFormatting>
  <conditionalFormatting sqref="H36">
    <cfRule type="expression" dxfId="592" priority="391">
      <formula>CV36=0</formula>
    </cfRule>
  </conditionalFormatting>
  <conditionalFormatting sqref="I36">
    <cfRule type="expression" dxfId="591" priority="390">
      <formula>CW36=0</formula>
    </cfRule>
  </conditionalFormatting>
  <conditionalFormatting sqref="J36">
    <cfRule type="expression" dxfId="590" priority="389">
      <formula>CX36=0</formula>
    </cfRule>
  </conditionalFormatting>
  <conditionalFormatting sqref="K36">
    <cfRule type="expression" dxfId="589" priority="388">
      <formula>CY36=0</formula>
    </cfRule>
  </conditionalFormatting>
  <conditionalFormatting sqref="L36">
    <cfRule type="expression" dxfId="588" priority="387">
      <formula>CZ36=0</formula>
    </cfRule>
  </conditionalFormatting>
  <conditionalFormatting sqref="M36">
    <cfRule type="expression" dxfId="587" priority="386">
      <formula>DA36=0</formula>
    </cfRule>
  </conditionalFormatting>
  <conditionalFormatting sqref="N36">
    <cfRule type="expression" dxfId="586" priority="385">
      <formula>DB36=0</formula>
    </cfRule>
  </conditionalFormatting>
  <conditionalFormatting sqref="O36">
    <cfRule type="expression" dxfId="585" priority="384">
      <formula>DC36=0</formula>
    </cfRule>
  </conditionalFormatting>
  <conditionalFormatting sqref="E37">
    <cfRule type="expression" dxfId="584" priority="383">
      <formula>CS37=0</formula>
    </cfRule>
  </conditionalFormatting>
  <conditionalFormatting sqref="F37">
    <cfRule type="expression" dxfId="583" priority="382">
      <formula>CT37=0</formula>
    </cfRule>
  </conditionalFormatting>
  <conditionalFormatting sqref="G37">
    <cfRule type="expression" dxfId="582" priority="381">
      <formula>CU37=0</formula>
    </cfRule>
  </conditionalFormatting>
  <conditionalFormatting sqref="H37">
    <cfRule type="expression" dxfId="581" priority="380">
      <formula>CV37=0</formula>
    </cfRule>
  </conditionalFormatting>
  <conditionalFormatting sqref="I37">
    <cfRule type="expression" dxfId="580" priority="379">
      <formula>CW37=0</formula>
    </cfRule>
  </conditionalFormatting>
  <conditionalFormatting sqref="J37">
    <cfRule type="expression" dxfId="579" priority="378">
      <formula>CX37=0</formula>
    </cfRule>
  </conditionalFormatting>
  <conditionalFormatting sqref="K37">
    <cfRule type="expression" dxfId="578" priority="377">
      <formula>CY37=0</formula>
    </cfRule>
  </conditionalFormatting>
  <conditionalFormatting sqref="L37">
    <cfRule type="expression" dxfId="577" priority="376">
      <formula>CZ37=0</formula>
    </cfRule>
  </conditionalFormatting>
  <conditionalFormatting sqref="M37">
    <cfRule type="expression" dxfId="576" priority="375">
      <formula>DA37=0</formula>
    </cfRule>
  </conditionalFormatting>
  <conditionalFormatting sqref="N37">
    <cfRule type="expression" dxfId="575" priority="374">
      <formula>DB37=0</formula>
    </cfRule>
  </conditionalFormatting>
  <conditionalFormatting sqref="O37">
    <cfRule type="expression" dxfId="574" priority="373">
      <formula>DC37=0</formula>
    </cfRule>
  </conditionalFormatting>
  <conditionalFormatting sqref="E38">
    <cfRule type="expression" dxfId="573" priority="372">
      <formula>CS38=0</formula>
    </cfRule>
  </conditionalFormatting>
  <conditionalFormatting sqref="F38">
    <cfRule type="expression" dxfId="572" priority="371">
      <formula>CT38=0</formula>
    </cfRule>
  </conditionalFormatting>
  <conditionalFormatting sqref="G38">
    <cfRule type="expression" dxfId="571" priority="370">
      <formula>CU38=0</formula>
    </cfRule>
  </conditionalFormatting>
  <conditionalFormatting sqref="H38">
    <cfRule type="expression" dxfId="570" priority="369">
      <formula>CV38=0</formula>
    </cfRule>
  </conditionalFormatting>
  <conditionalFormatting sqref="I38">
    <cfRule type="expression" dxfId="569" priority="368">
      <formula>CW38=0</formula>
    </cfRule>
  </conditionalFormatting>
  <conditionalFormatting sqref="J38">
    <cfRule type="expression" dxfId="568" priority="367">
      <formula>CX38=0</formula>
    </cfRule>
  </conditionalFormatting>
  <conditionalFormatting sqref="K38">
    <cfRule type="expression" dxfId="567" priority="366">
      <formula>CY38=0</formula>
    </cfRule>
  </conditionalFormatting>
  <conditionalFormatting sqref="L38">
    <cfRule type="expression" dxfId="566" priority="365">
      <formula>CZ38=0</formula>
    </cfRule>
  </conditionalFormatting>
  <conditionalFormatting sqref="M38">
    <cfRule type="expression" dxfId="565" priority="364">
      <formula>DA38=0</formula>
    </cfRule>
  </conditionalFormatting>
  <conditionalFormatting sqref="N38">
    <cfRule type="expression" dxfId="564" priority="363">
      <formula>DB38=0</formula>
    </cfRule>
  </conditionalFormatting>
  <conditionalFormatting sqref="O38">
    <cfRule type="expression" dxfId="563" priority="362">
      <formula>DC38=0</formula>
    </cfRule>
  </conditionalFormatting>
  <conditionalFormatting sqref="E39">
    <cfRule type="expression" dxfId="562" priority="361">
      <formula>CS39=0</formula>
    </cfRule>
  </conditionalFormatting>
  <conditionalFormatting sqref="F39">
    <cfRule type="expression" dxfId="561" priority="360">
      <formula>CT39=0</formula>
    </cfRule>
  </conditionalFormatting>
  <conditionalFormatting sqref="G39">
    <cfRule type="expression" dxfId="560" priority="359">
      <formula>CU39=0</formula>
    </cfRule>
  </conditionalFormatting>
  <conditionalFormatting sqref="H39">
    <cfRule type="expression" dxfId="559" priority="358">
      <formula>CV39=0</formula>
    </cfRule>
  </conditionalFormatting>
  <conditionalFormatting sqref="I39">
    <cfRule type="expression" dxfId="558" priority="357">
      <formula>CW39=0</formula>
    </cfRule>
  </conditionalFormatting>
  <conditionalFormatting sqref="J39">
    <cfRule type="expression" dxfId="557" priority="356">
      <formula>CX39=0</formula>
    </cfRule>
  </conditionalFormatting>
  <conditionalFormatting sqref="K39">
    <cfRule type="expression" dxfId="556" priority="355">
      <formula>CY39=0</formula>
    </cfRule>
  </conditionalFormatting>
  <conditionalFormatting sqref="L39">
    <cfRule type="expression" dxfId="555" priority="354">
      <formula>CZ39=0</formula>
    </cfRule>
  </conditionalFormatting>
  <conditionalFormatting sqref="M39">
    <cfRule type="expression" dxfId="554" priority="353">
      <formula>DA39=0</formula>
    </cfRule>
  </conditionalFormatting>
  <conditionalFormatting sqref="N39">
    <cfRule type="expression" dxfId="553" priority="352">
      <formula>DB39=0</formula>
    </cfRule>
  </conditionalFormatting>
  <conditionalFormatting sqref="O39">
    <cfRule type="expression" dxfId="552" priority="351">
      <formula>DC39=0</formula>
    </cfRule>
  </conditionalFormatting>
  <conditionalFormatting sqref="E40">
    <cfRule type="expression" dxfId="551" priority="350">
      <formula>CS40=0</formula>
    </cfRule>
  </conditionalFormatting>
  <conditionalFormatting sqref="F40">
    <cfRule type="expression" dxfId="550" priority="349">
      <formula>CT40=0</formula>
    </cfRule>
  </conditionalFormatting>
  <conditionalFormatting sqref="G40">
    <cfRule type="expression" dxfId="549" priority="348">
      <formula>CU40=0</formula>
    </cfRule>
  </conditionalFormatting>
  <conditionalFormatting sqref="H40">
    <cfRule type="expression" dxfId="548" priority="347">
      <formula>CV40=0</formula>
    </cfRule>
  </conditionalFormatting>
  <conditionalFormatting sqref="I40">
    <cfRule type="expression" dxfId="547" priority="346">
      <formula>CW40=0</formula>
    </cfRule>
  </conditionalFormatting>
  <conditionalFormatting sqref="J40">
    <cfRule type="expression" dxfId="546" priority="345">
      <formula>CX40=0</formula>
    </cfRule>
  </conditionalFormatting>
  <conditionalFormatting sqref="K40">
    <cfRule type="expression" dxfId="545" priority="344">
      <formula>CY40=0</formula>
    </cfRule>
  </conditionalFormatting>
  <conditionalFormatting sqref="L40">
    <cfRule type="expression" dxfId="544" priority="343">
      <formula>CZ40=0</formula>
    </cfRule>
  </conditionalFormatting>
  <conditionalFormatting sqref="M40">
    <cfRule type="expression" dxfId="543" priority="342">
      <formula>DA40=0</formula>
    </cfRule>
  </conditionalFormatting>
  <conditionalFormatting sqref="N40">
    <cfRule type="expression" dxfId="542" priority="341">
      <formula>DB40=0</formula>
    </cfRule>
  </conditionalFormatting>
  <conditionalFormatting sqref="O40">
    <cfRule type="expression" dxfId="541" priority="340">
      <formula>DC40=0</formula>
    </cfRule>
  </conditionalFormatting>
  <conditionalFormatting sqref="E41">
    <cfRule type="expression" dxfId="540" priority="339">
      <formula>CS41=0</formula>
    </cfRule>
  </conditionalFormatting>
  <conditionalFormatting sqref="F41">
    <cfRule type="expression" dxfId="539" priority="338">
      <formula>CT41=0</formula>
    </cfRule>
  </conditionalFormatting>
  <conditionalFormatting sqref="G41">
    <cfRule type="expression" dxfId="538" priority="337">
      <formula>CU41=0</formula>
    </cfRule>
  </conditionalFormatting>
  <conditionalFormatting sqref="H41">
    <cfRule type="expression" dxfId="537" priority="336">
      <formula>CV41=0</formula>
    </cfRule>
  </conditionalFormatting>
  <conditionalFormatting sqref="I41">
    <cfRule type="expression" dxfId="536" priority="335">
      <formula>CW41=0</formula>
    </cfRule>
  </conditionalFormatting>
  <conditionalFormatting sqref="J41">
    <cfRule type="expression" dxfId="535" priority="334">
      <formula>CX41=0</formula>
    </cfRule>
  </conditionalFormatting>
  <conditionalFormatting sqref="K41">
    <cfRule type="expression" dxfId="534" priority="333">
      <formula>CY41=0</formula>
    </cfRule>
  </conditionalFormatting>
  <conditionalFormatting sqref="L41">
    <cfRule type="expression" dxfId="533" priority="332">
      <formula>CZ41=0</formula>
    </cfRule>
  </conditionalFormatting>
  <conditionalFormatting sqref="M41">
    <cfRule type="expression" dxfId="532" priority="331">
      <formula>DA41=0</formula>
    </cfRule>
  </conditionalFormatting>
  <conditionalFormatting sqref="N41">
    <cfRule type="expression" dxfId="531" priority="330">
      <formula>DB41=0</formula>
    </cfRule>
  </conditionalFormatting>
  <conditionalFormatting sqref="O41">
    <cfRule type="expression" dxfId="530" priority="329">
      <formula>DC41=0</formula>
    </cfRule>
  </conditionalFormatting>
  <conditionalFormatting sqref="E42">
    <cfRule type="expression" dxfId="529" priority="328">
      <formula>CS42=0</formula>
    </cfRule>
  </conditionalFormatting>
  <conditionalFormatting sqref="F42">
    <cfRule type="expression" dxfId="528" priority="327">
      <formula>CT42=0</formula>
    </cfRule>
  </conditionalFormatting>
  <conditionalFormatting sqref="G42">
    <cfRule type="expression" dxfId="527" priority="326">
      <formula>CU42=0</formula>
    </cfRule>
  </conditionalFormatting>
  <conditionalFormatting sqref="H42">
    <cfRule type="expression" dxfId="526" priority="325">
      <formula>CV42=0</formula>
    </cfRule>
  </conditionalFormatting>
  <conditionalFormatting sqref="I42">
    <cfRule type="expression" dxfId="525" priority="324">
      <formula>CW42=0</formula>
    </cfRule>
  </conditionalFormatting>
  <conditionalFormatting sqref="J42">
    <cfRule type="expression" dxfId="524" priority="323">
      <formula>CX42=0</formula>
    </cfRule>
  </conditionalFormatting>
  <conditionalFormatting sqref="K42">
    <cfRule type="expression" dxfId="523" priority="322">
      <formula>CY42=0</formula>
    </cfRule>
  </conditionalFormatting>
  <conditionalFormatting sqref="L42">
    <cfRule type="expression" dxfId="522" priority="321">
      <formula>CZ42=0</formula>
    </cfRule>
  </conditionalFormatting>
  <conditionalFormatting sqref="M42">
    <cfRule type="expression" dxfId="521" priority="320">
      <formula>DA42=0</formula>
    </cfRule>
  </conditionalFormatting>
  <conditionalFormatting sqref="N42">
    <cfRule type="expression" dxfId="520" priority="319">
      <formula>DB42=0</formula>
    </cfRule>
  </conditionalFormatting>
  <conditionalFormatting sqref="O42">
    <cfRule type="expression" dxfId="519" priority="318">
      <formula>DC42=0</formula>
    </cfRule>
  </conditionalFormatting>
  <conditionalFormatting sqref="E43">
    <cfRule type="expression" dxfId="518" priority="317">
      <formula>CS43=0</formula>
    </cfRule>
  </conditionalFormatting>
  <conditionalFormatting sqref="F43">
    <cfRule type="expression" dxfId="517" priority="316">
      <formula>CT43=0</formula>
    </cfRule>
  </conditionalFormatting>
  <conditionalFormatting sqref="G43">
    <cfRule type="expression" dxfId="516" priority="315">
      <formula>CU43=0</formula>
    </cfRule>
  </conditionalFormatting>
  <conditionalFormatting sqref="H43">
    <cfRule type="expression" dxfId="515" priority="314">
      <formula>CV43=0</formula>
    </cfRule>
  </conditionalFormatting>
  <conditionalFormatting sqref="I43">
    <cfRule type="expression" dxfId="514" priority="313">
      <formula>CW43=0</formula>
    </cfRule>
  </conditionalFormatting>
  <conditionalFormatting sqref="J43">
    <cfRule type="expression" dxfId="513" priority="312">
      <formula>CX43=0</formula>
    </cfRule>
  </conditionalFormatting>
  <conditionalFormatting sqref="K43">
    <cfRule type="expression" dxfId="512" priority="311">
      <formula>CY43=0</formula>
    </cfRule>
  </conditionalFormatting>
  <conditionalFormatting sqref="L43">
    <cfRule type="expression" dxfId="511" priority="310">
      <formula>CZ43=0</formula>
    </cfRule>
  </conditionalFormatting>
  <conditionalFormatting sqref="M43">
    <cfRule type="expression" dxfId="510" priority="309">
      <formula>DA43=0</formula>
    </cfRule>
  </conditionalFormatting>
  <conditionalFormatting sqref="N43">
    <cfRule type="expression" dxfId="509" priority="308">
      <formula>DB43=0</formula>
    </cfRule>
  </conditionalFormatting>
  <conditionalFormatting sqref="O43">
    <cfRule type="expression" dxfId="508" priority="307">
      <formula>DC43=0</formula>
    </cfRule>
  </conditionalFormatting>
  <conditionalFormatting sqref="E44">
    <cfRule type="expression" dxfId="507" priority="306">
      <formula>CS44=0</formula>
    </cfRule>
  </conditionalFormatting>
  <conditionalFormatting sqref="F44">
    <cfRule type="expression" dxfId="506" priority="305">
      <formula>CT44=0</formula>
    </cfRule>
  </conditionalFormatting>
  <conditionalFormatting sqref="G44">
    <cfRule type="expression" dxfId="505" priority="304">
      <formula>CU44=0</formula>
    </cfRule>
  </conditionalFormatting>
  <conditionalFormatting sqref="H44">
    <cfRule type="expression" dxfId="504" priority="303">
      <formula>CV44=0</formula>
    </cfRule>
  </conditionalFormatting>
  <conditionalFormatting sqref="I44">
    <cfRule type="expression" dxfId="503" priority="302">
      <formula>CW44=0</formula>
    </cfRule>
  </conditionalFormatting>
  <conditionalFormatting sqref="J44">
    <cfRule type="expression" dxfId="502" priority="301">
      <formula>CX44=0</formula>
    </cfRule>
  </conditionalFormatting>
  <conditionalFormatting sqref="K44">
    <cfRule type="expression" dxfId="501" priority="300">
      <formula>CY44=0</formula>
    </cfRule>
  </conditionalFormatting>
  <conditionalFormatting sqref="L44">
    <cfRule type="expression" dxfId="500" priority="299">
      <formula>CZ44=0</formula>
    </cfRule>
  </conditionalFormatting>
  <conditionalFormatting sqref="M44">
    <cfRule type="expression" dxfId="499" priority="298">
      <formula>DA44=0</formula>
    </cfRule>
  </conditionalFormatting>
  <conditionalFormatting sqref="N44">
    <cfRule type="expression" dxfId="498" priority="297">
      <formula>DB44=0</formula>
    </cfRule>
  </conditionalFormatting>
  <conditionalFormatting sqref="O44">
    <cfRule type="expression" dxfId="497" priority="296">
      <formula>DC44=0</formula>
    </cfRule>
  </conditionalFormatting>
  <conditionalFormatting sqref="E45">
    <cfRule type="expression" dxfId="496" priority="295">
      <formula>CS45=0</formula>
    </cfRule>
  </conditionalFormatting>
  <conditionalFormatting sqref="F45">
    <cfRule type="expression" dxfId="495" priority="294">
      <formula>CT45=0</formula>
    </cfRule>
  </conditionalFormatting>
  <conditionalFormatting sqref="G45">
    <cfRule type="expression" dxfId="494" priority="293">
      <formula>CU45=0</formula>
    </cfRule>
  </conditionalFormatting>
  <conditionalFormatting sqref="H45">
    <cfRule type="expression" dxfId="493" priority="292">
      <formula>CV45=0</formula>
    </cfRule>
  </conditionalFormatting>
  <conditionalFormatting sqref="I45">
    <cfRule type="expression" dxfId="492" priority="291">
      <formula>CW45=0</formula>
    </cfRule>
  </conditionalFormatting>
  <conditionalFormatting sqref="J45">
    <cfRule type="expression" dxfId="491" priority="290">
      <formula>CX45=0</formula>
    </cfRule>
  </conditionalFormatting>
  <conditionalFormatting sqref="K45">
    <cfRule type="expression" dxfId="490" priority="289">
      <formula>CY45=0</formula>
    </cfRule>
  </conditionalFormatting>
  <conditionalFormatting sqref="L45">
    <cfRule type="expression" dxfId="489" priority="288">
      <formula>CZ45=0</formula>
    </cfRule>
  </conditionalFormatting>
  <conditionalFormatting sqref="M45">
    <cfRule type="expression" dxfId="488" priority="287">
      <formula>DA45=0</formula>
    </cfRule>
  </conditionalFormatting>
  <conditionalFormatting sqref="N45">
    <cfRule type="expression" dxfId="487" priority="286">
      <formula>DB45=0</formula>
    </cfRule>
  </conditionalFormatting>
  <conditionalFormatting sqref="O45">
    <cfRule type="expression" dxfId="486" priority="285">
      <formula>DC45=0</formula>
    </cfRule>
  </conditionalFormatting>
  <conditionalFormatting sqref="E46">
    <cfRule type="expression" dxfId="485" priority="284">
      <formula>CS46=0</formula>
    </cfRule>
  </conditionalFormatting>
  <conditionalFormatting sqref="F46">
    <cfRule type="expression" dxfId="484" priority="283">
      <formula>CT46=0</formula>
    </cfRule>
  </conditionalFormatting>
  <conditionalFormatting sqref="G46">
    <cfRule type="expression" dxfId="483" priority="282">
      <formula>CU46=0</formula>
    </cfRule>
  </conditionalFormatting>
  <conditionalFormatting sqref="H46">
    <cfRule type="expression" dxfId="482" priority="281">
      <formula>CV46=0</formula>
    </cfRule>
  </conditionalFormatting>
  <conditionalFormatting sqref="I46">
    <cfRule type="expression" dxfId="481" priority="280">
      <formula>CW46=0</formula>
    </cfRule>
  </conditionalFormatting>
  <conditionalFormatting sqref="J46">
    <cfRule type="expression" dxfId="480" priority="279">
      <formula>CX46=0</formula>
    </cfRule>
  </conditionalFormatting>
  <conditionalFormatting sqref="K46">
    <cfRule type="expression" dxfId="479" priority="278">
      <formula>CY46=0</formula>
    </cfRule>
  </conditionalFormatting>
  <conditionalFormatting sqref="L46">
    <cfRule type="expression" dxfId="478" priority="277">
      <formula>CZ46=0</formula>
    </cfRule>
  </conditionalFormatting>
  <conditionalFormatting sqref="M46">
    <cfRule type="expression" dxfId="477" priority="276">
      <formula>DA46=0</formula>
    </cfRule>
  </conditionalFormatting>
  <conditionalFormatting sqref="N46">
    <cfRule type="expression" dxfId="476" priority="275">
      <formula>DB46=0</formula>
    </cfRule>
  </conditionalFormatting>
  <conditionalFormatting sqref="O46">
    <cfRule type="expression" dxfId="475" priority="274">
      <formula>DC46=0</formula>
    </cfRule>
  </conditionalFormatting>
  <conditionalFormatting sqref="E47">
    <cfRule type="expression" dxfId="474" priority="273">
      <formula>CS47=0</formula>
    </cfRule>
  </conditionalFormatting>
  <conditionalFormatting sqref="F47">
    <cfRule type="expression" dxfId="473" priority="272">
      <formula>CT47=0</formula>
    </cfRule>
  </conditionalFormatting>
  <conditionalFormatting sqref="G47">
    <cfRule type="expression" dxfId="472" priority="271">
      <formula>CU47=0</formula>
    </cfRule>
  </conditionalFormatting>
  <conditionalFormatting sqref="H47">
    <cfRule type="expression" dxfId="471" priority="270">
      <formula>CV47=0</formula>
    </cfRule>
  </conditionalFormatting>
  <conditionalFormatting sqref="I47">
    <cfRule type="expression" dxfId="470" priority="269">
      <formula>CW47=0</formula>
    </cfRule>
  </conditionalFormatting>
  <conditionalFormatting sqref="J47">
    <cfRule type="expression" dxfId="469" priority="268">
      <formula>CX47=0</formula>
    </cfRule>
  </conditionalFormatting>
  <conditionalFormatting sqref="K47">
    <cfRule type="expression" dxfId="468" priority="267">
      <formula>CY47=0</formula>
    </cfRule>
  </conditionalFormatting>
  <conditionalFormatting sqref="L47">
    <cfRule type="expression" dxfId="467" priority="266">
      <formula>CZ47=0</formula>
    </cfRule>
  </conditionalFormatting>
  <conditionalFormatting sqref="M47">
    <cfRule type="expression" dxfId="466" priority="265">
      <formula>DA47=0</formula>
    </cfRule>
  </conditionalFormatting>
  <conditionalFormatting sqref="N47">
    <cfRule type="expression" dxfId="465" priority="264">
      <formula>DB47=0</formula>
    </cfRule>
  </conditionalFormatting>
  <conditionalFormatting sqref="O47">
    <cfRule type="expression" dxfId="464" priority="263">
      <formula>DC47=0</formula>
    </cfRule>
  </conditionalFormatting>
  <conditionalFormatting sqref="E48">
    <cfRule type="expression" dxfId="463" priority="262">
      <formula>CS48=0</formula>
    </cfRule>
  </conditionalFormatting>
  <conditionalFormatting sqref="F48">
    <cfRule type="expression" dxfId="462" priority="261">
      <formula>CT48=0</formula>
    </cfRule>
  </conditionalFormatting>
  <conditionalFormatting sqref="G48">
    <cfRule type="expression" dxfId="461" priority="260">
      <formula>CU48=0</formula>
    </cfRule>
  </conditionalFormatting>
  <conditionalFormatting sqref="H48">
    <cfRule type="expression" dxfId="460" priority="259">
      <formula>CV48=0</formula>
    </cfRule>
  </conditionalFormatting>
  <conditionalFormatting sqref="I48">
    <cfRule type="expression" dxfId="459" priority="258">
      <formula>CW48=0</formula>
    </cfRule>
  </conditionalFormatting>
  <conditionalFormatting sqref="J48">
    <cfRule type="expression" dxfId="458" priority="257">
      <formula>CX48=0</formula>
    </cfRule>
  </conditionalFormatting>
  <conditionalFormatting sqref="K48">
    <cfRule type="expression" dxfId="457" priority="256">
      <formula>CY48=0</formula>
    </cfRule>
  </conditionalFormatting>
  <conditionalFormatting sqref="L48">
    <cfRule type="expression" dxfId="456" priority="255">
      <formula>CZ48=0</formula>
    </cfRule>
  </conditionalFormatting>
  <conditionalFormatting sqref="M48">
    <cfRule type="expression" dxfId="455" priority="254">
      <formula>DA48=0</formula>
    </cfRule>
  </conditionalFormatting>
  <conditionalFormatting sqref="N48">
    <cfRule type="expression" dxfId="454" priority="253">
      <formula>DB48=0</formula>
    </cfRule>
  </conditionalFormatting>
  <conditionalFormatting sqref="O48">
    <cfRule type="expression" dxfId="453" priority="252">
      <formula>DC48=0</formula>
    </cfRule>
  </conditionalFormatting>
  <conditionalFormatting sqref="E49">
    <cfRule type="expression" dxfId="452" priority="251">
      <formula>CS49=0</formula>
    </cfRule>
  </conditionalFormatting>
  <conditionalFormatting sqref="F49">
    <cfRule type="expression" dxfId="451" priority="250">
      <formula>CT49=0</formula>
    </cfRule>
  </conditionalFormatting>
  <conditionalFormatting sqref="G49">
    <cfRule type="expression" dxfId="450" priority="249">
      <formula>CU49=0</formula>
    </cfRule>
  </conditionalFormatting>
  <conditionalFormatting sqref="H49">
    <cfRule type="expression" dxfId="449" priority="248">
      <formula>CV49=0</formula>
    </cfRule>
  </conditionalFormatting>
  <conditionalFormatting sqref="I49">
    <cfRule type="expression" dxfId="448" priority="247">
      <formula>CW49=0</formula>
    </cfRule>
  </conditionalFormatting>
  <conditionalFormatting sqref="J49">
    <cfRule type="expression" dxfId="447" priority="246">
      <formula>CX49=0</formula>
    </cfRule>
  </conditionalFormatting>
  <conditionalFormatting sqref="K49">
    <cfRule type="expression" dxfId="446" priority="245">
      <formula>CY49=0</formula>
    </cfRule>
  </conditionalFormatting>
  <conditionalFormatting sqref="L49">
    <cfRule type="expression" dxfId="445" priority="244">
      <formula>CZ49=0</formula>
    </cfRule>
  </conditionalFormatting>
  <conditionalFormatting sqref="M49">
    <cfRule type="expression" dxfId="444" priority="243">
      <formula>DA49=0</formula>
    </cfRule>
  </conditionalFormatting>
  <conditionalFormatting sqref="N49">
    <cfRule type="expression" dxfId="443" priority="242">
      <formula>DB49=0</formula>
    </cfRule>
  </conditionalFormatting>
  <conditionalFormatting sqref="O49">
    <cfRule type="expression" dxfId="442" priority="241">
      <formula>DC49=0</formula>
    </cfRule>
  </conditionalFormatting>
  <conditionalFormatting sqref="E50">
    <cfRule type="expression" dxfId="441" priority="240">
      <formula>CS50=0</formula>
    </cfRule>
  </conditionalFormatting>
  <conditionalFormatting sqref="F50">
    <cfRule type="expression" dxfId="440" priority="239">
      <formula>CT50=0</formula>
    </cfRule>
  </conditionalFormatting>
  <conditionalFormatting sqref="G50">
    <cfRule type="expression" dxfId="439" priority="238">
      <formula>CU50=0</formula>
    </cfRule>
  </conditionalFormatting>
  <conditionalFormatting sqref="H50">
    <cfRule type="expression" dxfId="438" priority="237">
      <formula>CV50=0</formula>
    </cfRule>
  </conditionalFormatting>
  <conditionalFormatting sqref="I50">
    <cfRule type="expression" dxfId="437" priority="236">
      <formula>CW50=0</formula>
    </cfRule>
  </conditionalFormatting>
  <conditionalFormatting sqref="J50">
    <cfRule type="expression" dxfId="436" priority="235">
      <formula>CX50=0</formula>
    </cfRule>
  </conditionalFormatting>
  <conditionalFormatting sqref="K50">
    <cfRule type="expression" dxfId="435" priority="234">
      <formula>CY50=0</formula>
    </cfRule>
  </conditionalFormatting>
  <conditionalFormatting sqref="L50">
    <cfRule type="expression" dxfId="434" priority="233">
      <formula>CZ50=0</formula>
    </cfRule>
  </conditionalFormatting>
  <conditionalFormatting sqref="M50">
    <cfRule type="expression" dxfId="433" priority="232">
      <formula>DA50=0</formula>
    </cfRule>
  </conditionalFormatting>
  <conditionalFormatting sqref="N50">
    <cfRule type="expression" dxfId="432" priority="231">
      <formula>DB50=0</formula>
    </cfRule>
  </conditionalFormatting>
  <conditionalFormatting sqref="O50">
    <cfRule type="expression" dxfId="431" priority="230">
      <formula>DC50=0</formula>
    </cfRule>
  </conditionalFormatting>
  <conditionalFormatting sqref="E51">
    <cfRule type="expression" dxfId="430" priority="229">
      <formula>CS51=0</formula>
    </cfRule>
  </conditionalFormatting>
  <conditionalFormatting sqref="F51">
    <cfRule type="expression" dxfId="429" priority="228">
      <formula>CT51=0</formula>
    </cfRule>
  </conditionalFormatting>
  <conditionalFormatting sqref="G51">
    <cfRule type="expression" dxfId="428" priority="227">
      <formula>CU51=0</formula>
    </cfRule>
  </conditionalFormatting>
  <conditionalFormatting sqref="H51">
    <cfRule type="expression" dxfId="427" priority="226">
      <formula>CV51=0</formula>
    </cfRule>
  </conditionalFormatting>
  <conditionalFormatting sqref="I51">
    <cfRule type="expression" dxfId="426" priority="225">
      <formula>CW51=0</formula>
    </cfRule>
  </conditionalFormatting>
  <conditionalFormatting sqref="J51">
    <cfRule type="expression" dxfId="425" priority="224">
      <formula>CX51=0</formula>
    </cfRule>
  </conditionalFormatting>
  <conditionalFormatting sqref="K51">
    <cfRule type="expression" dxfId="424" priority="223">
      <formula>CY51=0</formula>
    </cfRule>
  </conditionalFormatting>
  <conditionalFormatting sqref="L51">
    <cfRule type="expression" dxfId="423" priority="222">
      <formula>CZ51=0</formula>
    </cfRule>
  </conditionalFormatting>
  <conditionalFormatting sqref="M51">
    <cfRule type="expression" dxfId="422" priority="221">
      <formula>DA51=0</formula>
    </cfRule>
  </conditionalFormatting>
  <conditionalFormatting sqref="N51">
    <cfRule type="expression" dxfId="421" priority="220">
      <formula>DB51=0</formula>
    </cfRule>
  </conditionalFormatting>
  <conditionalFormatting sqref="O51">
    <cfRule type="expression" dxfId="420" priority="219">
      <formula>DC51=0</formula>
    </cfRule>
  </conditionalFormatting>
  <conditionalFormatting sqref="E52">
    <cfRule type="expression" dxfId="419" priority="218">
      <formula>CS52=0</formula>
    </cfRule>
  </conditionalFormatting>
  <conditionalFormatting sqref="F52">
    <cfRule type="expression" dxfId="418" priority="217">
      <formula>CT52=0</formula>
    </cfRule>
  </conditionalFormatting>
  <conditionalFormatting sqref="G52">
    <cfRule type="expression" dxfId="417" priority="216">
      <formula>CU52=0</formula>
    </cfRule>
  </conditionalFormatting>
  <conditionalFormatting sqref="H52">
    <cfRule type="expression" dxfId="416" priority="215">
      <formula>CV52=0</formula>
    </cfRule>
  </conditionalFormatting>
  <conditionalFormatting sqref="I52">
    <cfRule type="expression" dxfId="415" priority="214">
      <formula>CW52=0</formula>
    </cfRule>
  </conditionalFormatting>
  <conditionalFormatting sqref="J52">
    <cfRule type="expression" dxfId="414" priority="213">
      <formula>CX52=0</formula>
    </cfRule>
  </conditionalFormatting>
  <conditionalFormatting sqref="K52">
    <cfRule type="expression" dxfId="413" priority="212">
      <formula>CY52=0</formula>
    </cfRule>
  </conditionalFormatting>
  <conditionalFormatting sqref="L52">
    <cfRule type="expression" dxfId="412" priority="211">
      <formula>CZ52=0</formula>
    </cfRule>
  </conditionalFormatting>
  <conditionalFormatting sqref="M52">
    <cfRule type="expression" dxfId="411" priority="210">
      <formula>DA52=0</formula>
    </cfRule>
  </conditionalFormatting>
  <conditionalFormatting sqref="N52">
    <cfRule type="expression" dxfId="410" priority="209">
      <formula>DB52=0</formula>
    </cfRule>
  </conditionalFormatting>
  <conditionalFormatting sqref="O52">
    <cfRule type="expression" dxfId="409" priority="208">
      <formula>DC52=0</formula>
    </cfRule>
  </conditionalFormatting>
  <conditionalFormatting sqref="E53">
    <cfRule type="expression" dxfId="408" priority="207">
      <formula>CS53=0</formula>
    </cfRule>
  </conditionalFormatting>
  <conditionalFormatting sqref="F53">
    <cfRule type="expression" dxfId="407" priority="206">
      <formula>CT53=0</formula>
    </cfRule>
  </conditionalFormatting>
  <conditionalFormatting sqref="G53">
    <cfRule type="expression" dxfId="406" priority="205">
      <formula>CU53=0</formula>
    </cfRule>
  </conditionalFormatting>
  <conditionalFormatting sqref="H53">
    <cfRule type="expression" dxfId="405" priority="204">
      <formula>CV53=0</formula>
    </cfRule>
  </conditionalFormatting>
  <conditionalFormatting sqref="I53">
    <cfRule type="expression" dxfId="404" priority="203">
      <formula>CW53=0</formula>
    </cfRule>
  </conditionalFormatting>
  <conditionalFormatting sqref="J53">
    <cfRule type="expression" dxfId="403" priority="202">
      <formula>CX53=0</formula>
    </cfRule>
  </conditionalFormatting>
  <conditionalFormatting sqref="K53">
    <cfRule type="expression" dxfId="402" priority="201">
      <formula>CY53=0</formula>
    </cfRule>
  </conditionalFormatting>
  <conditionalFormatting sqref="L53">
    <cfRule type="expression" dxfId="401" priority="200">
      <formula>CZ53=0</formula>
    </cfRule>
  </conditionalFormatting>
  <conditionalFormatting sqref="M53">
    <cfRule type="expression" dxfId="400" priority="199">
      <formula>DA53=0</formula>
    </cfRule>
  </conditionalFormatting>
  <conditionalFormatting sqref="N53">
    <cfRule type="expression" dxfId="399" priority="198">
      <formula>DB53=0</formula>
    </cfRule>
  </conditionalFormatting>
  <conditionalFormatting sqref="O53">
    <cfRule type="expression" dxfId="398" priority="197">
      <formula>DC53=0</formula>
    </cfRule>
  </conditionalFormatting>
  <conditionalFormatting sqref="E54">
    <cfRule type="expression" dxfId="397" priority="196">
      <formula>CS54=0</formula>
    </cfRule>
  </conditionalFormatting>
  <conditionalFormatting sqref="F54">
    <cfRule type="expression" dxfId="396" priority="195">
      <formula>CT54=0</formula>
    </cfRule>
  </conditionalFormatting>
  <conditionalFormatting sqref="G54">
    <cfRule type="expression" dxfId="395" priority="194">
      <formula>CU54=0</formula>
    </cfRule>
  </conditionalFormatting>
  <conditionalFormatting sqref="H54">
    <cfRule type="expression" dxfId="394" priority="193">
      <formula>CV54=0</formula>
    </cfRule>
  </conditionalFormatting>
  <conditionalFormatting sqref="I54">
    <cfRule type="expression" dxfId="393" priority="192">
      <formula>CW54=0</formula>
    </cfRule>
  </conditionalFormatting>
  <conditionalFormatting sqref="J54">
    <cfRule type="expression" dxfId="392" priority="191">
      <formula>CX54=0</formula>
    </cfRule>
  </conditionalFormatting>
  <conditionalFormatting sqref="K54">
    <cfRule type="expression" dxfId="391" priority="190">
      <formula>CY54=0</formula>
    </cfRule>
  </conditionalFormatting>
  <conditionalFormatting sqref="L54">
    <cfRule type="expression" dxfId="390" priority="189">
      <formula>CZ54=0</formula>
    </cfRule>
  </conditionalFormatting>
  <conditionalFormatting sqref="M54">
    <cfRule type="expression" dxfId="389" priority="188">
      <formula>DA54=0</formula>
    </cfRule>
  </conditionalFormatting>
  <conditionalFormatting sqref="N54">
    <cfRule type="expression" dxfId="388" priority="187">
      <formula>DB54=0</formula>
    </cfRule>
  </conditionalFormatting>
  <conditionalFormatting sqref="O54">
    <cfRule type="expression" dxfId="387" priority="186">
      <formula>DC54=0</formula>
    </cfRule>
  </conditionalFormatting>
  <conditionalFormatting sqref="E55">
    <cfRule type="expression" dxfId="386" priority="185">
      <formula>CS55=0</formula>
    </cfRule>
  </conditionalFormatting>
  <conditionalFormatting sqref="F55">
    <cfRule type="expression" dxfId="385" priority="184">
      <formula>CT55=0</formula>
    </cfRule>
  </conditionalFormatting>
  <conditionalFormatting sqref="G55">
    <cfRule type="expression" dxfId="384" priority="183">
      <formula>CU55=0</formula>
    </cfRule>
  </conditionalFormatting>
  <conditionalFormatting sqref="H55">
    <cfRule type="expression" dxfId="383" priority="182">
      <formula>CV55=0</formula>
    </cfRule>
  </conditionalFormatting>
  <conditionalFormatting sqref="I55">
    <cfRule type="expression" dxfId="382" priority="181">
      <formula>CW55=0</formula>
    </cfRule>
  </conditionalFormatting>
  <conditionalFormatting sqref="J55">
    <cfRule type="expression" dxfId="381" priority="180">
      <formula>CX55=0</formula>
    </cfRule>
  </conditionalFormatting>
  <conditionalFormatting sqref="K55">
    <cfRule type="expression" dxfId="380" priority="179">
      <formula>CY55=0</formula>
    </cfRule>
  </conditionalFormatting>
  <conditionalFormatting sqref="L55">
    <cfRule type="expression" dxfId="379" priority="178">
      <formula>CZ55=0</formula>
    </cfRule>
  </conditionalFormatting>
  <conditionalFormatting sqref="M55">
    <cfRule type="expression" dxfId="378" priority="177">
      <formula>DA55=0</formula>
    </cfRule>
  </conditionalFormatting>
  <conditionalFormatting sqref="N55">
    <cfRule type="expression" dxfId="377" priority="176">
      <formula>DB55=0</formula>
    </cfRule>
  </conditionalFormatting>
  <conditionalFormatting sqref="O55">
    <cfRule type="expression" dxfId="376" priority="175">
      <formula>DC55=0</formula>
    </cfRule>
  </conditionalFormatting>
  <conditionalFormatting sqref="E56">
    <cfRule type="expression" dxfId="375" priority="174">
      <formula>CS56=0</formula>
    </cfRule>
  </conditionalFormatting>
  <conditionalFormatting sqref="F56">
    <cfRule type="expression" dxfId="374" priority="173">
      <formula>CT56=0</formula>
    </cfRule>
  </conditionalFormatting>
  <conditionalFormatting sqref="G56">
    <cfRule type="expression" dxfId="373" priority="172">
      <formula>CU56=0</formula>
    </cfRule>
  </conditionalFormatting>
  <conditionalFormatting sqref="H56">
    <cfRule type="expression" dxfId="372" priority="171">
      <formula>CV56=0</formula>
    </cfRule>
  </conditionalFormatting>
  <conditionalFormatting sqref="I56">
    <cfRule type="expression" dxfId="371" priority="170">
      <formula>CW56=0</formula>
    </cfRule>
  </conditionalFormatting>
  <conditionalFormatting sqref="J56">
    <cfRule type="expression" dxfId="370" priority="169">
      <formula>CX56=0</formula>
    </cfRule>
  </conditionalFormatting>
  <conditionalFormatting sqref="K56">
    <cfRule type="expression" dxfId="369" priority="168">
      <formula>CY56=0</formula>
    </cfRule>
  </conditionalFormatting>
  <conditionalFormatting sqref="L56">
    <cfRule type="expression" dxfId="368" priority="167">
      <formula>CZ56=0</formula>
    </cfRule>
  </conditionalFormatting>
  <conditionalFormatting sqref="M56">
    <cfRule type="expression" dxfId="367" priority="166">
      <formula>DA56=0</formula>
    </cfRule>
  </conditionalFormatting>
  <conditionalFormatting sqref="N56">
    <cfRule type="expression" dxfId="366" priority="165">
      <formula>DB56=0</formula>
    </cfRule>
  </conditionalFormatting>
  <conditionalFormatting sqref="O56">
    <cfRule type="expression" dxfId="365" priority="164">
      <formula>DC56=0</formula>
    </cfRule>
  </conditionalFormatting>
  <conditionalFormatting sqref="E57">
    <cfRule type="expression" dxfId="364" priority="163">
      <formula>CS57=0</formula>
    </cfRule>
  </conditionalFormatting>
  <conditionalFormatting sqref="F57">
    <cfRule type="expression" dxfId="363" priority="162">
      <formula>CT57=0</formula>
    </cfRule>
  </conditionalFormatting>
  <conditionalFormatting sqref="G57">
    <cfRule type="expression" dxfId="362" priority="161">
      <formula>CU57=0</formula>
    </cfRule>
  </conditionalFormatting>
  <conditionalFormatting sqref="H57">
    <cfRule type="expression" dxfId="361" priority="160">
      <formula>CV57=0</formula>
    </cfRule>
  </conditionalFormatting>
  <conditionalFormatting sqref="I57">
    <cfRule type="expression" dxfId="360" priority="159">
      <formula>CW57=0</formula>
    </cfRule>
  </conditionalFormatting>
  <conditionalFormatting sqref="J57">
    <cfRule type="expression" dxfId="359" priority="158">
      <formula>CX57=0</formula>
    </cfRule>
  </conditionalFormatting>
  <conditionalFormatting sqref="K57">
    <cfRule type="expression" dxfId="358" priority="157">
      <formula>CY57=0</formula>
    </cfRule>
  </conditionalFormatting>
  <conditionalFormatting sqref="L57">
    <cfRule type="expression" dxfId="357" priority="156">
      <formula>CZ57=0</formula>
    </cfRule>
  </conditionalFormatting>
  <conditionalFormatting sqref="M57">
    <cfRule type="expression" dxfId="356" priority="155">
      <formula>DA57=0</formula>
    </cfRule>
  </conditionalFormatting>
  <conditionalFormatting sqref="N57">
    <cfRule type="expression" dxfId="355" priority="154">
      <formula>DB57=0</formula>
    </cfRule>
  </conditionalFormatting>
  <conditionalFormatting sqref="O57">
    <cfRule type="expression" dxfId="354" priority="153">
      <formula>DC57=0</formula>
    </cfRule>
  </conditionalFormatting>
  <conditionalFormatting sqref="E58">
    <cfRule type="expression" dxfId="353" priority="152">
      <formula>CS58=0</formula>
    </cfRule>
  </conditionalFormatting>
  <conditionalFormatting sqref="F58">
    <cfRule type="expression" dxfId="352" priority="151">
      <formula>CT58=0</formula>
    </cfRule>
  </conditionalFormatting>
  <conditionalFormatting sqref="G58">
    <cfRule type="expression" dxfId="351" priority="150">
      <formula>CU58=0</formula>
    </cfRule>
  </conditionalFormatting>
  <conditionalFormatting sqref="H58">
    <cfRule type="expression" dxfId="350" priority="149">
      <formula>CV58=0</formula>
    </cfRule>
  </conditionalFormatting>
  <conditionalFormatting sqref="I58">
    <cfRule type="expression" dxfId="349" priority="148">
      <formula>CW58=0</formula>
    </cfRule>
  </conditionalFormatting>
  <conditionalFormatting sqref="J58">
    <cfRule type="expression" dxfId="348" priority="147">
      <formula>CX58=0</formula>
    </cfRule>
  </conditionalFormatting>
  <conditionalFormatting sqref="K58">
    <cfRule type="expression" dxfId="347" priority="146">
      <formula>CY58=0</formula>
    </cfRule>
  </conditionalFormatting>
  <conditionalFormatting sqref="L58">
    <cfRule type="expression" dxfId="346" priority="145">
      <formula>CZ58=0</formula>
    </cfRule>
  </conditionalFormatting>
  <conditionalFormatting sqref="M58">
    <cfRule type="expression" dxfId="345" priority="144">
      <formula>DA58=0</formula>
    </cfRule>
  </conditionalFormatting>
  <conditionalFormatting sqref="N58">
    <cfRule type="expression" dxfId="344" priority="143">
      <formula>DB58=0</formula>
    </cfRule>
  </conditionalFormatting>
  <conditionalFormatting sqref="O58">
    <cfRule type="expression" dxfId="343" priority="142">
      <formula>DC58=0</formula>
    </cfRule>
  </conditionalFormatting>
  <conditionalFormatting sqref="E59">
    <cfRule type="expression" dxfId="342" priority="141">
      <formula>CS59=0</formula>
    </cfRule>
  </conditionalFormatting>
  <conditionalFormatting sqref="F59">
    <cfRule type="expression" dxfId="341" priority="140">
      <formula>CT59=0</formula>
    </cfRule>
  </conditionalFormatting>
  <conditionalFormatting sqref="G59">
    <cfRule type="expression" dxfId="340" priority="139">
      <formula>CU59=0</formula>
    </cfRule>
  </conditionalFormatting>
  <conditionalFormatting sqref="H59">
    <cfRule type="expression" dxfId="339" priority="138">
      <formula>CV59=0</formula>
    </cfRule>
  </conditionalFormatting>
  <conditionalFormatting sqref="I59">
    <cfRule type="expression" dxfId="338" priority="137">
      <formula>CW59=0</formula>
    </cfRule>
  </conditionalFormatting>
  <conditionalFormatting sqref="J59">
    <cfRule type="expression" dxfId="337" priority="136">
      <formula>CX59=0</formula>
    </cfRule>
  </conditionalFormatting>
  <conditionalFormatting sqref="K59">
    <cfRule type="expression" dxfId="336" priority="135">
      <formula>CY59=0</formula>
    </cfRule>
  </conditionalFormatting>
  <conditionalFormatting sqref="L59">
    <cfRule type="expression" dxfId="335" priority="134">
      <formula>CZ59=0</formula>
    </cfRule>
  </conditionalFormatting>
  <conditionalFormatting sqref="M59">
    <cfRule type="expression" dxfId="334" priority="133">
      <formula>DA59=0</formula>
    </cfRule>
  </conditionalFormatting>
  <conditionalFormatting sqref="N59">
    <cfRule type="expression" dxfId="333" priority="132">
      <formula>DB59=0</formula>
    </cfRule>
  </conditionalFormatting>
  <conditionalFormatting sqref="O59">
    <cfRule type="expression" dxfId="332" priority="131">
      <formula>DC59=0</formula>
    </cfRule>
  </conditionalFormatting>
  <conditionalFormatting sqref="E60">
    <cfRule type="expression" dxfId="331" priority="130">
      <formula>CS60=0</formula>
    </cfRule>
  </conditionalFormatting>
  <conditionalFormatting sqref="F60">
    <cfRule type="expression" dxfId="330" priority="129">
      <formula>CT60=0</formula>
    </cfRule>
  </conditionalFormatting>
  <conditionalFormatting sqref="G60">
    <cfRule type="expression" dxfId="329" priority="128">
      <formula>CU60=0</formula>
    </cfRule>
  </conditionalFormatting>
  <conditionalFormatting sqref="H60">
    <cfRule type="expression" dxfId="328" priority="127">
      <formula>CV60=0</formula>
    </cfRule>
  </conditionalFormatting>
  <conditionalFormatting sqref="I60">
    <cfRule type="expression" dxfId="327" priority="126">
      <formula>CW60=0</formula>
    </cfRule>
  </conditionalFormatting>
  <conditionalFormatting sqref="J60">
    <cfRule type="expression" dxfId="326" priority="125">
      <formula>CX60=0</formula>
    </cfRule>
  </conditionalFormatting>
  <conditionalFormatting sqref="K60">
    <cfRule type="expression" dxfId="325" priority="124">
      <formula>CY60=0</formula>
    </cfRule>
  </conditionalFormatting>
  <conditionalFormatting sqref="L60">
    <cfRule type="expression" dxfId="324" priority="123">
      <formula>CZ60=0</formula>
    </cfRule>
  </conditionalFormatting>
  <conditionalFormatting sqref="M60">
    <cfRule type="expression" dxfId="323" priority="122">
      <formula>DA60=0</formula>
    </cfRule>
  </conditionalFormatting>
  <conditionalFormatting sqref="N60">
    <cfRule type="expression" dxfId="322" priority="121">
      <formula>DB60=0</formula>
    </cfRule>
  </conditionalFormatting>
  <conditionalFormatting sqref="O60">
    <cfRule type="expression" dxfId="321" priority="120">
      <formula>DC60=0</formula>
    </cfRule>
  </conditionalFormatting>
  <conditionalFormatting sqref="E23">
    <cfRule type="expression" dxfId="320" priority="119">
      <formula>CS23=0</formula>
    </cfRule>
  </conditionalFormatting>
  <conditionalFormatting sqref="F23">
    <cfRule type="expression" dxfId="319" priority="118">
      <formula>CT23=0</formula>
    </cfRule>
  </conditionalFormatting>
  <conditionalFormatting sqref="G23">
    <cfRule type="expression" dxfId="318" priority="117">
      <formula>CU23=0</formula>
    </cfRule>
  </conditionalFormatting>
  <conditionalFormatting sqref="H23">
    <cfRule type="expression" dxfId="317" priority="116">
      <formula>CV23=0</formula>
    </cfRule>
  </conditionalFormatting>
  <conditionalFormatting sqref="I23">
    <cfRule type="expression" dxfId="316" priority="115">
      <formula>CW23=0</formula>
    </cfRule>
  </conditionalFormatting>
  <conditionalFormatting sqref="J23">
    <cfRule type="expression" dxfId="315" priority="114">
      <formula>CX23=0</formula>
    </cfRule>
  </conditionalFormatting>
  <conditionalFormatting sqref="K23">
    <cfRule type="expression" dxfId="314" priority="113">
      <formula>CY23=0</formula>
    </cfRule>
  </conditionalFormatting>
  <conditionalFormatting sqref="L23">
    <cfRule type="expression" dxfId="313" priority="112">
      <formula>CZ23=0</formula>
    </cfRule>
  </conditionalFormatting>
  <conditionalFormatting sqref="M23">
    <cfRule type="expression" dxfId="312" priority="111">
      <formula>DA23=0</formula>
    </cfRule>
  </conditionalFormatting>
  <conditionalFormatting sqref="N23">
    <cfRule type="expression" dxfId="311" priority="110">
      <formula>DB23=0</formula>
    </cfRule>
  </conditionalFormatting>
  <conditionalFormatting sqref="O23">
    <cfRule type="expression" dxfId="310" priority="109">
      <formula>DC23=0</formula>
    </cfRule>
  </conditionalFormatting>
  <conditionalFormatting sqref="E24">
    <cfRule type="expression" dxfId="309" priority="108">
      <formula>CS24=0</formula>
    </cfRule>
  </conditionalFormatting>
  <conditionalFormatting sqref="F24">
    <cfRule type="expression" dxfId="308" priority="107">
      <formula>CT24=0</formula>
    </cfRule>
  </conditionalFormatting>
  <conditionalFormatting sqref="G24">
    <cfRule type="expression" dxfId="307" priority="106">
      <formula>CU24=0</formula>
    </cfRule>
  </conditionalFormatting>
  <conditionalFormatting sqref="H24">
    <cfRule type="expression" dxfId="306" priority="105">
      <formula>CV24=0</formula>
    </cfRule>
  </conditionalFormatting>
  <conditionalFormatting sqref="I24">
    <cfRule type="expression" dxfId="305" priority="104">
      <formula>CW24=0</formula>
    </cfRule>
  </conditionalFormatting>
  <conditionalFormatting sqref="J24">
    <cfRule type="expression" dxfId="304" priority="103">
      <formula>CX24=0</formula>
    </cfRule>
  </conditionalFormatting>
  <conditionalFormatting sqref="K24">
    <cfRule type="expression" dxfId="303" priority="102">
      <formula>CY24=0</formula>
    </cfRule>
  </conditionalFormatting>
  <conditionalFormatting sqref="L24">
    <cfRule type="expression" dxfId="302" priority="101">
      <formula>CZ24=0</formula>
    </cfRule>
  </conditionalFormatting>
  <conditionalFormatting sqref="M24">
    <cfRule type="expression" dxfId="301" priority="100">
      <formula>DA24=0</formula>
    </cfRule>
  </conditionalFormatting>
  <conditionalFormatting sqref="N24">
    <cfRule type="expression" dxfId="300" priority="99">
      <formula>DB24=0</formula>
    </cfRule>
  </conditionalFormatting>
  <conditionalFormatting sqref="O24">
    <cfRule type="expression" dxfId="299" priority="98">
      <formula>DC24=0</formula>
    </cfRule>
  </conditionalFormatting>
  <conditionalFormatting sqref="E25">
    <cfRule type="expression" dxfId="298" priority="97">
      <formula>CS25=0</formula>
    </cfRule>
  </conditionalFormatting>
  <conditionalFormatting sqref="F25">
    <cfRule type="expression" dxfId="297" priority="96">
      <formula>CT25=0</formula>
    </cfRule>
  </conditionalFormatting>
  <conditionalFormatting sqref="G25">
    <cfRule type="expression" dxfId="296" priority="95">
      <formula>CU25=0</formula>
    </cfRule>
  </conditionalFormatting>
  <conditionalFormatting sqref="H25">
    <cfRule type="expression" dxfId="295" priority="94">
      <formula>CV25=0</formula>
    </cfRule>
  </conditionalFormatting>
  <conditionalFormatting sqref="I25">
    <cfRule type="expression" dxfId="294" priority="93">
      <formula>CW25=0</formula>
    </cfRule>
  </conditionalFormatting>
  <conditionalFormatting sqref="J25">
    <cfRule type="expression" dxfId="293" priority="92">
      <formula>CX25=0</formula>
    </cfRule>
  </conditionalFormatting>
  <conditionalFormatting sqref="K25">
    <cfRule type="expression" dxfId="292" priority="91">
      <formula>CY25=0</formula>
    </cfRule>
  </conditionalFormatting>
  <conditionalFormatting sqref="L25">
    <cfRule type="expression" dxfId="291" priority="90">
      <formula>CZ25=0</formula>
    </cfRule>
  </conditionalFormatting>
  <conditionalFormatting sqref="M25">
    <cfRule type="expression" dxfId="290" priority="89">
      <formula>DA25=0</formula>
    </cfRule>
  </conditionalFormatting>
  <conditionalFormatting sqref="N25">
    <cfRule type="expression" dxfId="289" priority="88">
      <formula>DB25=0</formula>
    </cfRule>
  </conditionalFormatting>
  <conditionalFormatting sqref="O25">
    <cfRule type="expression" dxfId="288" priority="87">
      <formula>DC25=0</formula>
    </cfRule>
  </conditionalFormatting>
  <conditionalFormatting sqref="D19:F19 H19">
    <cfRule type="expression" dxfId="287" priority="86" stopIfTrue="1">
      <formula>ISNA(D19)</formula>
    </cfRule>
  </conditionalFormatting>
  <conditionalFormatting sqref="G19">
    <cfRule type="expression" dxfId="286" priority="85" stopIfTrue="1">
      <formula>ISNA(G19)</formula>
    </cfRule>
  </conditionalFormatting>
  <conditionalFormatting sqref="C22:C24">
    <cfRule type="expression" dxfId="285" priority="84" stopIfTrue="1">
      <formula>ISNA(C22)</formula>
    </cfRule>
  </conditionalFormatting>
  <conditionalFormatting sqref="G6">
    <cfRule type="expression" dxfId="284" priority="78" stopIfTrue="1">
      <formula>ISNA(G6)</formula>
    </cfRule>
  </conditionalFormatting>
  <conditionalFormatting sqref="IG7:IG9">
    <cfRule type="expression" dxfId="283" priority="77" stopIfTrue="1">
      <formula>ISNA(IG7)</formula>
    </cfRule>
  </conditionalFormatting>
  <conditionalFormatting sqref="IQ8">
    <cfRule type="expression" dxfId="282" priority="42" stopIfTrue="1">
      <formula>ISNA(IQ8)</formula>
    </cfRule>
  </conditionalFormatting>
  <conditionalFormatting sqref="IV21:JH22">
    <cfRule type="expression" dxfId="281" priority="40" stopIfTrue="1">
      <formula>ISNA(IV21)</formula>
    </cfRule>
  </conditionalFormatting>
  <conditionalFormatting sqref="IO7">
    <cfRule type="expression" dxfId="280" priority="45" stopIfTrue="1">
      <formula>ISNA(IO7)</formula>
    </cfRule>
  </conditionalFormatting>
  <conditionalFormatting sqref="IP7">
    <cfRule type="expression" dxfId="279" priority="43" stopIfTrue="1">
      <formula>ISNA(IP7)</formula>
    </cfRule>
  </conditionalFormatting>
  <conditionalFormatting sqref="IO8">
    <cfRule type="expression" dxfId="278" priority="46" stopIfTrue="1">
      <formula>ISNA(IO8)</formula>
    </cfRule>
  </conditionalFormatting>
  <conditionalFormatting sqref="IP8">
    <cfRule type="expression" dxfId="277" priority="44" stopIfTrue="1">
      <formula>ISNA(IP8)</formula>
    </cfRule>
  </conditionalFormatting>
  <conditionalFormatting sqref="IR8">
    <cfRule type="expression" dxfId="276" priority="50" stopIfTrue="1">
      <formula>ISNA(IR8)</formula>
    </cfRule>
  </conditionalFormatting>
  <conditionalFormatting sqref="IN8">
    <cfRule type="expression" dxfId="275" priority="48" stopIfTrue="1">
      <formula>ISNA(IN8)</formula>
    </cfRule>
  </conditionalFormatting>
  <conditionalFormatting sqref="IQ7">
    <cfRule type="expression" dxfId="274" priority="41" stopIfTrue="1">
      <formula>ISNA(IQ7)</formula>
    </cfRule>
  </conditionalFormatting>
  <conditionalFormatting sqref="IH8">
    <cfRule type="expression" dxfId="273" priority="63" stopIfTrue="1">
      <formula>ISNA(IH8)</formula>
    </cfRule>
  </conditionalFormatting>
  <conditionalFormatting sqref="II8">
    <cfRule type="expression" dxfId="272" priority="62" stopIfTrue="1">
      <formula>ISNA(II8)</formula>
    </cfRule>
  </conditionalFormatting>
  <conditionalFormatting sqref="IJ8">
    <cfRule type="expression" dxfId="271" priority="61" stopIfTrue="1">
      <formula>ISNA(IJ8)</formula>
    </cfRule>
  </conditionalFormatting>
  <conditionalFormatting sqref="IK8">
    <cfRule type="expression" dxfId="270" priority="60" stopIfTrue="1">
      <formula>ISNA(IK8)</formula>
    </cfRule>
  </conditionalFormatting>
  <conditionalFormatting sqref="IH7">
    <cfRule type="expression" dxfId="269" priority="59" stopIfTrue="1">
      <formula>ISNA(IH7)</formula>
    </cfRule>
  </conditionalFormatting>
  <conditionalFormatting sqref="II7">
    <cfRule type="expression" dxfId="268" priority="58" stopIfTrue="1">
      <formula>ISNA(II7)</formula>
    </cfRule>
  </conditionalFormatting>
  <conditionalFormatting sqref="IJ7">
    <cfRule type="expression" dxfId="267" priority="57" stopIfTrue="1">
      <formula>ISNA(IJ7)</formula>
    </cfRule>
  </conditionalFormatting>
  <conditionalFormatting sqref="IK7">
    <cfRule type="expression" dxfId="266" priority="56" stopIfTrue="1">
      <formula>ISNA(IK7)</formula>
    </cfRule>
  </conditionalFormatting>
  <conditionalFormatting sqref="IL8">
    <cfRule type="expression" dxfId="265" priority="55" stopIfTrue="1">
      <formula>ISNA(IL8)</formula>
    </cfRule>
  </conditionalFormatting>
  <conditionalFormatting sqref="IL7">
    <cfRule type="expression" dxfId="264" priority="54" stopIfTrue="1">
      <formula>ISNA(IL7)</formula>
    </cfRule>
  </conditionalFormatting>
  <conditionalFormatting sqref="IM8">
    <cfRule type="expression" dxfId="263" priority="53" stopIfTrue="1">
      <formula>ISNA(IM8)</formula>
    </cfRule>
  </conditionalFormatting>
  <conditionalFormatting sqref="IM7">
    <cfRule type="expression" dxfId="262" priority="52" stopIfTrue="1">
      <formula>ISNA(IM7)</formula>
    </cfRule>
  </conditionalFormatting>
  <conditionalFormatting sqref="IR7">
    <cfRule type="expression" dxfId="261" priority="49" stopIfTrue="1">
      <formula>ISNA(IR7)</formula>
    </cfRule>
  </conditionalFormatting>
  <conditionalFormatting sqref="IN7">
    <cfRule type="expression" dxfId="260" priority="47" stopIfTrue="1">
      <formula>ISNA(IN7)</formula>
    </cfRule>
  </conditionalFormatting>
  <conditionalFormatting sqref="JG23:JG60">
    <cfRule type="expression" dxfId="259" priority="39" stopIfTrue="1">
      <formula>ISNA(JG23)</formula>
    </cfRule>
  </conditionalFormatting>
  <conditionalFormatting sqref="JH23:JH60">
    <cfRule type="expression" dxfId="258" priority="38" stopIfTrue="1">
      <formula>ISNA(JH23)</formula>
    </cfRule>
  </conditionalFormatting>
  <conditionalFormatting sqref="JW22">
    <cfRule type="expression" dxfId="257" priority="37" stopIfTrue="1">
      <formula>ISNA(JW22)</formula>
    </cfRule>
  </conditionalFormatting>
  <conditionalFormatting sqref="F7">
    <cfRule type="expression" dxfId="256" priority="32" stopIfTrue="1">
      <formula>ISNA(F7)</formula>
    </cfRule>
  </conditionalFormatting>
  <conditionalFormatting sqref="JW23">
    <cfRule type="expression" dxfId="255" priority="35" stopIfTrue="1">
      <formula>ISNA(JW23)</formula>
    </cfRule>
  </conditionalFormatting>
  <conditionalFormatting sqref="JW24">
    <cfRule type="expression" dxfId="254" priority="34" stopIfTrue="1">
      <formula>ISNA(JW24)</formula>
    </cfRule>
  </conditionalFormatting>
  <conditionalFormatting sqref="JW25:JW60">
    <cfRule type="expression" dxfId="253" priority="33" stopIfTrue="1">
      <formula>ISNA(JW25)</formula>
    </cfRule>
  </conditionalFormatting>
  <conditionalFormatting sqref="JZ21:KL60">
    <cfRule type="expression" dxfId="252" priority="26" stopIfTrue="1">
      <formula>ISNA(JZ21)</formula>
    </cfRule>
  </conditionalFormatting>
  <conditionalFormatting sqref="EK20">
    <cfRule type="expression" dxfId="251" priority="25" stopIfTrue="1">
      <formula>ISNA(EK20)</formula>
    </cfRule>
  </conditionalFormatting>
  <conditionalFormatting sqref="EL63:EN63">
    <cfRule type="expression" dxfId="250" priority="24" stopIfTrue="1">
      <formula>ISNA(EL63)</formula>
    </cfRule>
  </conditionalFormatting>
  <conditionalFormatting sqref="B8">
    <cfRule type="expression" dxfId="249" priority="23">
      <formula>$EV$61&gt;0</formula>
    </cfRule>
  </conditionalFormatting>
  <conditionalFormatting sqref="B7">
    <cfRule type="expression" dxfId="248" priority="22">
      <formula>$EU$61&gt;0</formula>
    </cfRule>
  </conditionalFormatting>
  <conditionalFormatting sqref="B9">
    <cfRule type="expression" dxfId="247" priority="21">
      <formula>$EW$61</formula>
    </cfRule>
  </conditionalFormatting>
  <conditionalFormatting sqref="IV23:JF60">
    <cfRule type="expression" dxfId="246" priority="20" stopIfTrue="1">
      <formula>ISNA(IV23)</formula>
    </cfRule>
  </conditionalFormatting>
  <conditionalFormatting sqref="EK23:EK60">
    <cfRule type="expression" dxfId="245" priority="19" stopIfTrue="1">
      <formula>ISNA(EK23)</formula>
    </cfRule>
  </conditionalFormatting>
  <conditionalFormatting sqref="EK22">
    <cfRule type="expression" dxfId="244" priority="18" stopIfTrue="1">
      <formula>ISNA(EK22)</formula>
    </cfRule>
  </conditionalFormatting>
  <conditionalFormatting sqref="EK21">
    <cfRule type="expression" dxfId="243" priority="17" stopIfTrue="1">
      <formula>ISNA(EK21)</formula>
    </cfRule>
  </conditionalFormatting>
  <conditionalFormatting sqref="EG22:EG60">
    <cfRule type="expression" dxfId="242" priority="16" stopIfTrue="1">
      <formula>ISNA(EG22)</formula>
    </cfRule>
  </conditionalFormatting>
  <conditionalFormatting sqref="EG64:EG66">
    <cfRule type="expression" dxfId="241" priority="15" stopIfTrue="1">
      <formula>ISNA(EG64)</formula>
    </cfRule>
  </conditionalFormatting>
  <conditionalFormatting sqref="EE22:EE60">
    <cfRule type="expression" dxfId="240" priority="14" stopIfTrue="1">
      <formula>ISNA(EE22)</formula>
    </cfRule>
  </conditionalFormatting>
  <conditionalFormatting sqref="EE64:EE66">
    <cfRule type="expression" dxfId="239" priority="13" stopIfTrue="1">
      <formula>ISNA(EE64)</formula>
    </cfRule>
  </conditionalFormatting>
  <conditionalFormatting sqref="AN22:AZ60">
    <cfRule type="expression" dxfId="238" priority="12" stopIfTrue="1">
      <formula>ISNA(AN22)</formula>
    </cfRule>
  </conditionalFormatting>
  <conditionalFormatting sqref="B11">
    <cfRule type="expression" dxfId="237" priority="11" stopIfTrue="1">
      <formula>ISNA(B11)</formula>
    </cfRule>
  </conditionalFormatting>
  <conditionalFormatting sqref="B27">
    <cfRule type="expression" dxfId="236" priority="10">
      <formula>AND(ISTEXT(B27),$CN27=0,$CP27=0,OR(ISBLANK($DD27),$DD27=0))</formula>
    </cfRule>
  </conditionalFormatting>
  <conditionalFormatting sqref="D17:D18">
    <cfRule type="expression" dxfId="235" priority="7" stopIfTrue="1">
      <formula>ISNA(D17)</formula>
    </cfRule>
  </conditionalFormatting>
  <conditionalFormatting sqref="D15">
    <cfRule type="expression" dxfId="234" priority="6" stopIfTrue="1">
      <formula>ISNA(D15)</formula>
    </cfRule>
  </conditionalFormatting>
  <conditionalFormatting sqref="D16">
    <cfRule type="expression" dxfId="233" priority="5" stopIfTrue="1">
      <formula>ISNA(D16)</formula>
    </cfRule>
  </conditionalFormatting>
  <conditionalFormatting sqref="B22:B23">
    <cfRule type="expression" dxfId="232" priority="4">
      <formula>AND(ISTEXT(B22),$CY22=0,$DA22=0,OR(ISBLANK($DO22),$DO22=0))</formula>
    </cfRule>
  </conditionalFormatting>
  <conditionalFormatting sqref="B24">
    <cfRule type="expression" dxfId="231" priority="3">
      <formula>AND(ISTEXT(B24),$CY24=0,$DA24=0,OR(ISBLANK($DO24),$DO24=0))</formula>
    </cfRule>
  </conditionalFormatting>
  <conditionalFormatting sqref="C12">
    <cfRule type="expression" dxfId="230" priority="2">
      <formula>$AX$2="!"</formula>
    </cfRule>
  </conditionalFormatting>
  <conditionalFormatting sqref="D12">
    <cfRule type="expression" dxfId="229" priority="1">
      <formula>$AX$2="!"</formula>
    </cfRule>
  </conditionalFormatting>
  <dataValidations disablePrompts="1" count="6">
    <dataValidation type="list" allowBlank="1" showInputMessage="1" showErrorMessage="1" sqref="E22:O60 D19:N19" xr:uid="{00000000-0002-0000-0200-000000000000}">
      <formula1>CL_HH</formula1>
    </dataValidation>
    <dataValidation type="list" allowBlank="1" showInputMessage="1" showErrorMessage="1" sqref="D15:D18" xr:uid="{00000000-0002-0000-0200-000001000000}">
      <formula1>"yes,no"</formula1>
    </dataValidation>
    <dataValidation type="list" allowBlank="1" showInputMessage="1" showErrorMessage="1" sqref="CN4" xr:uid="{00000000-0002-0000-0200-000002000000}">
      <formula1>$CN$9:$CN$11</formula1>
    </dataValidation>
    <dataValidation type="list" allowBlank="1" showInputMessage="1" showErrorMessage="1" sqref="P22:P60 AE22:AE60 AJ22:AJ60" xr:uid="{00000000-0002-0000-0200-000003000000}">
      <formula1>"Yes,No"</formula1>
    </dataValidation>
    <dataValidation type="list" allowBlank="1" showInputMessage="1" showErrorMessage="1" sqref="AF22:AF60" xr:uid="{00000000-0002-0000-0200-000004000000}">
      <formula1>$BF$4:$BF$5</formula1>
    </dataValidation>
    <dataValidation type="list" allowBlank="1" showInputMessage="1" showErrorMessage="1" sqref="AG22:AG60" xr:uid="{00000000-0002-0000-0200-000005000000}">
      <formula1>$BG$5:$BG$9</formula1>
    </dataValidation>
  </dataValidations>
  <pageMargins left="0.74803149606299213" right="0.74803149606299213" top="0.39370078740157483" bottom="0" header="0.51181102362204722" footer="0.51181102362204722"/>
  <pageSetup scale="10" orientation="landscape" cellComments="atEnd" r:id="rId1"/>
  <headerFooter alignWithMargins="0">
    <oddFooter>&amp;F</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3634" r:id="rId4" name="Button 82">
              <controlPr defaultSize="0" print="0" autoFill="0" autoPict="0" macro="[0]!GoToPNEC">
                <anchor moveWithCells="1" sizeWithCells="1">
                  <from>
                    <xdr:col>29</xdr:col>
                    <xdr:colOff>9525</xdr:colOff>
                    <xdr:row>18</xdr:row>
                    <xdr:rowOff>38100</xdr:rowOff>
                  </from>
                  <to>
                    <xdr:col>30</xdr:col>
                    <xdr:colOff>438150</xdr:colOff>
                    <xdr:row>19</xdr:row>
                    <xdr:rowOff>19050</xdr:rowOff>
                  </to>
                </anchor>
              </controlPr>
            </control>
          </mc:Choice>
        </mc:AlternateContent>
        <mc:AlternateContent xmlns:mc="http://schemas.openxmlformats.org/markup-compatibility/2006">
          <mc:Choice Requires="x14">
            <control shapeId="23659" r:id="rId5" name="Button 107">
              <controlPr defaultSize="0" print="0" autoFill="0" autoPict="0" macro="[0]!ClearInput">
                <anchor moveWithCells="1" sizeWithCells="1">
                  <from>
                    <xdr:col>1</xdr:col>
                    <xdr:colOff>1724025</xdr:colOff>
                    <xdr:row>12</xdr:row>
                    <xdr:rowOff>57150</xdr:rowOff>
                  </from>
                  <to>
                    <xdr:col>2</xdr:col>
                    <xdr:colOff>1847850</xdr:colOff>
                    <xdr:row>12</xdr:row>
                    <xdr:rowOff>352425</xdr:rowOff>
                  </to>
                </anchor>
              </controlPr>
            </control>
          </mc:Choice>
        </mc:AlternateContent>
        <mc:AlternateContent xmlns:mc="http://schemas.openxmlformats.org/markup-compatibility/2006">
          <mc:Choice Requires="x14">
            <control shapeId="23691" r:id="rId6" name="Button 139">
              <controlPr defaultSize="0" print="0" autoFill="0" autoPict="0" macro="[0]!GotoDNEL">
                <anchor moveWithCells="1" sizeWithCells="1">
                  <from>
                    <xdr:col>18</xdr:col>
                    <xdr:colOff>9525</xdr:colOff>
                    <xdr:row>20</xdr:row>
                    <xdr:rowOff>19050</xdr:rowOff>
                  </from>
                  <to>
                    <xdr:col>18</xdr:col>
                    <xdr:colOff>1114425</xdr:colOff>
                    <xdr:row>20</xdr:row>
                    <xdr:rowOff>438150</xdr:rowOff>
                  </to>
                </anchor>
              </controlPr>
            </control>
          </mc:Choice>
        </mc:AlternateContent>
        <mc:AlternateContent xmlns:mc="http://schemas.openxmlformats.org/markup-compatibility/2006">
          <mc:Choice Requires="x14">
            <control shapeId="23692" r:id="rId7" name="Button 140">
              <controlPr defaultSize="0" print="0" autoFill="0" autoPict="0" macro="[0]!GotoDNEL">
                <anchor moveWithCells="1" sizeWithCells="1">
                  <from>
                    <xdr:col>21</xdr:col>
                    <xdr:colOff>19050</xdr:colOff>
                    <xdr:row>20</xdr:row>
                    <xdr:rowOff>19050</xdr:rowOff>
                  </from>
                  <to>
                    <xdr:col>21</xdr:col>
                    <xdr:colOff>1209675</xdr:colOff>
                    <xdr:row>20</xdr:row>
                    <xdr:rowOff>428625</xdr:rowOff>
                  </to>
                </anchor>
              </controlPr>
            </control>
          </mc:Choice>
        </mc:AlternateContent>
        <mc:AlternateContent xmlns:mc="http://schemas.openxmlformats.org/markup-compatibility/2006">
          <mc:Choice Requires="x14">
            <control shapeId="23693" r:id="rId8" name="Button 141">
              <controlPr defaultSize="0" print="0" autoFill="0" autoPict="0" macro="[0]!GotoDNEL">
                <anchor moveWithCells="1" sizeWithCells="1">
                  <from>
                    <xdr:col>24</xdr:col>
                    <xdr:colOff>19050</xdr:colOff>
                    <xdr:row>20</xdr:row>
                    <xdr:rowOff>19050</xdr:rowOff>
                  </from>
                  <to>
                    <xdr:col>24</xdr:col>
                    <xdr:colOff>1066800</xdr:colOff>
                    <xdr:row>20</xdr:row>
                    <xdr:rowOff>428625</xdr:rowOff>
                  </to>
                </anchor>
              </controlPr>
            </control>
          </mc:Choice>
        </mc:AlternateContent>
        <mc:AlternateContent xmlns:mc="http://schemas.openxmlformats.org/markup-compatibility/2006">
          <mc:Choice Requires="x14">
            <control shapeId="23920" r:id="rId9" name="Button 368">
              <controlPr defaultSize="0" print="0" autoFill="0" autoPict="0" macro="[0]!GotoSCL">
                <anchor moveWithCells="1" sizeWithCells="1">
                  <from>
                    <xdr:col>4</xdr:col>
                    <xdr:colOff>28575</xdr:colOff>
                    <xdr:row>19</xdr:row>
                    <xdr:rowOff>447675</xdr:rowOff>
                  </from>
                  <to>
                    <xdr:col>6</xdr:col>
                    <xdr:colOff>57150</xdr:colOff>
                    <xdr:row>19</xdr:row>
                    <xdr:rowOff>800100</xdr:rowOff>
                  </to>
                </anchor>
              </controlPr>
            </control>
          </mc:Choice>
        </mc:AlternateContent>
        <mc:AlternateContent xmlns:mc="http://schemas.openxmlformats.org/markup-compatibility/2006">
          <mc:Choice Requires="x14">
            <control shapeId="23977" r:id="rId10" name="Button 425">
              <controlPr defaultSize="0" print="0" autoFill="0" autoPict="0" macro="[0]!Print1">
                <anchor moveWithCells="1" sizeWithCells="1">
                  <from>
                    <xdr:col>12</xdr:col>
                    <xdr:colOff>57150</xdr:colOff>
                    <xdr:row>5</xdr:row>
                    <xdr:rowOff>390525</xdr:rowOff>
                  </from>
                  <to>
                    <xdr:col>13</xdr:col>
                    <xdr:colOff>581025</xdr:colOff>
                    <xdr:row>6</xdr:row>
                    <xdr:rowOff>38100</xdr:rowOff>
                  </to>
                </anchor>
              </controlPr>
            </control>
          </mc:Choice>
        </mc:AlternateContent>
        <mc:AlternateContent xmlns:mc="http://schemas.openxmlformats.org/markup-compatibility/2006">
          <mc:Choice Requires="x14">
            <control shapeId="23979" r:id="rId11" name="Button 427">
              <controlPr defaultSize="0" print="0" autoFill="0" autoPict="0" macro="[0]!PrintAll">
                <anchor moveWithCells="1" sizeWithCells="1">
                  <from>
                    <xdr:col>12</xdr:col>
                    <xdr:colOff>57150</xdr:colOff>
                    <xdr:row>6</xdr:row>
                    <xdr:rowOff>190500</xdr:rowOff>
                  </from>
                  <to>
                    <xdr:col>13</xdr:col>
                    <xdr:colOff>581025</xdr:colOff>
                    <xdr:row>7</xdr:row>
                    <xdr:rowOff>190500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W42"/>
  <sheetViews>
    <sheetView zoomScale="90" zoomScaleNormal="90" workbookViewId="0">
      <selection activeCell="E43" sqref="E43"/>
    </sheetView>
  </sheetViews>
  <sheetFormatPr baseColWidth="10" defaultColWidth="9.140625" defaultRowHeight="12.75" outlineLevelCol="1" x14ac:dyDescent="0.2"/>
  <cols>
    <col min="1" max="1" width="24" customWidth="1"/>
    <col min="2" max="2" width="11.85546875" customWidth="1"/>
    <col min="3" max="3" width="11.42578125" customWidth="1"/>
    <col min="4" max="4" width="14" customWidth="1"/>
    <col min="5" max="5" width="10.5703125" customWidth="1"/>
    <col min="6" max="6" width="10.42578125" customWidth="1"/>
    <col min="7" max="7" width="14" customWidth="1"/>
    <col min="8" max="8" width="10.140625" customWidth="1"/>
    <col min="9" max="9" width="10.28515625" customWidth="1"/>
    <col min="10" max="10" width="10.7109375" customWidth="1"/>
    <col min="12" max="12" width="19.28515625" customWidth="1"/>
    <col min="13" max="13" width="4.5703125" customWidth="1"/>
    <col min="14" max="14" width="15" customWidth="1"/>
    <col min="15" max="15" width="12.140625" style="432" hidden="1" customWidth="1" outlineLevel="1"/>
    <col min="16" max="16" width="9.140625" style="432" hidden="1" customWidth="1" outlineLevel="1"/>
    <col min="17" max="17" width="10.42578125" style="432" hidden="1" customWidth="1" outlineLevel="1"/>
    <col min="18" max="18" width="10.28515625" style="432" hidden="1" customWidth="1" outlineLevel="1"/>
    <col min="19" max="19" width="11" style="432" hidden="1" customWidth="1" outlineLevel="1"/>
    <col min="20" max="20" width="9.140625" style="432" hidden="1" customWidth="1" outlineLevel="1"/>
    <col min="21" max="21" width="12.7109375" style="432" hidden="1" customWidth="1" outlineLevel="1"/>
    <col min="22" max="22" width="9.140625" style="432" hidden="1" customWidth="1" outlineLevel="1"/>
    <col min="23" max="23" width="9.140625" style="432" collapsed="1"/>
  </cols>
  <sheetData>
    <row r="1" spans="1:22" ht="63.75" x14ac:dyDescent="0.2">
      <c r="A1" s="321" t="s">
        <v>1172</v>
      </c>
      <c r="B1" s="424" t="s">
        <v>1175</v>
      </c>
      <c r="C1" s="424" t="s">
        <v>1176</v>
      </c>
      <c r="D1" s="424" t="s">
        <v>1177</v>
      </c>
      <c r="E1" s="425" t="s">
        <v>1179</v>
      </c>
      <c r="F1" s="425" t="s">
        <v>1178</v>
      </c>
      <c r="G1" s="425" t="s">
        <v>1180</v>
      </c>
      <c r="H1" s="426" t="s">
        <v>1181</v>
      </c>
      <c r="I1" s="426" t="s">
        <v>1182</v>
      </c>
      <c r="J1" s="426" t="s">
        <v>1183</v>
      </c>
      <c r="K1" s="427" t="s">
        <v>1184</v>
      </c>
      <c r="L1" s="437" t="s">
        <v>1191</v>
      </c>
      <c r="M1" s="430"/>
      <c r="N1" s="433" t="s">
        <v>1193</v>
      </c>
      <c r="O1" s="438" t="s">
        <v>1187</v>
      </c>
      <c r="P1" s="438" t="s">
        <v>1185</v>
      </c>
      <c r="Q1" s="439" t="s">
        <v>1188</v>
      </c>
      <c r="R1" s="439" t="s">
        <v>1189</v>
      </c>
      <c r="S1" s="439" t="s">
        <v>1186</v>
      </c>
      <c r="T1" s="440" t="s">
        <v>1190</v>
      </c>
      <c r="U1" s="438" t="s">
        <v>1191</v>
      </c>
      <c r="V1" s="441"/>
    </row>
    <row r="2" spans="1:22" ht="25.5" x14ac:dyDescent="0.2">
      <c r="A2" t="str">
        <f>IF(ISBLANK(+LCID!B22),"",+LCID!B22)</f>
        <v/>
      </c>
      <c r="B2" s="586"/>
      <c r="C2" s="586"/>
      <c r="D2" s="586"/>
      <c r="E2" s="586"/>
      <c r="F2" s="586"/>
      <c r="G2" s="586"/>
      <c r="H2" t="str">
        <f>IF(ISBLANK(E2),"-",+E2*0.25)</f>
        <v>-</v>
      </c>
      <c r="I2" t="str">
        <f>IF(ISBLANK(F2),"-",+F2*0.25)</f>
        <v>-</v>
      </c>
      <c r="J2" t="str">
        <f>IF(ISBLANK(G2),"-",+G2*1.5)</f>
        <v>-</v>
      </c>
      <c r="K2" s="428" t="str">
        <f t="shared" ref="K2:K7" si="0">+IF(MIN(B2,C2,D2,H2,I2,J2)=0,"",MIN(B2,C2,D2,H2,I2,J2))</f>
        <v/>
      </c>
      <c r="L2" t="e">
        <f>+HLOOKUP(K2,B2:J$42,M2,FALSE)</f>
        <v>#N/A</v>
      </c>
      <c r="M2" s="431">
        <v>23</v>
      </c>
      <c r="N2" s="436" t="s">
        <v>1192</v>
      </c>
      <c r="O2" s="442" t="s">
        <v>76</v>
      </c>
      <c r="P2" s="443">
        <v>1000</v>
      </c>
      <c r="Q2" s="441" t="str">
        <f>+IF(K2="yes",+B2,IF(ISBLANK($E2),"-",$E2*4.6/(0.783+0.0217*$P2)))</f>
        <v>-</v>
      </c>
      <c r="R2" s="441" t="e">
        <f>+IF(L2="yes",+B2,IF(ISBLANK($F2),"-",$F2*4.6/(0.783+0.0217*$P2)))</f>
        <v>#N/A</v>
      </c>
      <c r="S2" s="441" t="str">
        <f t="shared" ref="S2:S7" si="1">+IF(O2="yes",+B2,IF(ISBLANK($G2),"-",$G2*1.13/(0.174+0.01404*$P2)))</f>
        <v>-</v>
      </c>
      <c r="T2" s="444" t="e">
        <f>+MIN(B2,C2,D2,Q2,R2,S2)</f>
        <v>#N/A</v>
      </c>
      <c r="U2" s="441" t="e">
        <f>+HLOOKUP(T2,B2:S$42,M2,FALSE)</f>
        <v>#N/A</v>
      </c>
      <c r="V2" s="441"/>
    </row>
    <row r="3" spans="1:22" x14ac:dyDescent="0.2">
      <c r="A3" t="str">
        <f>IF(ISBLANK(+LCID!B23),"",+LCID!B23)</f>
        <v/>
      </c>
      <c r="B3" s="586"/>
      <c r="C3" s="586"/>
      <c r="D3" s="586"/>
      <c r="E3" s="586"/>
      <c r="F3" s="586"/>
      <c r="G3" s="586"/>
      <c r="H3" t="str">
        <f t="shared" ref="H3:H7" si="2">IF(ISBLANK(E3),"-",+E3*0.25)</f>
        <v>-</v>
      </c>
      <c r="I3" t="str">
        <f t="shared" ref="I3:I7" si="3">IF(ISBLANK(F3),"-",+F3*0.25)</f>
        <v>-</v>
      </c>
      <c r="J3" t="str">
        <f t="shared" ref="J3:J7" si="4">IF(ISBLANK(G3),"-",+G3*1.5)</f>
        <v>-</v>
      </c>
      <c r="K3" s="428" t="str">
        <f t="shared" si="0"/>
        <v/>
      </c>
      <c r="L3" t="e">
        <f>+HLOOKUP(K3,B3:J$42,M3,FALSE)</f>
        <v>#N/A</v>
      </c>
      <c r="M3" s="431">
        <f>+M2-1</f>
        <v>22</v>
      </c>
      <c r="O3" s="445" t="s">
        <v>76</v>
      </c>
      <c r="P3" s="443"/>
      <c r="Q3" s="441" t="str">
        <f t="shared" ref="Q3:Q7" si="5">+IF(K3="yes",+B3,IF(ISBLANK($E3),"-",$E3*4.6/(0.783+0.0217*$P3)))</f>
        <v>-</v>
      </c>
      <c r="R3" s="441" t="e">
        <f t="shared" ref="R3:R7" si="6">+IF(L3="yes",+B3,IF(ISBLANK($F3),"-",$F3*4.6/(0.783+0.0217*$P3)))</f>
        <v>#N/A</v>
      </c>
      <c r="S3" s="441" t="str">
        <f t="shared" si="1"/>
        <v>-</v>
      </c>
      <c r="T3" s="444" t="e">
        <f t="shared" ref="T3:T7" si="7">+MIN(B3,C3,D3,Q3,R3,S3)</f>
        <v>#N/A</v>
      </c>
      <c r="U3" s="441" t="e">
        <f>+HLOOKUP(T3,B3:S$42,M3,FALSE)</f>
        <v>#N/A</v>
      </c>
      <c r="V3" s="441"/>
    </row>
    <row r="4" spans="1:22" x14ac:dyDescent="0.2">
      <c r="A4" t="str">
        <f>IF(ISBLANK(+LCID!B24),"",+LCID!B24)</f>
        <v/>
      </c>
      <c r="B4" s="586"/>
      <c r="C4" s="429"/>
      <c r="D4" s="429"/>
      <c r="E4" s="429"/>
      <c r="F4" s="429"/>
      <c r="G4" s="429"/>
      <c r="H4" t="str">
        <f t="shared" si="2"/>
        <v>-</v>
      </c>
      <c r="I4" t="str">
        <f t="shared" si="3"/>
        <v>-</v>
      </c>
      <c r="J4" t="str">
        <f t="shared" si="4"/>
        <v>-</v>
      </c>
      <c r="K4" s="428" t="str">
        <f t="shared" si="0"/>
        <v/>
      </c>
      <c r="L4" t="e">
        <f>+HLOOKUP(K4,B4:J$42,M4,FALSE)</f>
        <v>#N/A</v>
      </c>
      <c r="M4" s="431">
        <f t="shared" ref="M4:M40" si="8">+M3-1</f>
        <v>21</v>
      </c>
      <c r="O4" s="445" t="s">
        <v>52</v>
      </c>
      <c r="P4" s="443"/>
      <c r="Q4" s="441" t="str">
        <f t="shared" si="5"/>
        <v>-</v>
      </c>
      <c r="R4" s="441" t="e">
        <f t="shared" si="6"/>
        <v>#N/A</v>
      </c>
      <c r="S4" s="441">
        <f t="shared" si="1"/>
        <v>0</v>
      </c>
      <c r="T4" s="444" t="e">
        <f t="shared" si="7"/>
        <v>#N/A</v>
      </c>
      <c r="U4" s="441" t="e">
        <f>+HLOOKUP(T4,B4:S$42,M4,FALSE)</f>
        <v>#N/A</v>
      </c>
      <c r="V4" s="441"/>
    </row>
    <row r="5" spans="1:22" x14ac:dyDescent="0.2">
      <c r="A5" t="str">
        <f>IF(ISBLANK(+LCID!B25),"",+LCID!B25)</f>
        <v/>
      </c>
      <c r="B5" s="586"/>
      <c r="C5" s="429"/>
      <c r="D5" s="429"/>
      <c r="E5" s="429"/>
      <c r="F5" s="429"/>
      <c r="G5" s="429"/>
      <c r="H5" t="str">
        <f t="shared" si="2"/>
        <v>-</v>
      </c>
      <c r="I5" t="str">
        <f t="shared" si="3"/>
        <v>-</v>
      </c>
      <c r="J5" t="str">
        <f t="shared" si="4"/>
        <v>-</v>
      </c>
      <c r="K5" s="428" t="str">
        <f t="shared" si="0"/>
        <v/>
      </c>
      <c r="L5" t="e">
        <f>+HLOOKUP(K5,B5:J$42,M5,FALSE)</f>
        <v>#N/A</v>
      </c>
      <c r="M5" s="431">
        <f t="shared" si="8"/>
        <v>20</v>
      </c>
      <c r="O5" s="445" t="s">
        <v>52</v>
      </c>
      <c r="P5" s="443"/>
      <c r="Q5" s="441" t="str">
        <f t="shared" si="5"/>
        <v>-</v>
      </c>
      <c r="R5" s="441" t="e">
        <f t="shared" si="6"/>
        <v>#N/A</v>
      </c>
      <c r="S5" s="441">
        <f t="shared" si="1"/>
        <v>0</v>
      </c>
      <c r="T5" s="444" t="e">
        <f t="shared" si="7"/>
        <v>#N/A</v>
      </c>
      <c r="U5" s="441" t="e">
        <f>+HLOOKUP(T5,B5:S$42,M5,FALSE)</f>
        <v>#N/A</v>
      </c>
      <c r="V5" s="441"/>
    </row>
    <row r="6" spans="1:22" x14ac:dyDescent="0.2">
      <c r="A6" t="str">
        <f>IF(ISBLANK(+LCID!B26),"",+LCID!B26)</f>
        <v/>
      </c>
      <c r="B6" s="586"/>
      <c r="C6" s="429"/>
      <c r="D6" s="429"/>
      <c r="E6" s="429"/>
      <c r="F6" s="429"/>
      <c r="G6" s="429"/>
      <c r="H6" t="str">
        <f t="shared" si="2"/>
        <v>-</v>
      </c>
      <c r="I6" t="str">
        <f t="shared" si="3"/>
        <v>-</v>
      </c>
      <c r="J6" t="str">
        <f t="shared" si="4"/>
        <v>-</v>
      </c>
      <c r="K6" s="428" t="str">
        <f t="shared" si="0"/>
        <v/>
      </c>
      <c r="L6" t="e">
        <f>+HLOOKUP(K6,B6:J$42,M6,FALSE)</f>
        <v>#N/A</v>
      </c>
      <c r="M6" s="431">
        <f t="shared" si="8"/>
        <v>19</v>
      </c>
      <c r="O6" s="445" t="s">
        <v>52</v>
      </c>
      <c r="P6" s="443"/>
      <c r="Q6" s="441" t="str">
        <f t="shared" si="5"/>
        <v>-</v>
      </c>
      <c r="R6" s="441" t="e">
        <f t="shared" si="6"/>
        <v>#N/A</v>
      </c>
      <c r="S6" s="441">
        <f t="shared" si="1"/>
        <v>0</v>
      </c>
      <c r="T6" s="444" t="e">
        <f t="shared" si="7"/>
        <v>#N/A</v>
      </c>
      <c r="U6" s="441" t="e">
        <f>+HLOOKUP(T6,B6:S$42,M6,FALSE)</f>
        <v>#N/A</v>
      </c>
      <c r="V6" s="441"/>
    </row>
    <row r="7" spans="1:22" x14ac:dyDescent="0.2">
      <c r="A7" t="str">
        <f>IF(ISBLANK(+LCID!B27),"",+LCID!B27)</f>
        <v/>
      </c>
      <c r="B7" s="586"/>
      <c r="C7" s="429"/>
      <c r="D7" s="429"/>
      <c r="E7" s="429"/>
      <c r="F7" s="429"/>
      <c r="G7" s="429"/>
      <c r="H7" t="str">
        <f t="shared" si="2"/>
        <v>-</v>
      </c>
      <c r="I7" t="str">
        <f t="shared" si="3"/>
        <v>-</v>
      </c>
      <c r="J7" t="str">
        <f t="shared" si="4"/>
        <v>-</v>
      </c>
      <c r="K7" s="428" t="str">
        <f t="shared" si="0"/>
        <v/>
      </c>
      <c r="L7" t="e">
        <f>+HLOOKUP(K7,B7:J$42,M7,FALSE)</f>
        <v>#N/A</v>
      </c>
      <c r="M7" s="431">
        <f t="shared" si="8"/>
        <v>18</v>
      </c>
      <c r="O7" s="445" t="s">
        <v>76</v>
      </c>
      <c r="P7" s="443">
        <v>1000</v>
      </c>
      <c r="Q7" s="441" t="str">
        <f t="shared" si="5"/>
        <v>-</v>
      </c>
      <c r="R7" s="441" t="e">
        <f t="shared" si="6"/>
        <v>#N/A</v>
      </c>
      <c r="S7" s="441" t="str">
        <f t="shared" si="1"/>
        <v>-</v>
      </c>
      <c r="T7" s="444" t="e">
        <f t="shared" si="7"/>
        <v>#N/A</v>
      </c>
      <c r="U7" s="441" t="e">
        <f>+HLOOKUP(T7,B7:S$42,M7,FALSE)</f>
        <v>#N/A</v>
      </c>
      <c r="V7" s="441"/>
    </row>
    <row r="8" spans="1:22" x14ac:dyDescent="0.2">
      <c r="A8" t="str">
        <f>IF(ISBLANK(+LCID!B28),"",+LCID!B28)</f>
        <v/>
      </c>
      <c r="B8" s="586"/>
      <c r="C8" s="429"/>
      <c r="D8" s="429"/>
      <c r="E8" s="429"/>
      <c r="F8" s="429"/>
      <c r="G8" s="429"/>
      <c r="H8" t="str">
        <f t="shared" ref="H8:H40" si="9">IF(ISBLANK(E8),"-",+E8*0.25)</f>
        <v>-</v>
      </c>
      <c r="I8" t="str">
        <f t="shared" ref="I8:I40" si="10">IF(ISBLANK(F8),"-",+F8*0.25)</f>
        <v>-</v>
      </c>
      <c r="J8" t="str">
        <f t="shared" ref="J8:J40" si="11">IF(ISBLANK(G8),"-",+G8*1.5)</f>
        <v>-</v>
      </c>
      <c r="K8" s="428" t="str">
        <f t="shared" ref="K8:K40" si="12">+IF(MIN(B8,C8,D8,H8,I8,J8)=0,"",MIN(B8,C8,D8,H8,I8,J8))</f>
        <v/>
      </c>
      <c r="L8" t="e">
        <f>+HLOOKUP(K8,B8:J$42,M8,FALSE)</f>
        <v>#N/A</v>
      </c>
      <c r="M8" s="431">
        <f t="shared" si="8"/>
        <v>17</v>
      </c>
      <c r="O8" s="445" t="s">
        <v>76</v>
      </c>
      <c r="P8" s="443">
        <v>1001</v>
      </c>
      <c r="Q8" s="441" t="str">
        <f t="shared" ref="Q8:Q40" si="13">+IF(K8="yes",+B8,IF(ISBLANK($E8),"-",$E8*4.6/(0.783+0.0217*$P8)))</f>
        <v>-</v>
      </c>
      <c r="R8" s="441" t="e">
        <f t="shared" ref="R8:R40" si="14">+IF(L8="yes",+B8,IF(ISBLANK($F8),"-",$F8*4.6/(0.783+0.0217*$P8)))</f>
        <v>#N/A</v>
      </c>
      <c r="S8" s="441" t="str">
        <f t="shared" ref="S8:S40" si="15">+IF(O8="yes",+B8,IF(ISBLANK($G8),"-",$G8*1.13/(0.174+0.01404*$P8)))</f>
        <v>-</v>
      </c>
      <c r="T8" s="444" t="e">
        <f t="shared" ref="T8:T40" si="16">+MIN(B8,C8,D8,Q8,R8,S8)</f>
        <v>#N/A</v>
      </c>
      <c r="U8" s="441" t="e">
        <f>+HLOOKUP(T8,B8:S$42,M8,FALSE)</f>
        <v>#N/A</v>
      </c>
      <c r="V8" s="441"/>
    </row>
    <row r="9" spans="1:22" x14ac:dyDescent="0.2">
      <c r="A9" t="str">
        <f>IF(ISBLANK(+LCID!B29),"",+LCID!B29)</f>
        <v/>
      </c>
      <c r="B9" s="586"/>
      <c r="C9" s="429"/>
      <c r="D9" s="429"/>
      <c r="E9" s="429"/>
      <c r="F9" s="429"/>
      <c r="G9" s="429"/>
      <c r="H9" t="str">
        <f t="shared" si="9"/>
        <v>-</v>
      </c>
      <c r="I9" t="str">
        <f t="shared" si="10"/>
        <v>-</v>
      </c>
      <c r="J9" t="str">
        <f t="shared" si="11"/>
        <v>-</v>
      </c>
      <c r="K9" s="428" t="str">
        <f t="shared" si="12"/>
        <v/>
      </c>
      <c r="L9" t="e">
        <f>+HLOOKUP(K9,B9:J$42,M9,FALSE)</f>
        <v>#N/A</v>
      </c>
      <c r="M9" s="431">
        <f t="shared" si="8"/>
        <v>16</v>
      </c>
      <c r="O9" s="445" t="s">
        <v>76</v>
      </c>
      <c r="P9" s="443">
        <v>1002</v>
      </c>
      <c r="Q9" s="441" t="str">
        <f t="shared" si="13"/>
        <v>-</v>
      </c>
      <c r="R9" s="441" t="e">
        <f t="shared" si="14"/>
        <v>#N/A</v>
      </c>
      <c r="S9" s="441" t="str">
        <f t="shared" si="15"/>
        <v>-</v>
      </c>
      <c r="T9" s="444" t="e">
        <f t="shared" si="16"/>
        <v>#N/A</v>
      </c>
      <c r="U9" s="441" t="e">
        <f>+HLOOKUP(T9,B9:S$42,M9,FALSE)</f>
        <v>#N/A</v>
      </c>
      <c r="V9" s="441"/>
    </row>
    <row r="10" spans="1:22" x14ac:dyDescent="0.2">
      <c r="A10" t="str">
        <f>IF(ISBLANK(+LCID!B30),"",+LCID!B30)</f>
        <v/>
      </c>
      <c r="B10" s="429"/>
      <c r="C10" s="429"/>
      <c r="D10" s="429"/>
      <c r="E10" s="429"/>
      <c r="F10" s="429"/>
      <c r="G10" s="429"/>
      <c r="H10" t="str">
        <f t="shared" si="9"/>
        <v>-</v>
      </c>
      <c r="I10" t="str">
        <f t="shared" si="10"/>
        <v>-</v>
      </c>
      <c r="J10" t="str">
        <f t="shared" si="11"/>
        <v>-</v>
      </c>
      <c r="K10" s="428" t="str">
        <f t="shared" si="12"/>
        <v/>
      </c>
      <c r="L10" t="e">
        <f>+HLOOKUP(K10,B10:J$42,M10,FALSE)</f>
        <v>#N/A</v>
      </c>
      <c r="M10" s="431">
        <f t="shared" si="8"/>
        <v>15</v>
      </c>
      <c r="O10" s="445" t="s">
        <v>76</v>
      </c>
      <c r="P10" s="443">
        <v>1003</v>
      </c>
      <c r="Q10" s="441" t="str">
        <f t="shared" si="13"/>
        <v>-</v>
      </c>
      <c r="R10" s="441" t="e">
        <f t="shared" si="14"/>
        <v>#N/A</v>
      </c>
      <c r="S10" s="441" t="str">
        <f t="shared" si="15"/>
        <v>-</v>
      </c>
      <c r="T10" s="444" t="e">
        <f t="shared" si="16"/>
        <v>#N/A</v>
      </c>
      <c r="U10" s="441" t="e">
        <f>+HLOOKUP(T10,B10:S$42,M10,FALSE)</f>
        <v>#N/A</v>
      </c>
      <c r="V10" s="441"/>
    </row>
    <row r="11" spans="1:22" x14ac:dyDescent="0.2">
      <c r="A11" t="str">
        <f>IF(ISBLANK(+LCID!B31),"",+LCID!B31)</f>
        <v/>
      </c>
      <c r="B11" s="429"/>
      <c r="C11" s="429"/>
      <c r="D11" s="429"/>
      <c r="E11" s="429"/>
      <c r="F11" s="429"/>
      <c r="G11" s="429"/>
      <c r="H11" t="str">
        <f t="shared" si="9"/>
        <v>-</v>
      </c>
      <c r="I11" t="str">
        <f t="shared" si="10"/>
        <v>-</v>
      </c>
      <c r="J11" t="str">
        <f t="shared" si="11"/>
        <v>-</v>
      </c>
      <c r="K11" s="428" t="str">
        <f t="shared" si="12"/>
        <v/>
      </c>
      <c r="L11" t="e">
        <f>+HLOOKUP(K11,B11:J$42,M11,FALSE)</f>
        <v>#N/A</v>
      </c>
      <c r="M11" s="431">
        <f t="shared" si="8"/>
        <v>14</v>
      </c>
      <c r="O11" s="445" t="s">
        <v>76</v>
      </c>
      <c r="P11" s="443">
        <v>1004</v>
      </c>
      <c r="Q11" s="441" t="str">
        <f t="shared" si="13"/>
        <v>-</v>
      </c>
      <c r="R11" s="441" t="e">
        <f t="shared" si="14"/>
        <v>#N/A</v>
      </c>
      <c r="S11" s="441" t="str">
        <f t="shared" si="15"/>
        <v>-</v>
      </c>
      <c r="T11" s="444" t="e">
        <f t="shared" si="16"/>
        <v>#N/A</v>
      </c>
      <c r="U11" s="441" t="e">
        <f>+HLOOKUP(T11,B11:S$42,M11,FALSE)</f>
        <v>#N/A</v>
      </c>
      <c r="V11" s="441"/>
    </row>
    <row r="12" spans="1:22" x14ac:dyDescent="0.2">
      <c r="A12" t="str">
        <f>IF(ISBLANK(+LCID!B32),"",+LCID!B32)</f>
        <v/>
      </c>
      <c r="B12" s="429"/>
      <c r="C12" s="429"/>
      <c r="D12" s="429"/>
      <c r="E12" s="429"/>
      <c r="F12" s="429"/>
      <c r="G12" s="429"/>
      <c r="H12" t="str">
        <f t="shared" si="9"/>
        <v>-</v>
      </c>
      <c r="I12" t="str">
        <f t="shared" si="10"/>
        <v>-</v>
      </c>
      <c r="J12" t="str">
        <f t="shared" si="11"/>
        <v>-</v>
      </c>
      <c r="K12" s="428" t="str">
        <f t="shared" si="12"/>
        <v/>
      </c>
      <c r="L12" t="e">
        <f>+HLOOKUP(K12,B12:J$42,M12,FALSE)</f>
        <v>#N/A</v>
      </c>
      <c r="M12" s="431">
        <f t="shared" si="8"/>
        <v>13</v>
      </c>
      <c r="O12" s="445" t="s">
        <v>76</v>
      </c>
      <c r="P12" s="443">
        <v>1005</v>
      </c>
      <c r="Q12" s="441" t="str">
        <f t="shared" si="13"/>
        <v>-</v>
      </c>
      <c r="R12" s="441" t="e">
        <f t="shared" si="14"/>
        <v>#N/A</v>
      </c>
      <c r="S12" s="441" t="str">
        <f t="shared" si="15"/>
        <v>-</v>
      </c>
      <c r="T12" s="444" t="e">
        <f t="shared" si="16"/>
        <v>#N/A</v>
      </c>
      <c r="U12" s="441" t="e">
        <f>+HLOOKUP(T12,B12:S$42,M12,FALSE)</f>
        <v>#N/A</v>
      </c>
      <c r="V12" s="441"/>
    </row>
    <row r="13" spans="1:22" x14ac:dyDescent="0.2">
      <c r="A13" t="str">
        <f>IF(ISBLANK(+LCID!B33),"",+LCID!B33)</f>
        <v/>
      </c>
      <c r="B13" s="429"/>
      <c r="C13" s="429"/>
      <c r="D13" s="429"/>
      <c r="E13" s="429"/>
      <c r="F13" s="429"/>
      <c r="G13" s="429"/>
      <c r="H13" t="str">
        <f t="shared" si="9"/>
        <v>-</v>
      </c>
      <c r="I13" t="str">
        <f t="shared" si="10"/>
        <v>-</v>
      </c>
      <c r="J13" t="str">
        <f t="shared" si="11"/>
        <v>-</v>
      </c>
      <c r="K13" s="428" t="str">
        <f t="shared" si="12"/>
        <v/>
      </c>
      <c r="L13" t="e">
        <f>+HLOOKUP(K13,B13:J$42,M13,FALSE)</f>
        <v>#N/A</v>
      </c>
      <c r="M13" s="431">
        <f t="shared" si="8"/>
        <v>12</v>
      </c>
      <c r="O13" s="445" t="s">
        <v>76</v>
      </c>
      <c r="P13" s="443">
        <v>1006</v>
      </c>
      <c r="Q13" s="441" t="str">
        <f t="shared" si="13"/>
        <v>-</v>
      </c>
      <c r="R13" s="441" t="e">
        <f t="shared" si="14"/>
        <v>#N/A</v>
      </c>
      <c r="S13" s="441" t="str">
        <f t="shared" si="15"/>
        <v>-</v>
      </c>
      <c r="T13" s="444" t="e">
        <f t="shared" si="16"/>
        <v>#N/A</v>
      </c>
      <c r="U13" s="441" t="e">
        <f>+HLOOKUP(T13,B13:S$42,M13,FALSE)</f>
        <v>#N/A</v>
      </c>
      <c r="V13" s="441"/>
    </row>
    <row r="14" spans="1:22" x14ac:dyDescent="0.2">
      <c r="A14" t="str">
        <f>IF(ISBLANK(+LCID!B34),"",+LCID!B34)</f>
        <v/>
      </c>
      <c r="B14" s="429"/>
      <c r="C14" s="429"/>
      <c r="D14" s="429"/>
      <c r="E14" s="429"/>
      <c r="F14" s="429"/>
      <c r="G14" s="429"/>
      <c r="H14" t="str">
        <f t="shared" si="9"/>
        <v>-</v>
      </c>
      <c r="I14" t="str">
        <f t="shared" si="10"/>
        <v>-</v>
      </c>
      <c r="J14" t="str">
        <f t="shared" si="11"/>
        <v>-</v>
      </c>
      <c r="K14" s="428" t="str">
        <f t="shared" si="12"/>
        <v/>
      </c>
      <c r="L14" t="e">
        <f>+HLOOKUP(K14,B14:J$42,M14,FALSE)</f>
        <v>#N/A</v>
      </c>
      <c r="M14" s="431">
        <f t="shared" si="8"/>
        <v>11</v>
      </c>
      <c r="O14" s="445" t="s">
        <v>76</v>
      </c>
      <c r="P14" s="443">
        <v>1007</v>
      </c>
      <c r="Q14" s="441" t="str">
        <f t="shared" si="13"/>
        <v>-</v>
      </c>
      <c r="R14" s="441" t="e">
        <f t="shared" si="14"/>
        <v>#N/A</v>
      </c>
      <c r="S14" s="441" t="str">
        <f t="shared" si="15"/>
        <v>-</v>
      </c>
      <c r="T14" s="444" t="e">
        <f t="shared" si="16"/>
        <v>#N/A</v>
      </c>
      <c r="U14" s="441" t="e">
        <f>+HLOOKUP(T14,B14:S$42,M14,FALSE)</f>
        <v>#N/A</v>
      </c>
      <c r="V14" s="441"/>
    </row>
    <row r="15" spans="1:22" x14ac:dyDescent="0.2">
      <c r="A15" t="str">
        <f>IF(ISBLANK(+LCID!B35),"",+LCID!B35)</f>
        <v/>
      </c>
      <c r="B15" s="429"/>
      <c r="C15" s="429"/>
      <c r="D15" s="429"/>
      <c r="E15" s="429"/>
      <c r="F15" s="429"/>
      <c r="G15" s="429"/>
      <c r="H15" t="str">
        <f t="shared" si="9"/>
        <v>-</v>
      </c>
      <c r="I15" t="str">
        <f t="shared" si="10"/>
        <v>-</v>
      </c>
      <c r="J15" t="str">
        <f t="shared" si="11"/>
        <v>-</v>
      </c>
      <c r="K15" s="428" t="str">
        <f t="shared" si="12"/>
        <v/>
      </c>
      <c r="L15" t="e">
        <f>+HLOOKUP(K15,B15:J$42,M15,FALSE)</f>
        <v>#N/A</v>
      </c>
      <c r="M15" s="431">
        <f t="shared" si="8"/>
        <v>10</v>
      </c>
      <c r="O15" s="445" t="s">
        <v>76</v>
      </c>
      <c r="P15" s="443">
        <v>1008</v>
      </c>
      <c r="Q15" s="441" t="str">
        <f t="shared" si="13"/>
        <v>-</v>
      </c>
      <c r="R15" s="441" t="e">
        <f t="shared" si="14"/>
        <v>#N/A</v>
      </c>
      <c r="S15" s="441" t="str">
        <f t="shared" si="15"/>
        <v>-</v>
      </c>
      <c r="T15" s="444" t="e">
        <f t="shared" si="16"/>
        <v>#N/A</v>
      </c>
      <c r="U15" s="441" t="e">
        <f>+HLOOKUP(T15,B15:S$42,M15,FALSE)</f>
        <v>#N/A</v>
      </c>
      <c r="V15" s="441"/>
    </row>
    <row r="16" spans="1:22" x14ac:dyDescent="0.2">
      <c r="A16" t="str">
        <f>IF(ISBLANK(+LCID!B36),"",+LCID!B36)</f>
        <v/>
      </c>
      <c r="B16" s="429"/>
      <c r="C16" s="429"/>
      <c r="D16" s="429"/>
      <c r="E16" s="429"/>
      <c r="F16" s="429"/>
      <c r="G16" s="429"/>
      <c r="H16" t="str">
        <f t="shared" si="9"/>
        <v>-</v>
      </c>
      <c r="I16" t="str">
        <f t="shared" si="10"/>
        <v>-</v>
      </c>
      <c r="J16" t="str">
        <f t="shared" si="11"/>
        <v>-</v>
      </c>
      <c r="K16" s="428" t="str">
        <f t="shared" si="12"/>
        <v/>
      </c>
      <c r="L16" t="e">
        <f>+HLOOKUP(K16,B16:J$42,M16,FALSE)</f>
        <v>#N/A</v>
      </c>
      <c r="M16" s="431">
        <f t="shared" si="8"/>
        <v>9</v>
      </c>
      <c r="O16" s="445" t="s">
        <v>76</v>
      </c>
      <c r="P16" s="443">
        <v>1009</v>
      </c>
      <c r="Q16" s="441" t="str">
        <f t="shared" si="13"/>
        <v>-</v>
      </c>
      <c r="R16" s="441" t="e">
        <f t="shared" si="14"/>
        <v>#N/A</v>
      </c>
      <c r="S16" s="441" t="str">
        <f t="shared" si="15"/>
        <v>-</v>
      </c>
      <c r="T16" s="444" t="e">
        <f t="shared" si="16"/>
        <v>#N/A</v>
      </c>
      <c r="U16" s="441" t="e">
        <f>+HLOOKUP(T16,B16:S$42,M16,FALSE)</f>
        <v>#N/A</v>
      </c>
      <c r="V16" s="441"/>
    </row>
    <row r="17" spans="1:22" x14ac:dyDescent="0.2">
      <c r="A17" t="str">
        <f>IF(ISBLANK(+LCID!B37),"",+LCID!B37)</f>
        <v/>
      </c>
      <c r="B17" s="429"/>
      <c r="C17" s="429"/>
      <c r="D17" s="429"/>
      <c r="E17" s="429"/>
      <c r="F17" s="429"/>
      <c r="G17" s="429"/>
      <c r="H17" t="str">
        <f t="shared" si="9"/>
        <v>-</v>
      </c>
      <c r="I17" t="str">
        <f t="shared" si="10"/>
        <v>-</v>
      </c>
      <c r="J17" t="str">
        <f t="shared" si="11"/>
        <v>-</v>
      </c>
      <c r="K17" s="428" t="str">
        <f t="shared" si="12"/>
        <v/>
      </c>
      <c r="L17" t="e">
        <f>+HLOOKUP(K17,B17:J$42,M17,FALSE)</f>
        <v>#N/A</v>
      </c>
      <c r="M17" s="431">
        <f t="shared" si="8"/>
        <v>8</v>
      </c>
      <c r="O17" s="445" t="s">
        <v>76</v>
      </c>
      <c r="P17" s="443">
        <v>1010</v>
      </c>
      <c r="Q17" s="441" t="str">
        <f t="shared" si="13"/>
        <v>-</v>
      </c>
      <c r="R17" s="441" t="e">
        <f t="shared" si="14"/>
        <v>#N/A</v>
      </c>
      <c r="S17" s="441" t="str">
        <f t="shared" si="15"/>
        <v>-</v>
      </c>
      <c r="T17" s="444" t="e">
        <f t="shared" si="16"/>
        <v>#N/A</v>
      </c>
      <c r="U17" s="441" t="e">
        <f>+HLOOKUP(T17,B17:S$42,M17,FALSE)</f>
        <v>#N/A</v>
      </c>
      <c r="V17" s="441"/>
    </row>
    <row r="18" spans="1:22" x14ac:dyDescent="0.2">
      <c r="A18" t="str">
        <f>IF(ISBLANK(+LCID!B38),"",+LCID!B38)</f>
        <v/>
      </c>
      <c r="B18" s="429"/>
      <c r="C18" s="429"/>
      <c r="D18" s="429"/>
      <c r="E18" s="429"/>
      <c r="F18" s="429"/>
      <c r="G18" s="429"/>
      <c r="H18" t="str">
        <f t="shared" si="9"/>
        <v>-</v>
      </c>
      <c r="I18" t="str">
        <f t="shared" si="10"/>
        <v>-</v>
      </c>
      <c r="J18" t="str">
        <f t="shared" si="11"/>
        <v>-</v>
      </c>
      <c r="K18" s="428" t="str">
        <f t="shared" si="12"/>
        <v/>
      </c>
      <c r="L18" t="e">
        <f>+HLOOKUP(K18,B18:J$42,M18,FALSE)</f>
        <v>#N/A</v>
      </c>
      <c r="M18" s="431">
        <f t="shared" si="8"/>
        <v>7</v>
      </c>
      <c r="O18" s="445" t="s">
        <v>76</v>
      </c>
      <c r="P18" s="443">
        <v>1011</v>
      </c>
      <c r="Q18" s="441" t="str">
        <f t="shared" si="13"/>
        <v>-</v>
      </c>
      <c r="R18" s="441" t="e">
        <f t="shared" si="14"/>
        <v>#N/A</v>
      </c>
      <c r="S18" s="441" t="str">
        <f t="shared" si="15"/>
        <v>-</v>
      </c>
      <c r="T18" s="444" t="e">
        <f t="shared" si="16"/>
        <v>#N/A</v>
      </c>
      <c r="U18" s="441" t="e">
        <f>+HLOOKUP(T18,B18:S$42,M18,FALSE)</f>
        <v>#N/A</v>
      </c>
      <c r="V18" s="441"/>
    </row>
    <row r="19" spans="1:22" x14ac:dyDescent="0.2">
      <c r="A19" t="str">
        <f>IF(ISBLANK(+LCID!B39),"",+LCID!B39)</f>
        <v/>
      </c>
      <c r="B19" s="429"/>
      <c r="C19" s="429"/>
      <c r="D19" s="429"/>
      <c r="E19" s="429"/>
      <c r="F19" s="429"/>
      <c r="G19" s="429"/>
      <c r="H19" t="str">
        <f t="shared" si="9"/>
        <v>-</v>
      </c>
      <c r="I19" t="str">
        <f t="shared" si="10"/>
        <v>-</v>
      </c>
      <c r="J19" t="str">
        <f t="shared" si="11"/>
        <v>-</v>
      </c>
      <c r="K19" s="428" t="str">
        <f t="shared" si="12"/>
        <v/>
      </c>
      <c r="L19" t="e">
        <f>+HLOOKUP(K19,B19:J$42,M19,FALSE)</f>
        <v>#N/A</v>
      </c>
      <c r="M19" s="431">
        <f t="shared" si="8"/>
        <v>6</v>
      </c>
      <c r="O19" s="445" t="s">
        <v>76</v>
      </c>
      <c r="P19" s="443">
        <v>1012</v>
      </c>
      <c r="Q19" s="441" t="str">
        <f t="shared" si="13"/>
        <v>-</v>
      </c>
      <c r="R19" s="441" t="e">
        <f t="shared" si="14"/>
        <v>#N/A</v>
      </c>
      <c r="S19" s="441" t="str">
        <f t="shared" si="15"/>
        <v>-</v>
      </c>
      <c r="T19" s="444" t="e">
        <f t="shared" si="16"/>
        <v>#N/A</v>
      </c>
      <c r="U19" s="441" t="e">
        <f>+HLOOKUP(T19,B19:S$42,M19,FALSE)</f>
        <v>#N/A</v>
      </c>
      <c r="V19" s="441"/>
    </row>
    <row r="20" spans="1:22" x14ac:dyDescent="0.2">
      <c r="A20" t="str">
        <f>IF(ISBLANK(+LCID!B40),"",+LCID!B40)</f>
        <v/>
      </c>
      <c r="B20" s="429"/>
      <c r="C20" s="429"/>
      <c r="D20" s="429"/>
      <c r="E20" s="429"/>
      <c r="F20" s="429"/>
      <c r="G20" s="429"/>
      <c r="H20" t="str">
        <f t="shared" si="9"/>
        <v>-</v>
      </c>
      <c r="I20" t="str">
        <f t="shared" si="10"/>
        <v>-</v>
      </c>
      <c r="J20" t="str">
        <f t="shared" si="11"/>
        <v>-</v>
      </c>
      <c r="K20" s="428" t="str">
        <f t="shared" si="12"/>
        <v/>
      </c>
      <c r="L20" t="e">
        <f>+HLOOKUP(K20,B20:J$42,M20,FALSE)</f>
        <v>#N/A</v>
      </c>
      <c r="M20" s="431">
        <f t="shared" si="8"/>
        <v>5</v>
      </c>
      <c r="O20" s="445" t="s">
        <v>76</v>
      </c>
      <c r="P20" s="443">
        <v>1013</v>
      </c>
      <c r="Q20" s="441" t="str">
        <f t="shared" si="13"/>
        <v>-</v>
      </c>
      <c r="R20" s="441" t="e">
        <f t="shared" si="14"/>
        <v>#N/A</v>
      </c>
      <c r="S20" s="441" t="str">
        <f t="shared" si="15"/>
        <v>-</v>
      </c>
      <c r="T20" s="444" t="e">
        <f t="shared" si="16"/>
        <v>#N/A</v>
      </c>
      <c r="U20" s="441" t="e">
        <f>+HLOOKUP(T20,B20:S$42,M20,FALSE)</f>
        <v>#N/A</v>
      </c>
      <c r="V20" s="441"/>
    </row>
    <row r="21" spans="1:22" x14ac:dyDescent="0.2">
      <c r="A21" t="str">
        <f>IF(ISBLANK(+LCID!B41),"",+LCID!B41)</f>
        <v/>
      </c>
      <c r="B21" s="429"/>
      <c r="C21" s="429"/>
      <c r="D21" s="429"/>
      <c r="E21" s="429"/>
      <c r="F21" s="429"/>
      <c r="G21" s="429"/>
      <c r="H21" t="str">
        <f t="shared" si="9"/>
        <v>-</v>
      </c>
      <c r="I21" t="str">
        <f t="shared" si="10"/>
        <v>-</v>
      </c>
      <c r="J21" t="str">
        <f t="shared" si="11"/>
        <v>-</v>
      </c>
      <c r="K21" s="428" t="str">
        <f t="shared" si="12"/>
        <v/>
      </c>
      <c r="L21" t="e">
        <f>+HLOOKUP(K21,B21:J$42,M21,FALSE)</f>
        <v>#N/A</v>
      </c>
      <c r="M21" s="431">
        <f t="shared" si="8"/>
        <v>4</v>
      </c>
      <c r="O21" s="445" t="s">
        <v>76</v>
      </c>
      <c r="P21" s="443">
        <v>1014</v>
      </c>
      <c r="Q21" s="441" t="str">
        <f t="shared" si="13"/>
        <v>-</v>
      </c>
      <c r="R21" s="441" t="e">
        <f t="shared" si="14"/>
        <v>#N/A</v>
      </c>
      <c r="S21" s="441" t="str">
        <f t="shared" si="15"/>
        <v>-</v>
      </c>
      <c r="T21" s="444" t="e">
        <f t="shared" si="16"/>
        <v>#N/A</v>
      </c>
      <c r="U21" s="441" t="e">
        <f>+HLOOKUP(T21,B21:S$42,M21,FALSE)</f>
        <v>#N/A</v>
      </c>
      <c r="V21" s="441"/>
    </row>
    <row r="22" spans="1:22" x14ac:dyDescent="0.2">
      <c r="A22" t="str">
        <f>IF(ISBLANK(+LCID!B42),"",+LCID!B42)</f>
        <v/>
      </c>
      <c r="B22" s="429"/>
      <c r="C22" s="429"/>
      <c r="D22" s="429"/>
      <c r="E22" s="429"/>
      <c r="F22" s="429"/>
      <c r="G22" s="429"/>
      <c r="H22" t="str">
        <f t="shared" si="9"/>
        <v>-</v>
      </c>
      <c r="I22" t="str">
        <f t="shared" si="10"/>
        <v>-</v>
      </c>
      <c r="J22" t="str">
        <f t="shared" si="11"/>
        <v>-</v>
      </c>
      <c r="K22" s="428" t="str">
        <f t="shared" si="12"/>
        <v/>
      </c>
      <c r="L22" t="e">
        <f>+HLOOKUP(K22,B22:J$42,M22,FALSE)</f>
        <v>#N/A</v>
      </c>
      <c r="M22" s="431">
        <f t="shared" si="8"/>
        <v>3</v>
      </c>
      <c r="O22" s="445" t="s">
        <v>76</v>
      </c>
      <c r="P22" s="443">
        <v>1015</v>
      </c>
      <c r="Q22" s="441" t="str">
        <f t="shared" si="13"/>
        <v>-</v>
      </c>
      <c r="R22" s="441" t="e">
        <f t="shared" si="14"/>
        <v>#N/A</v>
      </c>
      <c r="S22" s="441" t="str">
        <f t="shared" si="15"/>
        <v>-</v>
      </c>
      <c r="T22" s="444" t="e">
        <f t="shared" si="16"/>
        <v>#N/A</v>
      </c>
      <c r="U22" s="441" t="e">
        <f>+HLOOKUP(T22,B22:S$42,M22,FALSE)</f>
        <v>#N/A</v>
      </c>
      <c r="V22" s="441"/>
    </row>
    <row r="23" spans="1:22" x14ac:dyDescent="0.2">
      <c r="A23" t="str">
        <f>IF(ISBLANK(+LCID!B43),"",+LCID!B43)</f>
        <v/>
      </c>
      <c r="B23" s="429"/>
      <c r="C23" s="429"/>
      <c r="D23" s="429"/>
      <c r="E23" s="429"/>
      <c r="F23" s="429"/>
      <c r="G23" s="429"/>
      <c r="H23" t="str">
        <f t="shared" si="9"/>
        <v>-</v>
      </c>
      <c r="I23" t="str">
        <f t="shared" si="10"/>
        <v>-</v>
      </c>
      <c r="J23" t="str">
        <f t="shared" si="11"/>
        <v>-</v>
      </c>
      <c r="K23" s="428" t="str">
        <f t="shared" si="12"/>
        <v/>
      </c>
      <c r="L23" t="e">
        <f>+HLOOKUP(K23,B23:J$42,M23,FALSE)</f>
        <v>#N/A</v>
      </c>
      <c r="M23" s="431">
        <f t="shared" si="8"/>
        <v>2</v>
      </c>
      <c r="O23" s="445" t="s">
        <v>76</v>
      </c>
      <c r="P23" s="443">
        <v>1016</v>
      </c>
      <c r="Q23" s="441" t="str">
        <f t="shared" si="13"/>
        <v>-</v>
      </c>
      <c r="R23" s="441" t="e">
        <f t="shared" si="14"/>
        <v>#N/A</v>
      </c>
      <c r="S23" s="441" t="str">
        <f t="shared" si="15"/>
        <v>-</v>
      </c>
      <c r="T23" s="444" t="e">
        <f t="shared" si="16"/>
        <v>#N/A</v>
      </c>
      <c r="U23" s="441" t="e">
        <f>+HLOOKUP(T23,B23:S$42,M23,FALSE)</f>
        <v>#N/A</v>
      </c>
      <c r="V23" s="441"/>
    </row>
    <row r="24" spans="1:22" x14ac:dyDescent="0.2">
      <c r="A24" t="str">
        <f>IF(ISBLANK(+LCID!B44),"",+LCID!B44)</f>
        <v/>
      </c>
      <c r="B24" s="429"/>
      <c r="C24" s="429"/>
      <c r="D24" s="429"/>
      <c r="E24" s="429"/>
      <c r="F24" s="429"/>
      <c r="G24" s="429"/>
      <c r="H24" t="str">
        <f t="shared" si="9"/>
        <v>-</v>
      </c>
      <c r="I24" t="str">
        <f t="shared" si="10"/>
        <v>-</v>
      </c>
      <c r="J24" t="str">
        <f t="shared" si="11"/>
        <v>-</v>
      </c>
      <c r="K24" s="428" t="str">
        <f t="shared" si="12"/>
        <v/>
      </c>
      <c r="L24" t="e">
        <f>+HLOOKUP(K24,B24:J$42,M24,FALSE)</f>
        <v>#N/A</v>
      </c>
      <c r="M24" s="431">
        <f t="shared" si="8"/>
        <v>1</v>
      </c>
      <c r="O24" s="445" t="s">
        <v>76</v>
      </c>
      <c r="P24" s="443">
        <v>1017</v>
      </c>
      <c r="Q24" s="441" t="str">
        <f t="shared" si="13"/>
        <v>-</v>
      </c>
      <c r="R24" s="441" t="e">
        <f t="shared" si="14"/>
        <v>#N/A</v>
      </c>
      <c r="S24" s="441" t="str">
        <f t="shared" si="15"/>
        <v>-</v>
      </c>
      <c r="T24" s="444" t="e">
        <f t="shared" si="16"/>
        <v>#N/A</v>
      </c>
      <c r="U24" s="441" t="e">
        <f>+HLOOKUP(T24,B24:S$42,M24,FALSE)</f>
        <v>#N/A</v>
      </c>
      <c r="V24" s="441"/>
    </row>
    <row r="25" spans="1:22" x14ac:dyDescent="0.2">
      <c r="A25" t="str">
        <f>IF(ISBLANK(+LCID!B45),"",+LCID!B45)</f>
        <v/>
      </c>
      <c r="B25" s="429"/>
      <c r="C25" s="429"/>
      <c r="D25" s="429"/>
      <c r="E25" s="429"/>
      <c r="F25" s="429"/>
      <c r="G25" s="429"/>
      <c r="H25" t="str">
        <f t="shared" si="9"/>
        <v>-</v>
      </c>
      <c r="I25" t="str">
        <f t="shared" si="10"/>
        <v>-</v>
      </c>
      <c r="J25" t="str">
        <f t="shared" si="11"/>
        <v>-</v>
      </c>
      <c r="K25" s="428" t="str">
        <f t="shared" si="12"/>
        <v/>
      </c>
      <c r="L25" t="e">
        <f>+HLOOKUP(K25,B25:J$42,M25,FALSE)</f>
        <v>#N/A</v>
      </c>
      <c r="M25" s="431">
        <f t="shared" si="8"/>
        <v>0</v>
      </c>
      <c r="O25" s="445" t="s">
        <v>76</v>
      </c>
      <c r="P25" s="443">
        <v>1018</v>
      </c>
      <c r="Q25" s="441" t="str">
        <f t="shared" si="13"/>
        <v>-</v>
      </c>
      <c r="R25" s="441" t="e">
        <f t="shared" si="14"/>
        <v>#N/A</v>
      </c>
      <c r="S25" s="441" t="str">
        <f t="shared" si="15"/>
        <v>-</v>
      </c>
      <c r="T25" s="444" t="e">
        <f t="shared" si="16"/>
        <v>#N/A</v>
      </c>
      <c r="U25" s="441" t="e">
        <f>+HLOOKUP(T25,B25:S$42,M25,FALSE)</f>
        <v>#N/A</v>
      </c>
      <c r="V25" s="441"/>
    </row>
    <row r="26" spans="1:22" x14ac:dyDescent="0.2">
      <c r="A26" t="str">
        <f>IF(ISBLANK(+LCID!B46),"",+LCID!B46)</f>
        <v/>
      </c>
      <c r="B26" s="429"/>
      <c r="C26" s="429"/>
      <c r="D26" s="429"/>
      <c r="E26" s="429"/>
      <c r="F26" s="429"/>
      <c r="G26" s="429"/>
      <c r="H26" t="str">
        <f t="shared" si="9"/>
        <v>-</v>
      </c>
      <c r="I26" t="str">
        <f t="shared" si="10"/>
        <v>-</v>
      </c>
      <c r="J26" t="str">
        <f t="shared" si="11"/>
        <v>-</v>
      </c>
      <c r="K26" s="428" t="str">
        <f t="shared" si="12"/>
        <v/>
      </c>
      <c r="L26" t="e">
        <f>+HLOOKUP(K26,B26:J$42,M26,FALSE)</f>
        <v>#N/A</v>
      </c>
      <c r="M26" s="431">
        <f t="shared" si="8"/>
        <v>-1</v>
      </c>
      <c r="O26" s="445" t="s">
        <v>76</v>
      </c>
      <c r="P26" s="443">
        <v>1019</v>
      </c>
      <c r="Q26" s="441" t="str">
        <f t="shared" si="13"/>
        <v>-</v>
      </c>
      <c r="R26" s="441" t="e">
        <f t="shared" si="14"/>
        <v>#N/A</v>
      </c>
      <c r="S26" s="441" t="str">
        <f t="shared" si="15"/>
        <v>-</v>
      </c>
      <c r="T26" s="444" t="e">
        <f t="shared" si="16"/>
        <v>#N/A</v>
      </c>
      <c r="U26" s="441" t="e">
        <f>+HLOOKUP(T26,B26:S$42,M26,FALSE)</f>
        <v>#N/A</v>
      </c>
      <c r="V26" s="441"/>
    </row>
    <row r="27" spans="1:22" x14ac:dyDescent="0.2">
      <c r="A27" t="str">
        <f>IF(ISBLANK(+LCID!B47),"",+LCID!B47)</f>
        <v/>
      </c>
      <c r="B27" s="429"/>
      <c r="C27" s="429"/>
      <c r="D27" s="429"/>
      <c r="E27" s="429"/>
      <c r="F27" s="429"/>
      <c r="G27" s="429"/>
      <c r="H27" t="str">
        <f t="shared" si="9"/>
        <v>-</v>
      </c>
      <c r="I27" t="str">
        <f t="shared" si="10"/>
        <v>-</v>
      </c>
      <c r="J27" t="str">
        <f t="shared" si="11"/>
        <v>-</v>
      </c>
      <c r="K27" s="428" t="str">
        <f t="shared" si="12"/>
        <v/>
      </c>
      <c r="L27" t="e">
        <f>+HLOOKUP(K27,B27:J$42,M27,FALSE)</f>
        <v>#N/A</v>
      </c>
      <c r="M27" s="431">
        <f t="shared" si="8"/>
        <v>-2</v>
      </c>
      <c r="O27" s="445" t="s">
        <v>76</v>
      </c>
      <c r="P27" s="443">
        <v>1020</v>
      </c>
      <c r="Q27" s="441" t="str">
        <f t="shared" si="13"/>
        <v>-</v>
      </c>
      <c r="R27" s="441" t="e">
        <f t="shared" si="14"/>
        <v>#N/A</v>
      </c>
      <c r="S27" s="441" t="str">
        <f t="shared" si="15"/>
        <v>-</v>
      </c>
      <c r="T27" s="444" t="e">
        <f t="shared" si="16"/>
        <v>#N/A</v>
      </c>
      <c r="U27" s="441" t="e">
        <f>+HLOOKUP(T27,B27:S$42,M27,FALSE)</f>
        <v>#N/A</v>
      </c>
      <c r="V27" s="441"/>
    </row>
    <row r="28" spans="1:22" x14ac:dyDescent="0.2">
      <c r="A28" t="str">
        <f>IF(ISBLANK(+LCID!B48),"",+LCID!B48)</f>
        <v/>
      </c>
      <c r="B28" s="429"/>
      <c r="C28" s="429"/>
      <c r="D28" s="429"/>
      <c r="E28" s="429"/>
      <c r="F28" s="429"/>
      <c r="G28" s="429"/>
      <c r="H28" t="str">
        <f t="shared" si="9"/>
        <v>-</v>
      </c>
      <c r="I28" t="str">
        <f t="shared" si="10"/>
        <v>-</v>
      </c>
      <c r="J28" t="str">
        <f t="shared" si="11"/>
        <v>-</v>
      </c>
      <c r="K28" s="428" t="str">
        <f t="shared" si="12"/>
        <v/>
      </c>
      <c r="L28" t="e">
        <f>+HLOOKUP(K28,B28:J$42,M28,FALSE)</f>
        <v>#N/A</v>
      </c>
      <c r="M28" s="431">
        <f t="shared" si="8"/>
        <v>-3</v>
      </c>
      <c r="O28" s="445" t="s">
        <v>76</v>
      </c>
      <c r="P28" s="443">
        <v>1021</v>
      </c>
      <c r="Q28" s="441" t="str">
        <f t="shared" si="13"/>
        <v>-</v>
      </c>
      <c r="R28" s="441" t="e">
        <f t="shared" si="14"/>
        <v>#N/A</v>
      </c>
      <c r="S28" s="441" t="str">
        <f t="shared" si="15"/>
        <v>-</v>
      </c>
      <c r="T28" s="444" t="e">
        <f t="shared" si="16"/>
        <v>#N/A</v>
      </c>
      <c r="U28" s="441" t="e">
        <f>+HLOOKUP(T28,B28:S$42,M28,FALSE)</f>
        <v>#N/A</v>
      </c>
      <c r="V28" s="441"/>
    </row>
    <row r="29" spans="1:22" x14ac:dyDescent="0.2">
      <c r="A29" t="str">
        <f>IF(ISBLANK(+LCID!B49),"",+LCID!B49)</f>
        <v/>
      </c>
      <c r="B29" s="429"/>
      <c r="C29" s="429"/>
      <c r="D29" s="429"/>
      <c r="E29" s="429"/>
      <c r="F29" s="429"/>
      <c r="G29" s="429"/>
      <c r="H29" t="str">
        <f t="shared" si="9"/>
        <v>-</v>
      </c>
      <c r="I29" t="str">
        <f t="shared" si="10"/>
        <v>-</v>
      </c>
      <c r="J29" t="str">
        <f t="shared" si="11"/>
        <v>-</v>
      </c>
      <c r="K29" s="428" t="str">
        <f t="shared" si="12"/>
        <v/>
      </c>
      <c r="L29" t="e">
        <f>+HLOOKUP(K29,B29:J$42,M29,FALSE)</f>
        <v>#N/A</v>
      </c>
      <c r="M29" s="431">
        <f t="shared" si="8"/>
        <v>-4</v>
      </c>
      <c r="O29" s="445" t="s">
        <v>76</v>
      </c>
      <c r="P29" s="443">
        <v>1022</v>
      </c>
      <c r="Q29" s="441" t="str">
        <f t="shared" si="13"/>
        <v>-</v>
      </c>
      <c r="R29" s="441" t="e">
        <f t="shared" si="14"/>
        <v>#N/A</v>
      </c>
      <c r="S29" s="441" t="str">
        <f t="shared" si="15"/>
        <v>-</v>
      </c>
      <c r="T29" s="444" t="e">
        <f t="shared" si="16"/>
        <v>#N/A</v>
      </c>
      <c r="U29" s="441" t="e">
        <f>+HLOOKUP(T29,B29:S$42,M29,FALSE)</f>
        <v>#N/A</v>
      </c>
      <c r="V29" s="441"/>
    </row>
    <row r="30" spans="1:22" x14ac:dyDescent="0.2">
      <c r="A30" t="str">
        <f>IF(ISBLANK(+LCID!B50),"",+LCID!B50)</f>
        <v/>
      </c>
      <c r="B30" s="429"/>
      <c r="C30" s="429"/>
      <c r="D30" s="429"/>
      <c r="E30" s="429"/>
      <c r="F30" s="429"/>
      <c r="G30" s="429"/>
      <c r="H30" t="str">
        <f t="shared" si="9"/>
        <v>-</v>
      </c>
      <c r="I30" t="str">
        <f t="shared" si="10"/>
        <v>-</v>
      </c>
      <c r="J30" t="str">
        <f t="shared" si="11"/>
        <v>-</v>
      </c>
      <c r="K30" s="428" t="str">
        <f t="shared" si="12"/>
        <v/>
      </c>
      <c r="L30" t="e">
        <f>+HLOOKUP(K30,B30:J$42,M30,FALSE)</f>
        <v>#N/A</v>
      </c>
      <c r="M30" s="431">
        <f t="shared" si="8"/>
        <v>-5</v>
      </c>
      <c r="O30" s="445" t="s">
        <v>76</v>
      </c>
      <c r="P30" s="443">
        <v>1023</v>
      </c>
      <c r="Q30" s="441" t="str">
        <f t="shared" si="13"/>
        <v>-</v>
      </c>
      <c r="R30" s="441" t="e">
        <f t="shared" si="14"/>
        <v>#N/A</v>
      </c>
      <c r="S30" s="441" t="str">
        <f t="shared" si="15"/>
        <v>-</v>
      </c>
      <c r="T30" s="444" t="e">
        <f t="shared" si="16"/>
        <v>#N/A</v>
      </c>
      <c r="U30" s="441" t="e">
        <f>+HLOOKUP(T30,B30:S$42,M30,FALSE)</f>
        <v>#N/A</v>
      </c>
      <c r="V30" s="441"/>
    </row>
    <row r="31" spans="1:22" x14ac:dyDescent="0.2">
      <c r="A31" t="str">
        <f>IF(ISBLANK(+LCID!B51),"",+LCID!B51)</f>
        <v/>
      </c>
      <c r="B31" s="429"/>
      <c r="C31" s="429"/>
      <c r="D31" s="429"/>
      <c r="E31" s="429"/>
      <c r="F31" s="429"/>
      <c r="G31" s="429"/>
      <c r="H31" t="str">
        <f t="shared" si="9"/>
        <v>-</v>
      </c>
      <c r="I31" t="str">
        <f t="shared" si="10"/>
        <v>-</v>
      </c>
      <c r="J31" t="str">
        <f t="shared" si="11"/>
        <v>-</v>
      </c>
      <c r="K31" s="428" t="str">
        <f t="shared" si="12"/>
        <v/>
      </c>
      <c r="L31" t="e">
        <f>+HLOOKUP(K31,B31:J$42,M31,FALSE)</f>
        <v>#N/A</v>
      </c>
      <c r="M31" s="431">
        <f t="shared" si="8"/>
        <v>-6</v>
      </c>
      <c r="O31" s="445" t="s">
        <v>76</v>
      </c>
      <c r="P31" s="443">
        <v>1024</v>
      </c>
      <c r="Q31" s="441" t="str">
        <f t="shared" si="13"/>
        <v>-</v>
      </c>
      <c r="R31" s="441" t="e">
        <f t="shared" si="14"/>
        <v>#N/A</v>
      </c>
      <c r="S31" s="441" t="str">
        <f t="shared" si="15"/>
        <v>-</v>
      </c>
      <c r="T31" s="444" t="e">
        <f t="shared" si="16"/>
        <v>#N/A</v>
      </c>
      <c r="U31" s="441" t="e">
        <f>+HLOOKUP(T31,B31:S$42,M31,FALSE)</f>
        <v>#N/A</v>
      </c>
      <c r="V31" s="441"/>
    </row>
    <row r="32" spans="1:22" x14ac:dyDescent="0.2">
      <c r="A32" t="str">
        <f>IF(ISBLANK(+LCID!B52),"",+LCID!B52)</f>
        <v/>
      </c>
      <c r="B32" s="429"/>
      <c r="C32" s="429"/>
      <c r="D32" s="429"/>
      <c r="E32" s="429"/>
      <c r="F32" s="429"/>
      <c r="G32" s="429"/>
      <c r="H32" t="str">
        <f t="shared" si="9"/>
        <v>-</v>
      </c>
      <c r="I32" t="str">
        <f t="shared" si="10"/>
        <v>-</v>
      </c>
      <c r="J32" t="str">
        <f t="shared" si="11"/>
        <v>-</v>
      </c>
      <c r="K32" s="428" t="str">
        <f t="shared" si="12"/>
        <v/>
      </c>
      <c r="L32" t="e">
        <f>+HLOOKUP(K32,B32:J$42,M32,FALSE)</f>
        <v>#N/A</v>
      </c>
      <c r="M32" s="431">
        <f t="shared" si="8"/>
        <v>-7</v>
      </c>
      <c r="O32" s="445" t="s">
        <v>76</v>
      </c>
      <c r="P32" s="443">
        <v>1025</v>
      </c>
      <c r="Q32" s="441" t="str">
        <f t="shared" si="13"/>
        <v>-</v>
      </c>
      <c r="R32" s="441" t="e">
        <f t="shared" si="14"/>
        <v>#N/A</v>
      </c>
      <c r="S32" s="441" t="str">
        <f t="shared" si="15"/>
        <v>-</v>
      </c>
      <c r="T32" s="444" t="e">
        <f t="shared" si="16"/>
        <v>#N/A</v>
      </c>
      <c r="U32" s="441" t="e">
        <f>+HLOOKUP(T32,B32:S$42,M32,FALSE)</f>
        <v>#N/A</v>
      </c>
      <c r="V32" s="441"/>
    </row>
    <row r="33" spans="1:22" x14ac:dyDescent="0.2">
      <c r="A33" t="str">
        <f>IF(ISBLANK(+LCID!B53),"",+LCID!B53)</f>
        <v/>
      </c>
      <c r="B33" s="429"/>
      <c r="C33" s="429"/>
      <c r="D33" s="429"/>
      <c r="E33" s="429"/>
      <c r="F33" s="429"/>
      <c r="G33" s="429"/>
      <c r="H33" t="str">
        <f t="shared" si="9"/>
        <v>-</v>
      </c>
      <c r="I33" t="str">
        <f t="shared" si="10"/>
        <v>-</v>
      </c>
      <c r="J33" t="str">
        <f t="shared" si="11"/>
        <v>-</v>
      </c>
      <c r="K33" s="428" t="str">
        <f t="shared" si="12"/>
        <v/>
      </c>
      <c r="L33" t="e">
        <f>+HLOOKUP(K33,B33:J$42,M33,FALSE)</f>
        <v>#N/A</v>
      </c>
      <c r="M33" s="431">
        <f t="shared" si="8"/>
        <v>-8</v>
      </c>
      <c r="O33" s="445" t="s">
        <v>76</v>
      </c>
      <c r="P33" s="443">
        <v>1026</v>
      </c>
      <c r="Q33" s="441" t="str">
        <f t="shared" si="13"/>
        <v>-</v>
      </c>
      <c r="R33" s="441" t="e">
        <f t="shared" si="14"/>
        <v>#N/A</v>
      </c>
      <c r="S33" s="441" t="str">
        <f t="shared" si="15"/>
        <v>-</v>
      </c>
      <c r="T33" s="444" t="e">
        <f t="shared" si="16"/>
        <v>#N/A</v>
      </c>
      <c r="U33" s="441" t="e">
        <f>+HLOOKUP(T33,B33:S$42,M33,FALSE)</f>
        <v>#N/A</v>
      </c>
      <c r="V33" s="441"/>
    </row>
    <row r="34" spans="1:22" x14ac:dyDescent="0.2">
      <c r="A34" t="str">
        <f>IF(ISBLANK(+LCID!B54),"",+LCID!B54)</f>
        <v/>
      </c>
      <c r="B34" s="429"/>
      <c r="C34" s="429"/>
      <c r="D34" s="429"/>
      <c r="E34" s="429"/>
      <c r="F34" s="429"/>
      <c r="G34" s="429"/>
      <c r="H34" t="str">
        <f t="shared" si="9"/>
        <v>-</v>
      </c>
      <c r="I34" t="str">
        <f t="shared" si="10"/>
        <v>-</v>
      </c>
      <c r="J34" t="str">
        <f t="shared" si="11"/>
        <v>-</v>
      </c>
      <c r="K34" s="428" t="str">
        <f t="shared" si="12"/>
        <v/>
      </c>
      <c r="L34" t="e">
        <f>+HLOOKUP(K34,B34:J$42,M34,FALSE)</f>
        <v>#N/A</v>
      </c>
      <c r="M34" s="431">
        <f t="shared" si="8"/>
        <v>-9</v>
      </c>
      <c r="O34" s="445" t="s">
        <v>76</v>
      </c>
      <c r="P34" s="443">
        <v>1027</v>
      </c>
      <c r="Q34" s="441" t="str">
        <f t="shared" si="13"/>
        <v>-</v>
      </c>
      <c r="R34" s="441" t="e">
        <f t="shared" si="14"/>
        <v>#N/A</v>
      </c>
      <c r="S34" s="441" t="str">
        <f t="shared" si="15"/>
        <v>-</v>
      </c>
      <c r="T34" s="444" t="e">
        <f t="shared" si="16"/>
        <v>#N/A</v>
      </c>
      <c r="U34" s="441" t="e">
        <f>+HLOOKUP(T34,B34:S$42,M34,FALSE)</f>
        <v>#N/A</v>
      </c>
      <c r="V34" s="441"/>
    </row>
    <row r="35" spans="1:22" x14ac:dyDescent="0.2">
      <c r="A35" t="str">
        <f>IF(ISBLANK(+LCID!B55),"",+LCID!B55)</f>
        <v/>
      </c>
      <c r="B35" s="429"/>
      <c r="C35" s="429"/>
      <c r="D35" s="429"/>
      <c r="E35" s="429"/>
      <c r="F35" s="429"/>
      <c r="G35" s="429"/>
      <c r="H35" t="str">
        <f t="shared" si="9"/>
        <v>-</v>
      </c>
      <c r="I35" t="str">
        <f t="shared" si="10"/>
        <v>-</v>
      </c>
      <c r="J35" t="str">
        <f t="shared" si="11"/>
        <v>-</v>
      </c>
      <c r="K35" s="428" t="str">
        <f t="shared" si="12"/>
        <v/>
      </c>
      <c r="L35" t="e">
        <f>+HLOOKUP(K35,B35:J$42,M35,FALSE)</f>
        <v>#N/A</v>
      </c>
      <c r="M35" s="431">
        <f t="shared" si="8"/>
        <v>-10</v>
      </c>
      <c r="O35" s="445" t="s">
        <v>76</v>
      </c>
      <c r="P35" s="443">
        <v>1028</v>
      </c>
      <c r="Q35" s="441" t="str">
        <f t="shared" si="13"/>
        <v>-</v>
      </c>
      <c r="R35" s="441" t="e">
        <f t="shared" si="14"/>
        <v>#N/A</v>
      </c>
      <c r="S35" s="441" t="str">
        <f t="shared" si="15"/>
        <v>-</v>
      </c>
      <c r="T35" s="444" t="e">
        <f t="shared" si="16"/>
        <v>#N/A</v>
      </c>
      <c r="U35" s="441" t="e">
        <f>+HLOOKUP(T35,B35:S$42,M35,FALSE)</f>
        <v>#N/A</v>
      </c>
      <c r="V35" s="441"/>
    </row>
    <row r="36" spans="1:22" x14ac:dyDescent="0.2">
      <c r="A36" t="str">
        <f>IF(ISBLANK(+LCID!B56),"",+LCID!B56)</f>
        <v/>
      </c>
      <c r="B36" s="429"/>
      <c r="C36" s="429"/>
      <c r="D36" s="429"/>
      <c r="E36" s="429"/>
      <c r="F36" s="429"/>
      <c r="G36" s="429"/>
      <c r="H36" t="str">
        <f t="shared" si="9"/>
        <v>-</v>
      </c>
      <c r="I36" t="str">
        <f t="shared" si="10"/>
        <v>-</v>
      </c>
      <c r="J36" t="str">
        <f t="shared" si="11"/>
        <v>-</v>
      </c>
      <c r="K36" s="428" t="str">
        <f t="shared" si="12"/>
        <v/>
      </c>
      <c r="L36" t="e">
        <f>+HLOOKUP(K36,B36:J$42,M36,FALSE)</f>
        <v>#N/A</v>
      </c>
      <c r="M36" s="431">
        <f t="shared" si="8"/>
        <v>-11</v>
      </c>
      <c r="O36" s="445" t="s">
        <v>76</v>
      </c>
      <c r="P36" s="443">
        <v>1029</v>
      </c>
      <c r="Q36" s="441" t="str">
        <f t="shared" si="13"/>
        <v>-</v>
      </c>
      <c r="R36" s="441" t="e">
        <f t="shared" si="14"/>
        <v>#N/A</v>
      </c>
      <c r="S36" s="441" t="str">
        <f t="shared" si="15"/>
        <v>-</v>
      </c>
      <c r="T36" s="444" t="e">
        <f t="shared" si="16"/>
        <v>#N/A</v>
      </c>
      <c r="U36" s="441" t="e">
        <f>+HLOOKUP(T36,B36:S$42,M36,FALSE)</f>
        <v>#N/A</v>
      </c>
      <c r="V36" s="441"/>
    </row>
    <row r="37" spans="1:22" x14ac:dyDescent="0.2">
      <c r="A37" t="str">
        <f>IF(ISBLANK(+LCID!B57),"",+LCID!B57)</f>
        <v/>
      </c>
      <c r="B37" s="429"/>
      <c r="C37" s="429"/>
      <c r="D37" s="429"/>
      <c r="E37" s="429"/>
      <c r="F37" s="429"/>
      <c r="G37" s="429"/>
      <c r="H37" t="str">
        <f t="shared" si="9"/>
        <v>-</v>
      </c>
      <c r="I37" t="str">
        <f t="shared" si="10"/>
        <v>-</v>
      </c>
      <c r="J37" t="str">
        <f t="shared" si="11"/>
        <v>-</v>
      </c>
      <c r="K37" s="428" t="str">
        <f t="shared" si="12"/>
        <v/>
      </c>
      <c r="L37" t="e">
        <f>+HLOOKUP(K37,B37:J$42,M37,FALSE)</f>
        <v>#N/A</v>
      </c>
      <c r="M37" s="431">
        <f t="shared" si="8"/>
        <v>-12</v>
      </c>
      <c r="O37" s="445" t="s">
        <v>76</v>
      </c>
      <c r="P37" s="443">
        <v>1030</v>
      </c>
      <c r="Q37" s="441" t="str">
        <f t="shared" si="13"/>
        <v>-</v>
      </c>
      <c r="R37" s="441" t="e">
        <f t="shared" si="14"/>
        <v>#N/A</v>
      </c>
      <c r="S37" s="441" t="str">
        <f t="shared" si="15"/>
        <v>-</v>
      </c>
      <c r="T37" s="444" t="e">
        <f t="shared" si="16"/>
        <v>#N/A</v>
      </c>
      <c r="U37" s="441" t="e">
        <f>+HLOOKUP(T37,B37:S$42,M37,FALSE)</f>
        <v>#N/A</v>
      </c>
      <c r="V37" s="441"/>
    </row>
    <row r="38" spans="1:22" x14ac:dyDescent="0.2">
      <c r="A38" t="str">
        <f>IF(ISBLANK(+LCID!B58),"",+LCID!B58)</f>
        <v/>
      </c>
      <c r="B38" s="429"/>
      <c r="C38" s="429"/>
      <c r="D38" s="429"/>
      <c r="E38" s="429"/>
      <c r="F38" s="429"/>
      <c r="G38" s="429"/>
      <c r="H38" t="str">
        <f t="shared" si="9"/>
        <v>-</v>
      </c>
      <c r="I38" t="str">
        <f t="shared" si="10"/>
        <v>-</v>
      </c>
      <c r="J38" t="str">
        <f t="shared" si="11"/>
        <v>-</v>
      </c>
      <c r="K38" s="428" t="str">
        <f t="shared" si="12"/>
        <v/>
      </c>
      <c r="L38" t="e">
        <f>+HLOOKUP(K38,B38:J$42,M38,FALSE)</f>
        <v>#N/A</v>
      </c>
      <c r="M38" s="431">
        <f t="shared" si="8"/>
        <v>-13</v>
      </c>
      <c r="O38" s="445" t="s">
        <v>76</v>
      </c>
      <c r="P38" s="443">
        <v>1031</v>
      </c>
      <c r="Q38" s="441" t="str">
        <f t="shared" si="13"/>
        <v>-</v>
      </c>
      <c r="R38" s="441" t="e">
        <f t="shared" si="14"/>
        <v>#N/A</v>
      </c>
      <c r="S38" s="441" t="str">
        <f t="shared" si="15"/>
        <v>-</v>
      </c>
      <c r="T38" s="444" t="e">
        <f t="shared" si="16"/>
        <v>#N/A</v>
      </c>
      <c r="U38" s="441" t="e">
        <f>+HLOOKUP(T38,B38:S$42,M38,FALSE)</f>
        <v>#N/A</v>
      </c>
      <c r="V38" s="441"/>
    </row>
    <row r="39" spans="1:22" x14ac:dyDescent="0.2">
      <c r="A39" t="str">
        <f>IF(ISBLANK(+LCID!B59),"",+LCID!B59)</f>
        <v/>
      </c>
      <c r="B39" s="429"/>
      <c r="C39" s="429"/>
      <c r="D39" s="429"/>
      <c r="E39" s="429"/>
      <c r="F39" s="429"/>
      <c r="G39" s="429"/>
      <c r="H39" t="str">
        <f t="shared" si="9"/>
        <v>-</v>
      </c>
      <c r="I39" t="str">
        <f t="shared" si="10"/>
        <v>-</v>
      </c>
      <c r="J39" t="str">
        <f t="shared" si="11"/>
        <v>-</v>
      </c>
      <c r="K39" s="428" t="str">
        <f t="shared" si="12"/>
        <v/>
      </c>
      <c r="L39" t="e">
        <f>+HLOOKUP(K39,B39:J$42,M39,FALSE)</f>
        <v>#N/A</v>
      </c>
      <c r="M39" s="431">
        <f t="shared" si="8"/>
        <v>-14</v>
      </c>
      <c r="O39" s="445" t="s">
        <v>76</v>
      </c>
      <c r="P39" s="443">
        <v>1032</v>
      </c>
      <c r="Q39" s="441" t="str">
        <f t="shared" si="13"/>
        <v>-</v>
      </c>
      <c r="R39" s="441" t="e">
        <f t="shared" si="14"/>
        <v>#N/A</v>
      </c>
      <c r="S39" s="441" t="str">
        <f t="shared" si="15"/>
        <v>-</v>
      </c>
      <c r="T39" s="444" t="e">
        <f t="shared" si="16"/>
        <v>#N/A</v>
      </c>
      <c r="U39" s="441" t="e">
        <f>+HLOOKUP(T39,B39:S$42,M39,FALSE)</f>
        <v>#N/A</v>
      </c>
      <c r="V39" s="441"/>
    </row>
    <row r="40" spans="1:22" x14ac:dyDescent="0.2">
      <c r="A40" t="str">
        <f>IF(ISBLANK(+LCID!B60),"",+LCID!B60)</f>
        <v/>
      </c>
      <c r="B40" s="429"/>
      <c r="C40" s="429"/>
      <c r="D40" s="429"/>
      <c r="E40" s="429"/>
      <c r="F40" s="429"/>
      <c r="G40" s="429"/>
      <c r="H40" t="str">
        <f t="shared" si="9"/>
        <v>-</v>
      </c>
      <c r="I40" t="str">
        <f t="shared" si="10"/>
        <v>-</v>
      </c>
      <c r="J40" t="str">
        <f t="shared" si="11"/>
        <v>-</v>
      </c>
      <c r="K40" s="428" t="str">
        <f t="shared" si="12"/>
        <v/>
      </c>
      <c r="L40" t="e">
        <f>+HLOOKUP(K40,B40:J$42,M40,FALSE)</f>
        <v>#N/A</v>
      </c>
      <c r="M40" s="431">
        <f t="shared" si="8"/>
        <v>-15</v>
      </c>
      <c r="O40" s="445" t="s">
        <v>76</v>
      </c>
      <c r="P40" s="443">
        <v>1033</v>
      </c>
      <c r="Q40" s="441" t="str">
        <f t="shared" si="13"/>
        <v>-</v>
      </c>
      <c r="R40" s="441" t="e">
        <f t="shared" si="14"/>
        <v>#N/A</v>
      </c>
      <c r="S40" s="441" t="str">
        <f t="shared" si="15"/>
        <v>-</v>
      </c>
      <c r="T40" s="444" t="e">
        <f t="shared" si="16"/>
        <v>#N/A</v>
      </c>
      <c r="U40" s="441" t="e">
        <f>+HLOOKUP(T40,B40:S$42,M40,FALSE)</f>
        <v>#N/A</v>
      </c>
      <c r="V40" s="441"/>
    </row>
    <row r="41" spans="1:22" x14ac:dyDescent="0.2">
      <c r="O41" s="441"/>
      <c r="P41" s="441"/>
      <c r="Q41" s="441"/>
      <c r="R41" s="441"/>
      <c r="S41" s="441"/>
      <c r="T41" s="441"/>
      <c r="U41" s="441"/>
      <c r="V41" s="441"/>
    </row>
    <row r="42" spans="1:22" x14ac:dyDescent="0.2">
      <c r="B42" t="str">
        <f>+B1</f>
        <v>PNEC_FW
[mg/L]</v>
      </c>
      <c r="C42" t="str">
        <f>+C1</f>
        <v>PNEC_MW
[mg/L]</v>
      </c>
      <c r="D42" t="str">
        <f>+D1</f>
        <v>PNEC_STP
[mg/L]</v>
      </c>
      <c r="H42" t="str">
        <f>+H1</f>
        <v>PNEC_FW_Sed
[mg/L]</v>
      </c>
      <c r="I42" t="str">
        <f>+I1</f>
        <v>PNEC_MW_Sed
[mg/L]</v>
      </c>
      <c r="J42" t="str">
        <f>+J1</f>
        <v>PNEC_Soil
[mg/L]</v>
      </c>
      <c r="O42" s="441"/>
      <c r="P42" s="441"/>
      <c r="Q42" s="441" t="str">
        <f>+Q1</f>
        <v>PNEC_FW_Sed
EqP [mg/L]</v>
      </c>
      <c r="R42" s="441" t="str">
        <f>+R1</f>
        <v>PNEC_MW_Sed
EqP [mg/L]</v>
      </c>
      <c r="S42" s="441" t="str">
        <f>+S1</f>
        <v>PNEC_Soil
EqP [mg/L]</v>
      </c>
      <c r="T42" s="441"/>
      <c r="U42" s="441"/>
      <c r="V42" s="441"/>
    </row>
  </sheetData>
  <sheetProtection password="D98F" sheet="1" objects="1" scenarios="1" formatCells="0" formatColumns="0" formatRows="0"/>
  <conditionalFormatting sqref="A1">
    <cfRule type="expression" dxfId="228" priority="3" stopIfTrue="1">
      <formula>ISNA(A1)</formula>
    </cfRule>
  </conditionalFormatting>
  <conditionalFormatting sqref="O2:O40">
    <cfRule type="expression" dxfId="227" priority="2" stopIfTrue="1">
      <formula>ISNA(O2)</formula>
    </cfRule>
  </conditionalFormatting>
  <conditionalFormatting sqref="P2:P40">
    <cfRule type="expression" dxfId="226" priority="1">
      <formula>O2="no"</formula>
    </cfRule>
  </conditionalFormatting>
  <dataValidations disablePrompts="1" count="1">
    <dataValidation type="list" allowBlank="1" showInputMessage="1" showErrorMessage="1" sqref="O2:O40" xr:uid="{00000000-0002-0000-0300-000000000000}">
      <formula1>"yes,no"</formula1>
    </dataValidation>
  </dataValidations>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6625" r:id="rId4" name="Button 1">
              <controlPr defaultSize="0" print="0" autoFill="0" autoPict="0" macro="[0]!CopyPNEC">
                <anchor moveWithCells="1" sizeWithCells="1">
                  <from>
                    <xdr:col>11</xdr:col>
                    <xdr:colOff>38100</xdr:colOff>
                    <xdr:row>0</xdr:row>
                    <xdr:rowOff>85725</xdr:rowOff>
                  </from>
                  <to>
                    <xdr:col>11</xdr:col>
                    <xdr:colOff>1247775</xdr:colOff>
                    <xdr:row>0</xdr:row>
                    <xdr:rowOff>514350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M730"/>
  <sheetViews>
    <sheetView workbookViewId="0">
      <pane ySplit="1" topLeftCell="A2" activePane="bottomLeft" state="frozen"/>
      <selection pane="bottomLeft" activeCell="C11" sqref="C11"/>
    </sheetView>
  </sheetViews>
  <sheetFormatPr baseColWidth="10" defaultColWidth="9.140625" defaultRowHeight="12.75" x14ac:dyDescent="0.2"/>
  <cols>
    <col min="1" max="1" width="21.85546875" style="79" customWidth="1"/>
    <col min="2" max="5" width="9.140625" style="79"/>
    <col min="6" max="6" width="10.7109375" style="79" customWidth="1"/>
    <col min="7" max="7" width="9.140625" style="79"/>
    <col min="8" max="8" width="16.42578125" style="84" customWidth="1"/>
    <col min="9" max="10" width="14.28515625" style="79" customWidth="1"/>
    <col min="11" max="11" width="22" style="110" customWidth="1"/>
    <col min="12" max="12" width="15.28515625" style="79" customWidth="1"/>
    <col min="13" max="13" width="15" style="79" customWidth="1"/>
    <col min="14" max="18" width="15.5703125" style="79" customWidth="1"/>
    <col min="19" max="19" width="16.5703125" style="79" customWidth="1"/>
    <col min="20" max="20" width="17.42578125" style="79" customWidth="1"/>
    <col min="21" max="21" width="17.140625" style="79" customWidth="1"/>
    <col min="22" max="22" width="12.42578125" style="79" customWidth="1"/>
    <col min="23" max="24" width="15.7109375" style="79" customWidth="1"/>
    <col min="25" max="26" width="16.28515625" style="79" customWidth="1"/>
    <col min="27" max="27" width="22.28515625" style="79" customWidth="1"/>
    <col min="28" max="28" width="19.5703125" style="79" customWidth="1"/>
    <col min="29" max="29" width="17.42578125" style="79" customWidth="1"/>
    <col min="30" max="30" width="15.42578125" style="79" customWidth="1"/>
    <col min="31" max="31" width="14.42578125" style="79" customWidth="1"/>
    <col min="32" max="32" width="15.7109375" style="79" customWidth="1"/>
    <col min="33" max="33" width="12.85546875" style="79" customWidth="1"/>
    <col min="34" max="34" width="15.7109375" style="79" customWidth="1"/>
    <col min="35" max="35" width="9.140625" style="79"/>
    <col min="36" max="37" width="11.7109375" style="79" customWidth="1"/>
    <col min="38" max="38" width="15" style="79" customWidth="1"/>
    <col min="39" max="16384" width="9.140625" style="79"/>
  </cols>
  <sheetData>
    <row r="1" spans="1:39" x14ac:dyDescent="0.2">
      <c r="A1" s="76" t="s">
        <v>56</v>
      </c>
      <c r="B1" s="76" t="s">
        <v>57</v>
      </c>
      <c r="C1" s="76" t="s">
        <v>58</v>
      </c>
      <c r="D1" s="76" t="s">
        <v>59</v>
      </c>
      <c r="E1" s="76" t="s">
        <v>60</v>
      </c>
      <c r="F1" s="76" t="s">
        <v>61</v>
      </c>
      <c r="G1" s="76" t="s">
        <v>62</v>
      </c>
      <c r="H1" s="77" t="s">
        <v>63</v>
      </c>
      <c r="I1" s="76" t="s">
        <v>64</v>
      </c>
      <c r="J1" s="145" t="s">
        <v>843</v>
      </c>
      <c r="K1" s="146" t="s">
        <v>844</v>
      </c>
      <c r="L1" s="147" t="s">
        <v>845</v>
      </c>
      <c r="M1" s="148" t="s">
        <v>846</v>
      </c>
      <c r="N1" s="148" t="s">
        <v>847</v>
      </c>
      <c r="O1" s="148" t="s">
        <v>848</v>
      </c>
      <c r="P1" s="148" t="s">
        <v>849</v>
      </c>
      <c r="Q1" s="148" t="s">
        <v>850</v>
      </c>
      <c r="R1" s="148" t="s">
        <v>851</v>
      </c>
      <c r="S1" s="79" t="s">
        <v>799</v>
      </c>
      <c r="T1" s="79" t="s">
        <v>798</v>
      </c>
      <c r="U1" s="79" t="s">
        <v>792</v>
      </c>
      <c r="V1" s="79" t="s">
        <v>800</v>
      </c>
      <c r="W1" s="79" t="s">
        <v>793</v>
      </c>
      <c r="X1" s="79" t="s">
        <v>794</v>
      </c>
      <c r="Y1" s="79" t="s">
        <v>795</v>
      </c>
      <c r="Z1" s="79" t="s">
        <v>802</v>
      </c>
      <c r="AA1" s="79" t="s">
        <v>801</v>
      </c>
      <c r="AD1" s="79" t="s">
        <v>816</v>
      </c>
      <c r="AE1" s="79" t="str">
        <f t="shared" ref="AE1:AM1" si="0">+S1</f>
        <v>Max med/low - solid</v>
      </c>
      <c r="AF1" s="79" t="str">
        <f t="shared" si="0"/>
        <v>Max high/med - solid</v>
      </c>
      <c r="AG1" s="79" t="str">
        <f t="shared" si="0"/>
        <v>Max high/low - solid</v>
      </c>
      <c r="AH1" s="79" t="str">
        <f t="shared" si="0"/>
        <v>Max high/med - vol</v>
      </c>
      <c r="AI1" s="79" t="str">
        <f t="shared" si="0"/>
        <v>Max high/low - vol</v>
      </c>
      <c r="AJ1" s="79" t="str">
        <f t="shared" si="0"/>
        <v>Max high/neg - vol</v>
      </c>
      <c r="AK1" s="79" t="str">
        <f t="shared" si="0"/>
        <v>Max mod/neg - vol</v>
      </c>
      <c r="AL1" s="79" t="str">
        <f t="shared" si="0"/>
        <v>Max med/low - vol</v>
      </c>
      <c r="AM1" s="79" t="str">
        <f t="shared" si="0"/>
        <v>Max low/neg - vol</v>
      </c>
    </row>
    <row r="2" spans="1:39" x14ac:dyDescent="0.2">
      <c r="A2" s="79" t="s">
        <v>65</v>
      </c>
      <c r="B2" s="79">
        <v>1</v>
      </c>
      <c r="C2" s="79" t="s">
        <v>66</v>
      </c>
      <c r="D2" s="79" t="s">
        <v>52</v>
      </c>
      <c r="E2" s="81" t="s">
        <v>67</v>
      </c>
      <c r="F2" s="82" t="s">
        <v>53</v>
      </c>
      <c r="G2" s="81">
        <v>0.01</v>
      </c>
      <c r="H2" s="83">
        <v>1</v>
      </c>
      <c r="I2" s="81">
        <f t="shared" ref="I2:I65" si="1">H2*G2</f>
        <v>0.01</v>
      </c>
      <c r="J2" s="109"/>
      <c r="K2" s="110">
        <f>+G2/G3</f>
        <v>1</v>
      </c>
      <c r="L2" s="79">
        <f>+G2/G4</f>
        <v>1</v>
      </c>
      <c r="S2" s="79">
        <f>+MAX(J2:J13)</f>
        <v>1</v>
      </c>
      <c r="T2" s="79">
        <f>+MAX(K2:K13)</f>
        <v>10</v>
      </c>
      <c r="U2" s="79">
        <f>+MAX(L2:L13)</f>
        <v>10</v>
      </c>
      <c r="AD2" s="79">
        <v>1</v>
      </c>
      <c r="AE2" s="79">
        <f>+S2</f>
        <v>1</v>
      </c>
      <c r="AF2" s="79">
        <f>+T2</f>
        <v>10</v>
      </c>
      <c r="AG2" s="79">
        <f>+U2</f>
        <v>10</v>
      </c>
      <c r="AH2" s="79">
        <f t="shared" ref="AH2:AM2" si="2">+V14</f>
        <v>10</v>
      </c>
      <c r="AI2" s="79">
        <f t="shared" si="2"/>
        <v>10</v>
      </c>
      <c r="AJ2" s="79">
        <f t="shared" si="2"/>
        <v>10</v>
      </c>
      <c r="AK2" s="79">
        <f t="shared" si="2"/>
        <v>1</v>
      </c>
      <c r="AL2" s="79">
        <f t="shared" si="2"/>
        <v>1</v>
      </c>
      <c r="AM2" s="79">
        <f t="shared" si="2"/>
        <v>1</v>
      </c>
    </row>
    <row r="3" spans="1:39" x14ac:dyDescent="0.2">
      <c r="A3" s="79" t="s">
        <v>68</v>
      </c>
      <c r="B3" s="79">
        <v>1</v>
      </c>
      <c r="C3" s="79" t="s">
        <v>66</v>
      </c>
      <c r="D3" s="79" t="s">
        <v>52</v>
      </c>
      <c r="E3" s="81" t="s">
        <v>67</v>
      </c>
      <c r="F3" s="80" t="s">
        <v>69</v>
      </c>
      <c r="G3" s="81">
        <v>0.01</v>
      </c>
      <c r="H3" s="83">
        <v>1</v>
      </c>
      <c r="I3" s="81">
        <f t="shared" si="1"/>
        <v>0.01</v>
      </c>
      <c r="J3" s="110">
        <f>+G3/G4</f>
        <v>1</v>
      </c>
      <c r="AD3" s="79">
        <v>2</v>
      </c>
      <c r="AE3" s="79">
        <f>+S30</f>
        <v>100</v>
      </c>
      <c r="AF3" s="79">
        <f>+T30</f>
        <v>5</v>
      </c>
      <c r="AG3" s="79">
        <f>+U30</f>
        <v>500</v>
      </c>
      <c r="AH3" s="79">
        <f t="shared" ref="AH3:AM3" si="3">+V42</f>
        <v>5</v>
      </c>
      <c r="AI3" s="79">
        <f t="shared" si="3"/>
        <v>25</v>
      </c>
      <c r="AJ3" s="79">
        <f t="shared" si="3"/>
        <v>500</v>
      </c>
      <c r="AK3" s="79">
        <f t="shared" si="3"/>
        <v>200</v>
      </c>
      <c r="AL3" s="79">
        <f t="shared" si="3"/>
        <v>5</v>
      </c>
      <c r="AM3" s="79">
        <f t="shared" si="3"/>
        <v>50</v>
      </c>
    </row>
    <row r="4" spans="1:39" x14ac:dyDescent="0.2">
      <c r="A4" s="79" t="s">
        <v>70</v>
      </c>
      <c r="B4" s="79">
        <v>1</v>
      </c>
      <c r="C4" s="79" t="s">
        <v>66</v>
      </c>
      <c r="D4" s="79" t="s">
        <v>52</v>
      </c>
      <c r="E4" s="81" t="s">
        <v>67</v>
      </c>
      <c r="F4" s="80" t="s">
        <v>55</v>
      </c>
      <c r="G4" s="79">
        <v>0.01</v>
      </c>
      <c r="H4" s="83">
        <v>1</v>
      </c>
      <c r="I4" s="81">
        <f t="shared" si="1"/>
        <v>0.01</v>
      </c>
      <c r="J4" s="109"/>
      <c r="AD4" s="79">
        <v>3</v>
      </c>
      <c r="AE4" s="79">
        <f>+S58</f>
        <v>10</v>
      </c>
      <c r="AF4" s="79">
        <f>+T58</f>
        <v>5</v>
      </c>
      <c r="AG4" s="79">
        <f>+U58</f>
        <v>50</v>
      </c>
      <c r="AH4" s="79">
        <f t="shared" ref="AH4:AM4" si="4">+V70</f>
        <v>5</v>
      </c>
      <c r="AI4" s="79">
        <f t="shared" si="4"/>
        <v>33.333333333333336</v>
      </c>
      <c r="AJ4" s="79">
        <f t="shared" si="4"/>
        <v>1000</v>
      </c>
      <c r="AK4" s="79">
        <f t="shared" si="4"/>
        <v>250</v>
      </c>
      <c r="AL4" s="79">
        <f t="shared" si="4"/>
        <v>8.3333333333333339</v>
      </c>
      <c r="AM4" s="79">
        <f t="shared" si="4"/>
        <v>30</v>
      </c>
    </row>
    <row r="5" spans="1:39" x14ac:dyDescent="0.2">
      <c r="A5" s="79" t="s">
        <v>71</v>
      </c>
      <c r="B5" s="79">
        <v>1</v>
      </c>
      <c r="C5" s="79" t="s">
        <v>66</v>
      </c>
      <c r="D5" s="79" t="s">
        <v>52</v>
      </c>
      <c r="E5" s="79" t="s">
        <v>72</v>
      </c>
      <c r="F5" s="80" t="s">
        <v>53</v>
      </c>
      <c r="G5" s="79">
        <v>0.1</v>
      </c>
      <c r="H5" s="83">
        <v>1</v>
      </c>
      <c r="I5" s="81">
        <f t="shared" si="1"/>
        <v>0.1</v>
      </c>
      <c r="J5" s="109"/>
      <c r="K5" s="110">
        <f>+G5/G6</f>
        <v>10</v>
      </c>
      <c r="L5" s="79">
        <f>+G5/G7</f>
        <v>10</v>
      </c>
      <c r="AD5" s="79">
        <v>4</v>
      </c>
      <c r="AE5" s="79">
        <f>+S86</f>
        <v>10</v>
      </c>
      <c r="AF5" s="79">
        <f>+T86</f>
        <v>10</v>
      </c>
      <c r="AG5" s="79">
        <f>+U86</f>
        <v>50</v>
      </c>
      <c r="AH5" s="79">
        <f t="shared" ref="AH5:AM5" si="5">+V98</f>
        <v>5</v>
      </c>
      <c r="AI5" s="79">
        <f t="shared" si="5"/>
        <v>25</v>
      </c>
      <c r="AJ5" s="79">
        <f t="shared" si="5"/>
        <v>2500</v>
      </c>
      <c r="AK5" s="79">
        <f t="shared" si="5"/>
        <v>500</v>
      </c>
      <c r="AL5" s="79">
        <f t="shared" si="5"/>
        <v>5</v>
      </c>
      <c r="AM5" s="79">
        <f t="shared" si="5"/>
        <v>100</v>
      </c>
    </row>
    <row r="6" spans="1:39" x14ac:dyDescent="0.2">
      <c r="A6" s="79" t="s">
        <v>73</v>
      </c>
      <c r="B6" s="79">
        <v>1</v>
      </c>
      <c r="C6" s="79" t="s">
        <v>66</v>
      </c>
      <c r="D6" s="79" t="s">
        <v>52</v>
      </c>
      <c r="E6" s="79" t="s">
        <v>72</v>
      </c>
      <c r="F6" s="80" t="s">
        <v>69</v>
      </c>
      <c r="G6" s="79">
        <v>0.01</v>
      </c>
      <c r="H6" s="83">
        <v>1</v>
      </c>
      <c r="I6" s="81">
        <f t="shared" si="1"/>
        <v>0.01</v>
      </c>
      <c r="J6" s="110">
        <f>+G6/G7</f>
        <v>1</v>
      </c>
      <c r="AD6" s="79">
        <v>5</v>
      </c>
      <c r="AE6" s="79">
        <f>+S114</f>
        <v>10</v>
      </c>
      <c r="AF6" s="79">
        <f>+T114</f>
        <v>10</v>
      </c>
      <c r="AG6" s="79">
        <f>+U114</f>
        <v>50</v>
      </c>
      <c r="AH6" s="79">
        <f t="shared" ref="AH6:AM6" si="6">+V126</f>
        <v>5</v>
      </c>
      <c r="AI6" s="79">
        <f t="shared" si="6"/>
        <v>50</v>
      </c>
      <c r="AJ6" s="79">
        <f t="shared" si="6"/>
        <v>5000</v>
      </c>
      <c r="AK6" s="79">
        <f t="shared" si="6"/>
        <v>1000</v>
      </c>
      <c r="AL6" s="79">
        <f t="shared" si="6"/>
        <v>10</v>
      </c>
      <c r="AM6" s="79">
        <f t="shared" si="6"/>
        <v>100</v>
      </c>
    </row>
    <row r="7" spans="1:39" x14ac:dyDescent="0.2">
      <c r="A7" s="79" t="s">
        <v>74</v>
      </c>
      <c r="B7" s="79">
        <v>1</v>
      </c>
      <c r="C7" s="79" t="s">
        <v>66</v>
      </c>
      <c r="D7" s="79" t="s">
        <v>52</v>
      </c>
      <c r="E7" s="79" t="s">
        <v>72</v>
      </c>
      <c r="F7" s="80" t="s">
        <v>55</v>
      </c>
      <c r="G7" s="79">
        <v>0.01</v>
      </c>
      <c r="H7" s="83">
        <v>1</v>
      </c>
      <c r="I7" s="81">
        <f t="shared" si="1"/>
        <v>0.01</v>
      </c>
      <c r="J7" s="109"/>
      <c r="AD7" s="79">
        <v>6</v>
      </c>
      <c r="AE7" s="79">
        <f>+S142</f>
        <v>50</v>
      </c>
      <c r="AF7" s="79">
        <f>+T142</f>
        <v>10</v>
      </c>
      <c r="AG7" s="79">
        <f>+U142</f>
        <v>250</v>
      </c>
      <c r="AH7" s="79">
        <f t="shared" ref="AH7:AM7" si="7">+V154</f>
        <v>5</v>
      </c>
      <c r="AI7" s="79">
        <f t="shared" si="7"/>
        <v>50</v>
      </c>
      <c r="AJ7" s="79">
        <f t="shared" si="7"/>
        <v>5000</v>
      </c>
      <c r="AK7" s="79">
        <f t="shared" si="7"/>
        <v>1000</v>
      </c>
      <c r="AL7" s="79">
        <f t="shared" si="7"/>
        <v>10</v>
      </c>
      <c r="AM7" s="79">
        <f t="shared" si="7"/>
        <v>100</v>
      </c>
    </row>
    <row r="8" spans="1:39" x14ac:dyDescent="0.2">
      <c r="A8" s="79" t="s">
        <v>75</v>
      </c>
      <c r="B8" s="79">
        <v>1</v>
      </c>
      <c r="C8" s="79" t="s">
        <v>66</v>
      </c>
      <c r="D8" s="79" t="s">
        <v>76</v>
      </c>
      <c r="E8" s="81" t="s">
        <v>67</v>
      </c>
      <c r="F8" s="80" t="s">
        <v>53</v>
      </c>
      <c r="G8" s="81">
        <v>0.01</v>
      </c>
      <c r="H8" s="84">
        <v>1</v>
      </c>
      <c r="I8" s="81">
        <f t="shared" si="1"/>
        <v>0.01</v>
      </c>
      <c r="J8" s="109"/>
      <c r="K8" s="110">
        <f>+G8/G9</f>
        <v>1</v>
      </c>
      <c r="L8" s="79">
        <f>+G8/G10</f>
        <v>1</v>
      </c>
    </row>
    <row r="9" spans="1:39" x14ac:dyDescent="0.2">
      <c r="A9" s="79" t="s">
        <v>77</v>
      </c>
      <c r="B9" s="79">
        <v>1</v>
      </c>
      <c r="C9" s="79" t="s">
        <v>66</v>
      </c>
      <c r="D9" s="79" t="s">
        <v>76</v>
      </c>
      <c r="E9" s="81" t="s">
        <v>67</v>
      </c>
      <c r="F9" s="80" t="s">
        <v>69</v>
      </c>
      <c r="G9" s="81">
        <v>0.01</v>
      </c>
      <c r="H9" s="84">
        <v>1</v>
      </c>
      <c r="I9" s="81">
        <f t="shared" si="1"/>
        <v>0.01</v>
      </c>
      <c r="J9" s="110">
        <f>+G9/G10</f>
        <v>1</v>
      </c>
    </row>
    <row r="10" spans="1:39" x14ac:dyDescent="0.2">
      <c r="A10" s="79" t="s">
        <v>78</v>
      </c>
      <c r="B10" s="79">
        <v>1</v>
      </c>
      <c r="C10" s="79" t="s">
        <v>66</v>
      </c>
      <c r="D10" s="79" t="s">
        <v>76</v>
      </c>
      <c r="E10" s="81" t="s">
        <v>67</v>
      </c>
      <c r="F10" s="80" t="s">
        <v>55</v>
      </c>
      <c r="G10" s="79">
        <v>0.01</v>
      </c>
      <c r="H10" s="84">
        <v>1</v>
      </c>
      <c r="I10" s="81">
        <f t="shared" si="1"/>
        <v>0.01</v>
      </c>
      <c r="J10" s="109"/>
    </row>
    <row r="11" spans="1:39" x14ac:dyDescent="0.2">
      <c r="A11" s="79" t="s">
        <v>79</v>
      </c>
      <c r="B11" s="79">
        <v>1</v>
      </c>
      <c r="C11" s="79" t="s">
        <v>66</v>
      </c>
      <c r="D11" s="79" t="s">
        <v>76</v>
      </c>
      <c r="E11" s="79" t="s">
        <v>72</v>
      </c>
      <c r="F11" s="80" t="s">
        <v>53</v>
      </c>
      <c r="G11" s="79">
        <v>0.1</v>
      </c>
      <c r="H11" s="84">
        <v>1</v>
      </c>
      <c r="I11" s="81">
        <f t="shared" si="1"/>
        <v>0.1</v>
      </c>
      <c r="J11" s="109"/>
      <c r="K11" s="110">
        <f>+G11/G12</f>
        <v>10</v>
      </c>
      <c r="L11" s="79">
        <f>+G11/G13</f>
        <v>10</v>
      </c>
    </row>
    <row r="12" spans="1:39" x14ac:dyDescent="0.2">
      <c r="A12" s="79" t="s">
        <v>80</v>
      </c>
      <c r="B12" s="79">
        <v>1</v>
      </c>
      <c r="C12" s="79" t="s">
        <v>66</v>
      </c>
      <c r="D12" s="79" t="s">
        <v>76</v>
      </c>
      <c r="E12" s="79" t="s">
        <v>72</v>
      </c>
      <c r="F12" s="80" t="s">
        <v>69</v>
      </c>
      <c r="G12" s="79">
        <v>0.01</v>
      </c>
      <c r="H12" s="84">
        <v>1</v>
      </c>
      <c r="I12" s="81">
        <f t="shared" si="1"/>
        <v>0.01</v>
      </c>
      <c r="J12" s="110">
        <f>+G12/G13</f>
        <v>1</v>
      </c>
    </row>
    <row r="13" spans="1:39" x14ac:dyDescent="0.2">
      <c r="A13" s="79" t="s">
        <v>81</v>
      </c>
      <c r="B13" s="79">
        <v>1</v>
      </c>
      <c r="C13" s="79" t="s">
        <v>66</v>
      </c>
      <c r="D13" s="79" t="s">
        <v>76</v>
      </c>
      <c r="E13" s="79" t="s">
        <v>72</v>
      </c>
      <c r="F13" s="80" t="s">
        <v>55</v>
      </c>
      <c r="G13" s="79">
        <v>0.01</v>
      </c>
      <c r="H13" s="84">
        <v>1</v>
      </c>
      <c r="I13" s="81">
        <f t="shared" si="1"/>
        <v>0.01</v>
      </c>
      <c r="J13" s="109"/>
    </row>
    <row r="14" spans="1:39" x14ac:dyDescent="0.2">
      <c r="A14" s="79" t="s">
        <v>82</v>
      </c>
      <c r="B14" s="79">
        <v>1</v>
      </c>
      <c r="C14" s="79" t="s">
        <v>83</v>
      </c>
      <c r="D14" s="79" t="s">
        <v>52</v>
      </c>
      <c r="E14" s="81" t="s">
        <v>67</v>
      </c>
      <c r="F14" s="80" t="s">
        <v>53</v>
      </c>
      <c r="G14" s="123">
        <v>0.01</v>
      </c>
      <c r="H14" s="83">
        <v>1</v>
      </c>
      <c r="I14" s="81">
        <f t="shared" si="1"/>
        <v>0.01</v>
      </c>
      <c r="J14" s="109"/>
      <c r="K14" s="125">
        <f>+G14/G15</f>
        <v>1</v>
      </c>
      <c r="L14" s="79">
        <f>+G14/G16</f>
        <v>1</v>
      </c>
      <c r="M14" s="79">
        <f>+G14/G17</f>
        <v>1</v>
      </c>
      <c r="P14" s="79">
        <f>+G14/G16</f>
        <v>1</v>
      </c>
      <c r="V14" s="79">
        <f>+MAX(K14:K29)</f>
        <v>10</v>
      </c>
      <c r="W14" s="79">
        <f>+MAX(L14:L29)</f>
        <v>10</v>
      </c>
      <c r="X14" s="79">
        <f>+MAX(M14:M29)</f>
        <v>10</v>
      </c>
      <c r="Y14" s="79">
        <f>+MAX(N14:N29)</f>
        <v>1</v>
      </c>
      <c r="Z14" s="79">
        <f>+MAX(J14:J29)</f>
        <v>1</v>
      </c>
      <c r="AA14" s="79">
        <f>+MAX(O14:O29)</f>
        <v>1</v>
      </c>
    </row>
    <row r="15" spans="1:39" x14ac:dyDescent="0.2">
      <c r="A15" s="79" t="s">
        <v>84</v>
      </c>
      <c r="B15" s="79">
        <v>1</v>
      </c>
      <c r="C15" s="79" t="s">
        <v>83</v>
      </c>
      <c r="D15" s="79" t="s">
        <v>52</v>
      </c>
      <c r="E15" s="81" t="s">
        <v>67</v>
      </c>
      <c r="F15" s="80" t="s">
        <v>69</v>
      </c>
      <c r="G15" s="123">
        <v>0.01</v>
      </c>
      <c r="H15" s="83">
        <v>1</v>
      </c>
      <c r="I15" s="81">
        <f t="shared" si="1"/>
        <v>0.01</v>
      </c>
      <c r="J15" s="110">
        <f>+G15/G16</f>
        <v>1</v>
      </c>
      <c r="N15" s="79">
        <f>+G15/G17</f>
        <v>1</v>
      </c>
      <c r="Q15" s="79">
        <f>+G15/G16</f>
        <v>1</v>
      </c>
      <c r="R15" s="79">
        <f>+G14/G15</f>
        <v>1</v>
      </c>
    </row>
    <row r="16" spans="1:39" x14ac:dyDescent="0.2">
      <c r="A16" s="79" t="s">
        <v>85</v>
      </c>
      <c r="B16" s="79">
        <v>1</v>
      </c>
      <c r="C16" s="79" t="s">
        <v>83</v>
      </c>
      <c r="D16" s="79" t="s">
        <v>52</v>
      </c>
      <c r="E16" s="81" t="s">
        <v>67</v>
      </c>
      <c r="F16" s="80" t="s">
        <v>55</v>
      </c>
      <c r="G16" s="123">
        <v>0.01</v>
      </c>
      <c r="H16" s="83">
        <v>1</v>
      </c>
      <c r="I16" s="81">
        <f t="shared" si="1"/>
        <v>0.01</v>
      </c>
      <c r="J16" s="109"/>
      <c r="O16" s="79">
        <f>+G16/G17</f>
        <v>1</v>
      </c>
    </row>
    <row r="17" spans="1:27" x14ac:dyDescent="0.2">
      <c r="A17" s="85" t="s">
        <v>86</v>
      </c>
      <c r="B17" s="85">
        <v>1</v>
      </c>
      <c r="C17" s="85" t="s">
        <v>83</v>
      </c>
      <c r="D17" s="85" t="s">
        <v>52</v>
      </c>
      <c r="E17" s="86" t="s">
        <v>67</v>
      </c>
      <c r="F17" s="87" t="s">
        <v>87</v>
      </c>
      <c r="G17" s="85">
        <v>0.01</v>
      </c>
      <c r="H17" s="88">
        <v>1</v>
      </c>
      <c r="I17" s="86">
        <f>H17*G17</f>
        <v>0.01</v>
      </c>
      <c r="J17" s="109"/>
    </row>
    <row r="18" spans="1:27" x14ac:dyDescent="0.2">
      <c r="A18" s="79" t="s">
        <v>88</v>
      </c>
      <c r="B18" s="79">
        <v>1</v>
      </c>
      <c r="C18" s="79" t="s">
        <v>83</v>
      </c>
      <c r="D18" s="79" t="s">
        <v>52</v>
      </c>
      <c r="E18" s="79" t="s">
        <v>72</v>
      </c>
      <c r="F18" s="80" t="s">
        <v>53</v>
      </c>
      <c r="G18" s="79">
        <v>0.1</v>
      </c>
      <c r="H18" s="83">
        <v>1</v>
      </c>
      <c r="I18" s="81">
        <f t="shared" si="1"/>
        <v>0.1</v>
      </c>
      <c r="J18" s="109"/>
      <c r="K18" s="110">
        <f>+G18/G19</f>
        <v>10</v>
      </c>
      <c r="L18" s="79">
        <f>+G18/G20</f>
        <v>10</v>
      </c>
      <c r="M18" s="79">
        <f>+G18/G21</f>
        <v>10</v>
      </c>
      <c r="P18" s="79">
        <f>+G18/G20</f>
        <v>10</v>
      </c>
    </row>
    <row r="19" spans="1:27" x14ac:dyDescent="0.2">
      <c r="A19" s="79" t="s">
        <v>89</v>
      </c>
      <c r="B19" s="79">
        <v>1</v>
      </c>
      <c r="C19" s="79" t="s">
        <v>83</v>
      </c>
      <c r="D19" s="79" t="s">
        <v>52</v>
      </c>
      <c r="E19" s="79" t="s">
        <v>72</v>
      </c>
      <c r="F19" s="80" t="s">
        <v>69</v>
      </c>
      <c r="G19" s="79">
        <v>0.01</v>
      </c>
      <c r="H19" s="83">
        <v>1</v>
      </c>
      <c r="I19" s="81">
        <f t="shared" si="1"/>
        <v>0.01</v>
      </c>
      <c r="J19" s="110">
        <f>+G19/G20</f>
        <v>1</v>
      </c>
      <c r="N19" s="79">
        <f>+G19/G21</f>
        <v>1</v>
      </c>
      <c r="Q19" s="79">
        <f>+G19/G20</f>
        <v>1</v>
      </c>
      <c r="R19" s="79">
        <f>+G18/G19</f>
        <v>10</v>
      </c>
    </row>
    <row r="20" spans="1:27" x14ac:dyDescent="0.2">
      <c r="A20" s="79" t="s">
        <v>90</v>
      </c>
      <c r="B20" s="79">
        <v>1</v>
      </c>
      <c r="C20" s="79" t="s">
        <v>83</v>
      </c>
      <c r="D20" s="79" t="s">
        <v>52</v>
      </c>
      <c r="E20" s="79" t="s">
        <v>72</v>
      </c>
      <c r="F20" s="80" t="s">
        <v>55</v>
      </c>
      <c r="G20" s="79">
        <v>0.01</v>
      </c>
      <c r="H20" s="83">
        <v>1</v>
      </c>
      <c r="I20" s="81">
        <f t="shared" si="1"/>
        <v>0.01</v>
      </c>
      <c r="J20" s="109"/>
      <c r="O20" s="79">
        <f>+G20/G21</f>
        <v>1</v>
      </c>
    </row>
    <row r="21" spans="1:27" x14ac:dyDescent="0.2">
      <c r="A21" s="87" t="s">
        <v>91</v>
      </c>
      <c r="B21" s="87">
        <v>1</v>
      </c>
      <c r="C21" s="87" t="s">
        <v>83</v>
      </c>
      <c r="D21" s="87" t="s">
        <v>52</v>
      </c>
      <c r="E21" s="87" t="s">
        <v>72</v>
      </c>
      <c r="F21" s="87" t="s">
        <v>87</v>
      </c>
      <c r="G21" s="87">
        <v>0.01</v>
      </c>
      <c r="H21" s="89">
        <v>1</v>
      </c>
      <c r="I21" s="90">
        <f>H21*G21</f>
        <v>0.01</v>
      </c>
      <c r="J21" s="111"/>
    </row>
    <row r="22" spans="1:27" x14ac:dyDescent="0.2">
      <c r="A22" s="80" t="s">
        <v>92</v>
      </c>
      <c r="B22" s="80">
        <v>1</v>
      </c>
      <c r="C22" s="80" t="s">
        <v>83</v>
      </c>
      <c r="D22" s="80" t="s">
        <v>76</v>
      </c>
      <c r="E22" s="91" t="s">
        <v>67</v>
      </c>
      <c r="F22" s="80" t="s">
        <v>53</v>
      </c>
      <c r="G22" s="80">
        <v>0.01</v>
      </c>
      <c r="H22" s="92">
        <v>1</v>
      </c>
      <c r="I22" s="91">
        <f t="shared" si="1"/>
        <v>0.01</v>
      </c>
      <c r="J22" s="111"/>
      <c r="K22" s="110">
        <f>+G22/G23</f>
        <v>1</v>
      </c>
      <c r="L22" s="79">
        <f>+G22/G24</f>
        <v>1</v>
      </c>
      <c r="M22" s="79">
        <f>+G22/G25</f>
        <v>1</v>
      </c>
      <c r="P22" s="79">
        <f>+G22/G24</f>
        <v>1</v>
      </c>
    </row>
    <row r="23" spans="1:27" x14ac:dyDescent="0.2">
      <c r="A23" s="80" t="s">
        <v>93</v>
      </c>
      <c r="B23" s="80">
        <v>1</v>
      </c>
      <c r="C23" s="80" t="s">
        <v>83</v>
      </c>
      <c r="D23" s="80" t="s">
        <v>76</v>
      </c>
      <c r="E23" s="91" t="s">
        <v>67</v>
      </c>
      <c r="F23" s="80" t="s">
        <v>69</v>
      </c>
      <c r="G23" s="80">
        <v>0.01</v>
      </c>
      <c r="H23" s="92">
        <v>1</v>
      </c>
      <c r="I23" s="91">
        <f t="shared" si="1"/>
        <v>0.01</v>
      </c>
      <c r="J23" s="110">
        <f>+G23/G24</f>
        <v>1</v>
      </c>
      <c r="N23" s="79">
        <f>+G23/G25</f>
        <v>1</v>
      </c>
      <c r="Q23" s="79">
        <f>+G23/G24</f>
        <v>1</v>
      </c>
      <c r="R23" s="79">
        <f>+G22/G23</f>
        <v>1</v>
      </c>
    </row>
    <row r="24" spans="1:27" x14ac:dyDescent="0.2">
      <c r="A24" s="80" t="s">
        <v>94</v>
      </c>
      <c r="B24" s="80">
        <v>1</v>
      </c>
      <c r="C24" s="80" t="s">
        <v>83</v>
      </c>
      <c r="D24" s="80" t="s">
        <v>76</v>
      </c>
      <c r="E24" s="91" t="s">
        <v>67</v>
      </c>
      <c r="F24" s="80" t="s">
        <v>55</v>
      </c>
      <c r="G24" s="80">
        <v>0.01</v>
      </c>
      <c r="H24" s="92">
        <v>1</v>
      </c>
      <c r="I24" s="91">
        <f t="shared" si="1"/>
        <v>0.01</v>
      </c>
      <c r="J24" s="111"/>
      <c r="O24" s="79">
        <f>+G24/G25</f>
        <v>1</v>
      </c>
    </row>
    <row r="25" spans="1:27" x14ac:dyDescent="0.2">
      <c r="A25" s="87" t="s">
        <v>95</v>
      </c>
      <c r="B25" s="87">
        <v>1</v>
      </c>
      <c r="C25" s="87" t="s">
        <v>83</v>
      </c>
      <c r="D25" s="87" t="s">
        <v>76</v>
      </c>
      <c r="E25" s="87" t="s">
        <v>67</v>
      </c>
      <c r="F25" s="87" t="s">
        <v>87</v>
      </c>
      <c r="G25" s="87">
        <v>0.01</v>
      </c>
      <c r="H25" s="89">
        <v>1</v>
      </c>
      <c r="I25" s="90">
        <f>H25*G25</f>
        <v>0.01</v>
      </c>
      <c r="J25" s="111"/>
    </row>
    <row r="26" spans="1:27" x14ac:dyDescent="0.2">
      <c r="A26" s="79" t="s">
        <v>96</v>
      </c>
      <c r="B26" s="79">
        <v>1</v>
      </c>
      <c r="C26" s="79" t="s">
        <v>83</v>
      </c>
      <c r="D26" s="79" t="s">
        <v>76</v>
      </c>
      <c r="E26" s="79" t="s">
        <v>72</v>
      </c>
      <c r="F26" s="80" t="s">
        <v>53</v>
      </c>
      <c r="G26" s="79">
        <v>0.1</v>
      </c>
      <c r="H26" s="84">
        <v>1</v>
      </c>
      <c r="I26" s="81">
        <f t="shared" si="1"/>
        <v>0.1</v>
      </c>
      <c r="J26" s="109"/>
      <c r="K26" s="110">
        <f>+G26/G27</f>
        <v>10</v>
      </c>
      <c r="L26" s="79">
        <f>+G26/G28</f>
        <v>10</v>
      </c>
      <c r="M26" s="79">
        <f>+G26/G29</f>
        <v>10</v>
      </c>
      <c r="P26" s="79">
        <f>+G26/G28</f>
        <v>10</v>
      </c>
    </row>
    <row r="27" spans="1:27" x14ac:dyDescent="0.2">
      <c r="A27" s="79" t="s">
        <v>97</v>
      </c>
      <c r="B27" s="79">
        <v>1</v>
      </c>
      <c r="C27" s="79" t="s">
        <v>83</v>
      </c>
      <c r="D27" s="79" t="s">
        <v>76</v>
      </c>
      <c r="E27" s="79" t="s">
        <v>72</v>
      </c>
      <c r="F27" s="80" t="s">
        <v>69</v>
      </c>
      <c r="G27" s="79">
        <v>0.01</v>
      </c>
      <c r="H27" s="84">
        <v>1</v>
      </c>
      <c r="I27" s="81">
        <f t="shared" si="1"/>
        <v>0.01</v>
      </c>
      <c r="J27" s="110">
        <f>+G27/G28</f>
        <v>1</v>
      </c>
      <c r="N27" s="79">
        <f>+G27/G29</f>
        <v>1</v>
      </c>
      <c r="Q27" s="79">
        <f>+G27/G28</f>
        <v>1</v>
      </c>
      <c r="R27" s="79">
        <f>+G26/G27</f>
        <v>10</v>
      </c>
    </row>
    <row r="28" spans="1:27" x14ac:dyDescent="0.2">
      <c r="A28" s="80" t="s">
        <v>98</v>
      </c>
      <c r="B28" s="80">
        <v>1</v>
      </c>
      <c r="C28" s="80" t="s">
        <v>83</v>
      </c>
      <c r="D28" s="80" t="s">
        <v>76</v>
      </c>
      <c r="E28" s="80" t="s">
        <v>72</v>
      </c>
      <c r="F28" s="80" t="s">
        <v>55</v>
      </c>
      <c r="G28" s="80">
        <v>0.01</v>
      </c>
      <c r="H28" s="92">
        <v>1</v>
      </c>
      <c r="I28" s="91">
        <f t="shared" si="1"/>
        <v>0.01</v>
      </c>
      <c r="J28" s="111"/>
      <c r="O28" s="79">
        <f>+G28/G29</f>
        <v>1</v>
      </c>
    </row>
    <row r="29" spans="1:27" x14ac:dyDescent="0.2">
      <c r="A29" s="93" t="s">
        <v>99</v>
      </c>
      <c r="B29" s="93">
        <v>1</v>
      </c>
      <c r="C29" s="93" t="s">
        <v>83</v>
      </c>
      <c r="D29" s="93" t="s">
        <v>76</v>
      </c>
      <c r="E29" s="93" t="s">
        <v>72</v>
      </c>
      <c r="F29" s="93" t="s">
        <v>87</v>
      </c>
      <c r="G29" s="93">
        <v>0.01</v>
      </c>
      <c r="H29" s="94">
        <v>1</v>
      </c>
      <c r="I29" s="95">
        <f>H29*G29</f>
        <v>0.01</v>
      </c>
      <c r="J29" s="112"/>
      <c r="K29" s="113"/>
      <c r="L29" s="99"/>
      <c r="M29" s="99"/>
      <c r="N29" s="99"/>
      <c r="O29" s="99"/>
      <c r="P29" s="99"/>
      <c r="Q29" s="99"/>
      <c r="R29" s="99"/>
      <c r="S29" s="99"/>
      <c r="T29" s="99"/>
      <c r="U29" s="99"/>
      <c r="V29" s="99"/>
      <c r="W29" s="99"/>
      <c r="X29" s="99"/>
      <c r="Y29" s="99"/>
      <c r="Z29" s="99"/>
      <c r="AA29" s="99"/>
    </row>
    <row r="30" spans="1:27" x14ac:dyDescent="0.2">
      <c r="A30" s="80" t="s">
        <v>100</v>
      </c>
      <c r="B30" s="80">
        <v>2</v>
      </c>
      <c r="C30" s="80" t="s">
        <v>66</v>
      </c>
      <c r="D30" s="80" t="s">
        <v>52</v>
      </c>
      <c r="E30" s="80" t="s">
        <v>67</v>
      </c>
      <c r="F30" s="80" t="s">
        <v>53</v>
      </c>
      <c r="G30" s="80">
        <v>1</v>
      </c>
      <c r="H30" s="92">
        <v>0.1</v>
      </c>
      <c r="I30" s="91">
        <f t="shared" si="1"/>
        <v>0.1</v>
      </c>
      <c r="J30" s="109"/>
      <c r="K30" s="110">
        <f>+G30/G31</f>
        <v>2</v>
      </c>
      <c r="L30" s="79">
        <f>+G30/G32</f>
        <v>100</v>
      </c>
      <c r="S30" s="79">
        <f>+MAX(J30:J41)</f>
        <v>100</v>
      </c>
      <c r="T30" s="79">
        <f>+MAX(K30:K41)</f>
        <v>5</v>
      </c>
      <c r="U30" s="79">
        <f>+MAX(L30:L41)</f>
        <v>500</v>
      </c>
    </row>
    <row r="31" spans="1:27" x14ac:dyDescent="0.2">
      <c r="A31" s="79" t="s">
        <v>101</v>
      </c>
      <c r="B31" s="79">
        <v>2</v>
      </c>
      <c r="C31" s="79" t="s">
        <v>66</v>
      </c>
      <c r="D31" s="79" t="s">
        <v>52</v>
      </c>
      <c r="E31" s="81" t="s">
        <v>67</v>
      </c>
      <c r="F31" s="80" t="s">
        <v>69</v>
      </c>
      <c r="G31" s="79">
        <v>0.5</v>
      </c>
      <c r="H31" s="84">
        <v>0.1</v>
      </c>
      <c r="I31" s="81">
        <f t="shared" si="1"/>
        <v>0.05</v>
      </c>
      <c r="J31" s="110">
        <f>+G31/G32</f>
        <v>50</v>
      </c>
    </row>
    <row r="32" spans="1:27" x14ac:dyDescent="0.2">
      <c r="A32" s="79" t="s">
        <v>102</v>
      </c>
      <c r="B32" s="79">
        <v>2</v>
      </c>
      <c r="C32" s="79" t="s">
        <v>66</v>
      </c>
      <c r="D32" s="79" t="s">
        <v>52</v>
      </c>
      <c r="E32" s="81" t="s">
        <v>67</v>
      </c>
      <c r="F32" s="80" t="s">
        <v>55</v>
      </c>
      <c r="G32" s="79">
        <v>0.01</v>
      </c>
      <c r="H32" s="84">
        <v>0.1</v>
      </c>
      <c r="I32" s="81">
        <f t="shared" si="1"/>
        <v>1E-3</v>
      </c>
      <c r="J32" s="109"/>
    </row>
    <row r="33" spans="1:27" x14ac:dyDescent="0.2">
      <c r="A33" s="79" t="s">
        <v>103</v>
      </c>
      <c r="B33" s="79">
        <v>2</v>
      </c>
      <c r="C33" s="79" t="s">
        <v>66</v>
      </c>
      <c r="D33" s="79" t="s">
        <v>52</v>
      </c>
      <c r="E33" s="79" t="s">
        <v>72</v>
      </c>
      <c r="F33" s="80" t="s">
        <v>53</v>
      </c>
      <c r="G33" s="79">
        <v>5</v>
      </c>
      <c r="H33" s="84">
        <v>0.2</v>
      </c>
      <c r="I33" s="81">
        <f t="shared" si="1"/>
        <v>1</v>
      </c>
      <c r="J33" s="109"/>
      <c r="K33" s="110">
        <f>+G33/G34</f>
        <v>5</v>
      </c>
      <c r="L33" s="79">
        <f>+G33/G35</f>
        <v>500</v>
      </c>
    </row>
    <row r="34" spans="1:27" x14ac:dyDescent="0.2">
      <c r="A34" s="79" t="s">
        <v>104</v>
      </c>
      <c r="B34" s="79">
        <v>2</v>
      </c>
      <c r="C34" s="79" t="s">
        <v>66</v>
      </c>
      <c r="D34" s="79" t="s">
        <v>52</v>
      </c>
      <c r="E34" s="79" t="s">
        <v>72</v>
      </c>
      <c r="F34" s="80" t="s">
        <v>69</v>
      </c>
      <c r="G34" s="79">
        <v>1</v>
      </c>
      <c r="H34" s="84">
        <v>0.2</v>
      </c>
      <c r="I34" s="81">
        <f t="shared" si="1"/>
        <v>0.2</v>
      </c>
      <c r="J34" s="127">
        <f>+G34/G35</f>
        <v>100</v>
      </c>
    </row>
    <row r="35" spans="1:27" x14ac:dyDescent="0.2">
      <c r="A35" s="79" t="s">
        <v>105</v>
      </c>
      <c r="B35" s="79">
        <v>2</v>
      </c>
      <c r="C35" s="79" t="s">
        <v>66</v>
      </c>
      <c r="D35" s="79" t="s">
        <v>52</v>
      </c>
      <c r="E35" s="79" t="s">
        <v>72</v>
      </c>
      <c r="F35" s="80" t="s">
        <v>55</v>
      </c>
      <c r="G35" s="79">
        <v>0.01</v>
      </c>
      <c r="H35" s="84">
        <v>0.2</v>
      </c>
      <c r="I35" s="81">
        <f t="shared" si="1"/>
        <v>2E-3</v>
      </c>
      <c r="J35" s="109"/>
    </row>
    <row r="36" spans="1:27" x14ac:dyDescent="0.2">
      <c r="A36" s="79" t="s">
        <v>106</v>
      </c>
      <c r="B36" s="79">
        <v>2</v>
      </c>
      <c r="C36" s="79" t="s">
        <v>66</v>
      </c>
      <c r="D36" s="79" t="s">
        <v>76</v>
      </c>
      <c r="E36" s="81" t="s">
        <v>67</v>
      </c>
      <c r="F36" s="80" t="s">
        <v>53</v>
      </c>
      <c r="G36" s="79">
        <v>1</v>
      </c>
      <c r="H36" s="84">
        <v>1</v>
      </c>
      <c r="I36" s="81">
        <f t="shared" si="1"/>
        <v>1</v>
      </c>
      <c r="J36" s="109"/>
      <c r="K36" s="110">
        <f>+G36/G37</f>
        <v>2</v>
      </c>
      <c r="L36" s="79">
        <f>+G36/G38</f>
        <v>100</v>
      </c>
    </row>
    <row r="37" spans="1:27" x14ac:dyDescent="0.2">
      <c r="A37" s="79" t="s">
        <v>107</v>
      </c>
      <c r="B37" s="79">
        <v>2</v>
      </c>
      <c r="C37" s="79" t="s">
        <v>66</v>
      </c>
      <c r="D37" s="79" t="s">
        <v>76</v>
      </c>
      <c r="E37" s="81" t="s">
        <v>67</v>
      </c>
      <c r="F37" s="80" t="s">
        <v>69</v>
      </c>
      <c r="G37" s="79">
        <v>0.5</v>
      </c>
      <c r="H37" s="84">
        <v>1</v>
      </c>
      <c r="I37" s="81">
        <f t="shared" si="1"/>
        <v>0.5</v>
      </c>
      <c r="J37" s="110">
        <f>+G37/G38</f>
        <v>50</v>
      </c>
    </row>
    <row r="38" spans="1:27" x14ac:dyDescent="0.2">
      <c r="A38" s="79" t="s">
        <v>108</v>
      </c>
      <c r="B38" s="79">
        <v>2</v>
      </c>
      <c r="C38" s="79" t="s">
        <v>66</v>
      </c>
      <c r="D38" s="79" t="s">
        <v>76</v>
      </c>
      <c r="E38" s="81" t="s">
        <v>67</v>
      </c>
      <c r="F38" s="80" t="s">
        <v>55</v>
      </c>
      <c r="G38" s="79">
        <v>0.01</v>
      </c>
      <c r="H38" s="84">
        <v>1</v>
      </c>
      <c r="I38" s="81">
        <f t="shared" si="1"/>
        <v>0.01</v>
      </c>
      <c r="J38" s="109"/>
    </row>
    <row r="39" spans="1:27" x14ac:dyDescent="0.2">
      <c r="A39" s="79" t="s">
        <v>109</v>
      </c>
      <c r="B39" s="79">
        <v>2</v>
      </c>
      <c r="C39" s="79" t="s">
        <v>66</v>
      </c>
      <c r="D39" s="79" t="s">
        <v>76</v>
      </c>
      <c r="E39" s="79" t="s">
        <v>72</v>
      </c>
      <c r="F39" s="80" t="s">
        <v>53</v>
      </c>
      <c r="G39" s="79">
        <v>5</v>
      </c>
      <c r="H39" s="84">
        <v>1</v>
      </c>
      <c r="I39" s="81">
        <f t="shared" si="1"/>
        <v>5</v>
      </c>
      <c r="J39" s="109"/>
      <c r="K39" s="110">
        <f>+G39/G40</f>
        <v>5</v>
      </c>
      <c r="L39" s="79">
        <f>+G39/G41</f>
        <v>500</v>
      </c>
    </row>
    <row r="40" spans="1:27" x14ac:dyDescent="0.2">
      <c r="A40" s="79" t="s">
        <v>110</v>
      </c>
      <c r="B40" s="79">
        <v>2</v>
      </c>
      <c r="C40" s="79" t="s">
        <v>66</v>
      </c>
      <c r="D40" s="79" t="s">
        <v>76</v>
      </c>
      <c r="E40" s="79" t="s">
        <v>72</v>
      </c>
      <c r="F40" s="80" t="s">
        <v>69</v>
      </c>
      <c r="G40" s="79">
        <v>1</v>
      </c>
      <c r="H40" s="84">
        <v>1</v>
      </c>
      <c r="I40" s="81">
        <f t="shared" si="1"/>
        <v>1</v>
      </c>
      <c r="J40" s="127">
        <f>+G40/G41</f>
        <v>100</v>
      </c>
    </row>
    <row r="41" spans="1:27" x14ac:dyDescent="0.2">
      <c r="A41" s="79" t="s">
        <v>111</v>
      </c>
      <c r="B41" s="79">
        <v>2</v>
      </c>
      <c r="C41" s="79" t="s">
        <v>66</v>
      </c>
      <c r="D41" s="79" t="s">
        <v>76</v>
      </c>
      <c r="E41" s="79" t="s">
        <v>72</v>
      </c>
      <c r="F41" s="80" t="s">
        <v>55</v>
      </c>
      <c r="G41" s="79">
        <v>0.01</v>
      </c>
      <c r="H41" s="84">
        <v>1</v>
      </c>
      <c r="I41" s="81">
        <f t="shared" si="1"/>
        <v>0.01</v>
      </c>
      <c r="J41" s="109"/>
    </row>
    <row r="42" spans="1:27" x14ac:dyDescent="0.2">
      <c r="A42" s="79" t="s">
        <v>112</v>
      </c>
      <c r="B42" s="79">
        <v>2</v>
      </c>
      <c r="C42" s="79" t="s">
        <v>83</v>
      </c>
      <c r="D42" s="79" t="s">
        <v>52</v>
      </c>
      <c r="E42" s="81" t="s">
        <v>67</v>
      </c>
      <c r="F42" s="80" t="s">
        <v>53</v>
      </c>
      <c r="G42" s="124">
        <v>25</v>
      </c>
      <c r="H42" s="84">
        <v>0.1</v>
      </c>
      <c r="I42" s="81">
        <f t="shared" si="1"/>
        <v>2.5</v>
      </c>
      <c r="J42" s="109"/>
      <c r="K42" s="125">
        <f>+G42/G43</f>
        <v>5</v>
      </c>
      <c r="L42" s="79">
        <f>+G42/G44</f>
        <v>25</v>
      </c>
      <c r="M42" s="79">
        <f>+G42/G45</f>
        <v>250</v>
      </c>
      <c r="P42" s="79">
        <f>+G42/G44</f>
        <v>25</v>
      </c>
      <c r="V42" s="79">
        <f>+MAX(K42:K57)</f>
        <v>5</v>
      </c>
      <c r="W42" s="79">
        <f>+MAX(L42:L57)</f>
        <v>25</v>
      </c>
      <c r="X42" s="79">
        <f>+MAX(M42:M57)</f>
        <v>500</v>
      </c>
      <c r="Y42" s="79">
        <f>+MAX(N42:N57)</f>
        <v>200</v>
      </c>
      <c r="Z42" s="79">
        <f>+MAX(J42:J57)</f>
        <v>5</v>
      </c>
      <c r="AA42" s="79">
        <f>+MAX(O42:O57)</f>
        <v>50</v>
      </c>
    </row>
    <row r="43" spans="1:27" x14ac:dyDescent="0.2">
      <c r="A43" s="79" t="s">
        <v>113</v>
      </c>
      <c r="B43" s="79">
        <v>2</v>
      </c>
      <c r="C43" s="79" t="s">
        <v>83</v>
      </c>
      <c r="D43" s="79" t="s">
        <v>52</v>
      </c>
      <c r="E43" s="81" t="s">
        <v>67</v>
      </c>
      <c r="F43" s="80" t="s">
        <v>69</v>
      </c>
      <c r="G43" s="124">
        <v>5</v>
      </c>
      <c r="H43" s="84">
        <v>0.1</v>
      </c>
      <c r="I43" s="81">
        <f t="shared" si="1"/>
        <v>0.5</v>
      </c>
      <c r="J43" s="110">
        <f>+G43/G44</f>
        <v>5</v>
      </c>
      <c r="N43" s="79">
        <f>+G43/G45</f>
        <v>50</v>
      </c>
      <c r="Q43" s="79">
        <f>+G43/G44</f>
        <v>5</v>
      </c>
      <c r="R43" s="79">
        <f>+G42/G43</f>
        <v>5</v>
      </c>
    </row>
    <row r="44" spans="1:27" x14ac:dyDescent="0.2">
      <c r="A44" s="79" t="s">
        <v>114</v>
      </c>
      <c r="B44" s="79">
        <v>2</v>
      </c>
      <c r="C44" s="79" t="s">
        <v>83</v>
      </c>
      <c r="D44" s="79" t="s">
        <v>52</v>
      </c>
      <c r="E44" s="81" t="s">
        <v>67</v>
      </c>
      <c r="F44" s="80" t="s">
        <v>55</v>
      </c>
      <c r="G44" s="123">
        <v>1</v>
      </c>
      <c r="H44" s="84">
        <v>0.1</v>
      </c>
      <c r="I44" s="81">
        <f t="shared" si="1"/>
        <v>0.1</v>
      </c>
      <c r="J44" s="109"/>
      <c r="O44" s="79">
        <f>+G44/G45</f>
        <v>10</v>
      </c>
    </row>
    <row r="45" spans="1:27" x14ac:dyDescent="0.2">
      <c r="A45" s="85" t="s">
        <v>115</v>
      </c>
      <c r="B45" s="85">
        <v>2</v>
      </c>
      <c r="C45" s="85" t="s">
        <v>83</v>
      </c>
      <c r="D45" s="85" t="s">
        <v>52</v>
      </c>
      <c r="E45" s="86" t="s">
        <v>67</v>
      </c>
      <c r="F45" s="87" t="s">
        <v>87</v>
      </c>
      <c r="G45" s="86">
        <v>0.1</v>
      </c>
      <c r="H45" s="98">
        <v>0.1</v>
      </c>
      <c r="I45" s="86">
        <f>H45*G45</f>
        <v>1.0000000000000002E-2</v>
      </c>
      <c r="J45" s="109"/>
    </row>
    <row r="46" spans="1:27" x14ac:dyDescent="0.2">
      <c r="A46" s="79" t="s">
        <v>116</v>
      </c>
      <c r="B46" s="79">
        <v>2</v>
      </c>
      <c r="C46" s="79" t="s">
        <v>83</v>
      </c>
      <c r="D46" s="79" t="s">
        <v>52</v>
      </c>
      <c r="E46" s="79" t="s">
        <v>72</v>
      </c>
      <c r="F46" s="80" t="s">
        <v>53</v>
      </c>
      <c r="G46" s="81">
        <v>50</v>
      </c>
      <c r="H46" s="84">
        <v>0.2</v>
      </c>
      <c r="I46" s="81">
        <f t="shared" si="1"/>
        <v>10</v>
      </c>
      <c r="J46" s="109"/>
      <c r="K46" s="110">
        <f>+G46/G47</f>
        <v>2.5</v>
      </c>
      <c r="L46" s="79">
        <f>+G46/G48</f>
        <v>10</v>
      </c>
      <c r="M46" s="79">
        <f>+G46/G49</f>
        <v>500</v>
      </c>
      <c r="P46" s="79">
        <f>+G46/G48</f>
        <v>10</v>
      </c>
    </row>
    <row r="47" spans="1:27" x14ac:dyDescent="0.2">
      <c r="A47" s="79" t="s">
        <v>117</v>
      </c>
      <c r="B47" s="79">
        <v>2</v>
      </c>
      <c r="C47" s="79" t="s">
        <v>83</v>
      </c>
      <c r="D47" s="79" t="s">
        <v>52</v>
      </c>
      <c r="E47" s="79" t="s">
        <v>72</v>
      </c>
      <c r="F47" s="80" t="s">
        <v>69</v>
      </c>
      <c r="G47" s="81">
        <v>20</v>
      </c>
      <c r="H47" s="84">
        <v>0.2</v>
      </c>
      <c r="I47" s="81">
        <f t="shared" si="1"/>
        <v>4</v>
      </c>
      <c r="J47" s="110">
        <f>+G47/G48</f>
        <v>4</v>
      </c>
      <c r="N47" s="79">
        <f>+G47/G49</f>
        <v>200</v>
      </c>
      <c r="Q47" s="79">
        <f>+G47/G48</f>
        <v>4</v>
      </c>
      <c r="R47" s="79">
        <f>+G46/G47</f>
        <v>2.5</v>
      </c>
    </row>
    <row r="48" spans="1:27" x14ac:dyDescent="0.2">
      <c r="A48" s="79" t="s">
        <v>118</v>
      </c>
      <c r="B48" s="79">
        <v>2</v>
      </c>
      <c r="C48" s="79" t="s">
        <v>83</v>
      </c>
      <c r="D48" s="79" t="s">
        <v>52</v>
      </c>
      <c r="E48" s="79" t="s">
        <v>72</v>
      </c>
      <c r="F48" s="80" t="s">
        <v>55</v>
      </c>
      <c r="G48" s="81">
        <v>5</v>
      </c>
      <c r="H48" s="84">
        <v>0.2</v>
      </c>
      <c r="I48" s="81">
        <f t="shared" si="1"/>
        <v>1</v>
      </c>
      <c r="J48" s="109"/>
      <c r="O48" s="79">
        <f>+G48/G49</f>
        <v>50</v>
      </c>
    </row>
    <row r="49" spans="1:27" x14ac:dyDescent="0.2">
      <c r="A49" s="85" t="s">
        <v>119</v>
      </c>
      <c r="B49" s="85">
        <v>2</v>
      </c>
      <c r="C49" s="85" t="s">
        <v>83</v>
      </c>
      <c r="D49" s="85" t="s">
        <v>52</v>
      </c>
      <c r="E49" s="85" t="s">
        <v>72</v>
      </c>
      <c r="F49" s="87" t="s">
        <v>87</v>
      </c>
      <c r="G49" s="86">
        <v>0.1</v>
      </c>
      <c r="H49" s="98">
        <v>0.2</v>
      </c>
      <c r="I49" s="86">
        <f>H49*G49</f>
        <v>2.0000000000000004E-2</v>
      </c>
      <c r="J49" s="111"/>
    </row>
    <row r="50" spans="1:27" x14ac:dyDescent="0.2">
      <c r="A50" s="78" t="s">
        <v>120</v>
      </c>
      <c r="B50" s="79">
        <v>2</v>
      </c>
      <c r="C50" s="79" t="s">
        <v>83</v>
      </c>
      <c r="D50" s="79" t="s">
        <v>76</v>
      </c>
      <c r="E50" s="81" t="s">
        <v>67</v>
      </c>
      <c r="F50" s="80" t="s">
        <v>53</v>
      </c>
      <c r="G50" s="97">
        <v>25</v>
      </c>
      <c r="H50" s="84">
        <v>1</v>
      </c>
      <c r="I50" s="81">
        <f t="shared" si="1"/>
        <v>25</v>
      </c>
      <c r="J50" s="111"/>
      <c r="K50" s="110">
        <f>+G50/G51</f>
        <v>5</v>
      </c>
      <c r="L50" s="79">
        <f>+G50/G52</f>
        <v>25</v>
      </c>
      <c r="M50" s="79">
        <f>+G50/G53</f>
        <v>250</v>
      </c>
      <c r="P50" s="79">
        <f>+G50/G52</f>
        <v>25</v>
      </c>
    </row>
    <row r="51" spans="1:27" x14ac:dyDescent="0.2">
      <c r="A51" s="78" t="s">
        <v>121</v>
      </c>
      <c r="B51" s="79">
        <v>2</v>
      </c>
      <c r="C51" s="79" t="s">
        <v>83</v>
      </c>
      <c r="D51" s="79" t="s">
        <v>76</v>
      </c>
      <c r="E51" s="81" t="s">
        <v>67</v>
      </c>
      <c r="F51" s="80" t="s">
        <v>69</v>
      </c>
      <c r="G51" s="97">
        <v>5</v>
      </c>
      <c r="H51" s="84">
        <v>1</v>
      </c>
      <c r="I51" s="81">
        <f t="shared" si="1"/>
        <v>5</v>
      </c>
      <c r="J51" s="110">
        <f>+G51/G52</f>
        <v>5</v>
      </c>
      <c r="N51" s="79">
        <f>+G51/G53</f>
        <v>50</v>
      </c>
      <c r="Q51" s="79">
        <f>+G51/G52</f>
        <v>5</v>
      </c>
      <c r="R51" s="79">
        <f>+G50/G51</f>
        <v>5</v>
      </c>
    </row>
    <row r="52" spans="1:27" x14ac:dyDescent="0.2">
      <c r="A52" s="79" t="s">
        <v>122</v>
      </c>
      <c r="B52" s="79">
        <v>2</v>
      </c>
      <c r="C52" s="79" t="s">
        <v>83</v>
      </c>
      <c r="D52" s="79" t="s">
        <v>76</v>
      </c>
      <c r="E52" s="81" t="s">
        <v>67</v>
      </c>
      <c r="F52" s="80" t="s">
        <v>55</v>
      </c>
      <c r="G52" s="81">
        <v>1</v>
      </c>
      <c r="H52" s="84">
        <v>1</v>
      </c>
      <c r="I52" s="81">
        <f t="shared" si="1"/>
        <v>1</v>
      </c>
      <c r="J52" s="111"/>
      <c r="O52" s="79">
        <f>+G52/G53</f>
        <v>10</v>
      </c>
    </row>
    <row r="53" spans="1:27" x14ac:dyDescent="0.2">
      <c r="A53" s="85" t="s">
        <v>123</v>
      </c>
      <c r="B53" s="85">
        <v>2</v>
      </c>
      <c r="C53" s="85" t="s">
        <v>83</v>
      </c>
      <c r="D53" s="85" t="s">
        <v>76</v>
      </c>
      <c r="E53" s="86" t="s">
        <v>67</v>
      </c>
      <c r="F53" s="87" t="s">
        <v>87</v>
      </c>
      <c r="G53" s="86">
        <v>0.1</v>
      </c>
      <c r="H53" s="98">
        <v>1</v>
      </c>
      <c r="I53" s="86">
        <f>H53*G53</f>
        <v>0.1</v>
      </c>
      <c r="J53" s="111"/>
    </row>
    <row r="54" spans="1:27" x14ac:dyDescent="0.2">
      <c r="A54" s="81" t="s">
        <v>124</v>
      </c>
      <c r="B54" s="79">
        <v>2</v>
      </c>
      <c r="C54" s="79" t="s">
        <v>83</v>
      </c>
      <c r="D54" s="79" t="s">
        <v>76</v>
      </c>
      <c r="E54" s="79" t="s">
        <v>72</v>
      </c>
      <c r="F54" s="80" t="s">
        <v>53</v>
      </c>
      <c r="G54" s="81">
        <v>50</v>
      </c>
      <c r="H54" s="84">
        <v>1</v>
      </c>
      <c r="I54" s="81">
        <f t="shared" si="1"/>
        <v>50</v>
      </c>
      <c r="J54" s="109"/>
      <c r="K54" s="110">
        <f>+G54/G55</f>
        <v>2.5</v>
      </c>
      <c r="L54" s="79">
        <f>+G54/G56</f>
        <v>10</v>
      </c>
      <c r="M54" s="79">
        <f>+G54/G57</f>
        <v>500</v>
      </c>
      <c r="P54" s="79">
        <f>+G54/G56</f>
        <v>10</v>
      </c>
    </row>
    <row r="55" spans="1:27" x14ac:dyDescent="0.2">
      <c r="A55" s="79" t="s">
        <v>125</v>
      </c>
      <c r="B55" s="79">
        <v>2</v>
      </c>
      <c r="C55" s="79" t="s">
        <v>83</v>
      </c>
      <c r="D55" s="79" t="s">
        <v>76</v>
      </c>
      <c r="E55" s="79" t="s">
        <v>72</v>
      </c>
      <c r="F55" s="80" t="s">
        <v>69</v>
      </c>
      <c r="G55" s="81">
        <v>20</v>
      </c>
      <c r="H55" s="84">
        <v>1</v>
      </c>
      <c r="I55" s="81">
        <f t="shared" si="1"/>
        <v>20</v>
      </c>
      <c r="J55" s="110">
        <f>+G55/G56</f>
        <v>4</v>
      </c>
      <c r="N55" s="79">
        <f>+G55/G57</f>
        <v>200</v>
      </c>
      <c r="Q55" s="79">
        <f>+G55/G56</f>
        <v>4</v>
      </c>
      <c r="R55" s="79">
        <f>+G54/G55</f>
        <v>2.5</v>
      </c>
    </row>
    <row r="56" spans="1:27" x14ac:dyDescent="0.2">
      <c r="A56" s="80" t="s">
        <v>126</v>
      </c>
      <c r="B56" s="80">
        <v>2</v>
      </c>
      <c r="C56" s="80" t="s">
        <v>83</v>
      </c>
      <c r="D56" s="80" t="s">
        <v>76</v>
      </c>
      <c r="E56" s="80" t="s">
        <v>72</v>
      </c>
      <c r="F56" s="80" t="s">
        <v>55</v>
      </c>
      <c r="G56" s="91">
        <v>5</v>
      </c>
      <c r="H56" s="92">
        <v>1</v>
      </c>
      <c r="I56" s="91">
        <f t="shared" si="1"/>
        <v>5</v>
      </c>
      <c r="J56" s="111"/>
      <c r="O56" s="79">
        <f>+G56/G57</f>
        <v>50</v>
      </c>
    </row>
    <row r="57" spans="1:27" x14ac:dyDescent="0.2">
      <c r="A57" s="93" t="s">
        <v>127</v>
      </c>
      <c r="B57" s="93">
        <v>2</v>
      </c>
      <c r="C57" s="93" t="s">
        <v>83</v>
      </c>
      <c r="D57" s="93" t="s">
        <v>76</v>
      </c>
      <c r="E57" s="93" t="s">
        <v>72</v>
      </c>
      <c r="F57" s="93" t="s">
        <v>87</v>
      </c>
      <c r="G57" s="95">
        <v>0.1</v>
      </c>
      <c r="H57" s="94">
        <v>1</v>
      </c>
      <c r="I57" s="95">
        <f>H57*G57</f>
        <v>0.1</v>
      </c>
      <c r="J57" s="112"/>
      <c r="K57" s="113"/>
      <c r="L57" s="99"/>
      <c r="M57" s="99"/>
      <c r="N57" s="99"/>
      <c r="O57" s="99"/>
      <c r="P57" s="99"/>
      <c r="Q57" s="99"/>
      <c r="R57" s="99"/>
      <c r="S57" s="99"/>
      <c r="T57" s="99"/>
      <c r="U57" s="99"/>
      <c r="V57" s="99"/>
      <c r="W57" s="99"/>
      <c r="X57" s="99"/>
      <c r="Y57" s="99"/>
      <c r="Z57" s="99"/>
      <c r="AA57" s="99"/>
    </row>
    <row r="58" spans="1:27" x14ac:dyDescent="0.2">
      <c r="A58" s="79" t="s">
        <v>128</v>
      </c>
      <c r="B58" s="79">
        <v>3</v>
      </c>
      <c r="C58" s="79" t="s">
        <v>66</v>
      </c>
      <c r="D58" s="79" t="s">
        <v>52</v>
      </c>
      <c r="E58" s="81" t="s">
        <v>67</v>
      </c>
      <c r="F58" s="80" t="s">
        <v>53</v>
      </c>
      <c r="G58" s="79">
        <v>1</v>
      </c>
      <c r="H58" s="84">
        <v>0.1</v>
      </c>
      <c r="I58" s="79">
        <f t="shared" si="1"/>
        <v>0.1</v>
      </c>
      <c r="J58" s="109"/>
      <c r="K58" s="110">
        <f>+G58/G59</f>
        <v>1</v>
      </c>
      <c r="L58" s="79">
        <f>+G58/G60</f>
        <v>10</v>
      </c>
      <c r="S58" s="79">
        <f>+MAX(J58:J69)</f>
        <v>10</v>
      </c>
      <c r="T58" s="79">
        <f>+MAX(K58:K69)</f>
        <v>5</v>
      </c>
      <c r="U58" s="79">
        <f>+MAX(L58:L69)</f>
        <v>50</v>
      </c>
    </row>
    <row r="59" spans="1:27" x14ac:dyDescent="0.2">
      <c r="A59" s="79" t="s">
        <v>129</v>
      </c>
      <c r="B59" s="79">
        <v>3</v>
      </c>
      <c r="C59" s="79" t="s">
        <v>66</v>
      </c>
      <c r="D59" s="79" t="s">
        <v>52</v>
      </c>
      <c r="E59" s="81" t="s">
        <v>67</v>
      </c>
      <c r="F59" s="80" t="s">
        <v>69</v>
      </c>
      <c r="G59" s="79">
        <v>1</v>
      </c>
      <c r="H59" s="84">
        <v>0.1</v>
      </c>
      <c r="I59" s="79">
        <f t="shared" si="1"/>
        <v>0.1</v>
      </c>
      <c r="J59" s="110">
        <f>+G59/G60</f>
        <v>10</v>
      </c>
    </row>
    <row r="60" spans="1:27" x14ac:dyDescent="0.2">
      <c r="A60" s="79" t="s">
        <v>130</v>
      </c>
      <c r="B60" s="79">
        <v>3</v>
      </c>
      <c r="C60" s="79" t="s">
        <v>66</v>
      </c>
      <c r="D60" s="79" t="s">
        <v>52</v>
      </c>
      <c r="E60" s="81" t="s">
        <v>67</v>
      </c>
      <c r="F60" s="80" t="s">
        <v>55</v>
      </c>
      <c r="G60" s="79">
        <v>0.1</v>
      </c>
      <c r="H60" s="84">
        <v>0.1</v>
      </c>
      <c r="I60" s="79">
        <f t="shared" si="1"/>
        <v>1.0000000000000002E-2</v>
      </c>
      <c r="J60" s="109"/>
    </row>
    <row r="61" spans="1:27" x14ac:dyDescent="0.2">
      <c r="A61" s="79" t="s">
        <v>131</v>
      </c>
      <c r="B61" s="79">
        <v>3</v>
      </c>
      <c r="C61" s="79" t="s">
        <v>66</v>
      </c>
      <c r="D61" s="79" t="s">
        <v>52</v>
      </c>
      <c r="E61" s="79" t="s">
        <v>72</v>
      </c>
      <c r="F61" s="80" t="s">
        <v>53</v>
      </c>
      <c r="G61" s="79">
        <v>5</v>
      </c>
      <c r="H61" s="84">
        <v>0.2</v>
      </c>
      <c r="I61" s="79">
        <f t="shared" si="1"/>
        <v>1</v>
      </c>
      <c r="J61" s="109"/>
      <c r="K61" s="110">
        <f>+G61/G62</f>
        <v>5</v>
      </c>
      <c r="L61" s="79">
        <f>+G61/G63</f>
        <v>50</v>
      </c>
    </row>
    <row r="62" spans="1:27" x14ac:dyDescent="0.2">
      <c r="A62" s="79" t="s">
        <v>132</v>
      </c>
      <c r="B62" s="79">
        <v>3</v>
      </c>
      <c r="C62" s="79" t="s">
        <v>66</v>
      </c>
      <c r="D62" s="79" t="s">
        <v>52</v>
      </c>
      <c r="E62" s="79" t="s">
        <v>72</v>
      </c>
      <c r="F62" s="80" t="s">
        <v>69</v>
      </c>
      <c r="G62" s="79">
        <v>1</v>
      </c>
      <c r="H62" s="84">
        <v>0.2</v>
      </c>
      <c r="I62" s="79">
        <f t="shared" si="1"/>
        <v>0.2</v>
      </c>
      <c r="J62" s="110">
        <f>+G62/G63</f>
        <v>10</v>
      </c>
    </row>
    <row r="63" spans="1:27" x14ac:dyDescent="0.2">
      <c r="A63" s="79" t="s">
        <v>133</v>
      </c>
      <c r="B63" s="79">
        <v>3</v>
      </c>
      <c r="C63" s="79" t="s">
        <v>66</v>
      </c>
      <c r="D63" s="79" t="s">
        <v>52</v>
      </c>
      <c r="E63" s="79" t="s">
        <v>72</v>
      </c>
      <c r="F63" s="80" t="s">
        <v>55</v>
      </c>
      <c r="G63" s="79">
        <v>0.1</v>
      </c>
      <c r="H63" s="84">
        <v>0.2</v>
      </c>
      <c r="I63" s="79">
        <f t="shared" si="1"/>
        <v>2.0000000000000004E-2</v>
      </c>
      <c r="J63" s="109"/>
    </row>
    <row r="64" spans="1:27" x14ac:dyDescent="0.2">
      <c r="A64" s="79" t="s">
        <v>134</v>
      </c>
      <c r="B64" s="79">
        <v>3</v>
      </c>
      <c r="C64" s="79" t="s">
        <v>66</v>
      </c>
      <c r="D64" s="79" t="s">
        <v>76</v>
      </c>
      <c r="E64" s="81" t="s">
        <v>67</v>
      </c>
      <c r="F64" s="80" t="s">
        <v>53</v>
      </c>
      <c r="G64" s="79">
        <v>1</v>
      </c>
      <c r="H64" s="84">
        <v>1</v>
      </c>
      <c r="I64" s="79">
        <f t="shared" si="1"/>
        <v>1</v>
      </c>
      <c r="J64" s="109"/>
      <c r="K64" s="110">
        <f>+G64/G65</f>
        <v>1</v>
      </c>
      <c r="L64" s="79">
        <f>+G64/G66</f>
        <v>10</v>
      </c>
    </row>
    <row r="65" spans="1:27" x14ac:dyDescent="0.2">
      <c r="A65" s="79" t="s">
        <v>135</v>
      </c>
      <c r="B65" s="79">
        <v>3</v>
      </c>
      <c r="C65" s="79" t="s">
        <v>66</v>
      </c>
      <c r="D65" s="79" t="s">
        <v>76</v>
      </c>
      <c r="E65" s="81" t="s">
        <v>67</v>
      </c>
      <c r="F65" s="80" t="s">
        <v>69</v>
      </c>
      <c r="G65" s="79">
        <v>1</v>
      </c>
      <c r="H65" s="84">
        <v>1</v>
      </c>
      <c r="I65" s="79">
        <f t="shared" si="1"/>
        <v>1</v>
      </c>
      <c r="J65" s="110">
        <f>+G65/G66</f>
        <v>10</v>
      </c>
    </row>
    <row r="66" spans="1:27" x14ac:dyDescent="0.2">
      <c r="A66" s="79" t="s">
        <v>136</v>
      </c>
      <c r="B66" s="79">
        <v>3</v>
      </c>
      <c r="C66" s="79" t="s">
        <v>66</v>
      </c>
      <c r="D66" s="79" t="s">
        <v>76</v>
      </c>
      <c r="E66" s="81" t="s">
        <v>67</v>
      </c>
      <c r="F66" s="80" t="s">
        <v>55</v>
      </c>
      <c r="G66" s="79">
        <v>0.1</v>
      </c>
      <c r="H66" s="84">
        <v>1</v>
      </c>
      <c r="I66" s="79">
        <f t="shared" ref="I66:I112" si="8">H66*G66</f>
        <v>0.1</v>
      </c>
      <c r="J66" s="109"/>
    </row>
    <row r="67" spans="1:27" x14ac:dyDescent="0.2">
      <c r="A67" s="79" t="s">
        <v>137</v>
      </c>
      <c r="B67" s="79">
        <v>3</v>
      </c>
      <c r="C67" s="79" t="s">
        <v>66</v>
      </c>
      <c r="D67" s="79" t="s">
        <v>76</v>
      </c>
      <c r="E67" s="79" t="s">
        <v>72</v>
      </c>
      <c r="F67" s="80" t="s">
        <v>53</v>
      </c>
      <c r="G67" s="79">
        <v>5</v>
      </c>
      <c r="H67" s="84">
        <v>1</v>
      </c>
      <c r="I67" s="79">
        <f t="shared" si="8"/>
        <v>5</v>
      </c>
      <c r="J67" s="109"/>
      <c r="K67" s="110">
        <f>+G67/G68</f>
        <v>5</v>
      </c>
      <c r="L67" s="79">
        <f>+G67/G69</f>
        <v>50</v>
      </c>
    </row>
    <row r="68" spans="1:27" x14ac:dyDescent="0.2">
      <c r="A68" s="79" t="s">
        <v>138</v>
      </c>
      <c r="B68" s="79">
        <v>3</v>
      </c>
      <c r="C68" s="79" t="s">
        <v>66</v>
      </c>
      <c r="D68" s="79" t="s">
        <v>76</v>
      </c>
      <c r="E68" s="79" t="s">
        <v>72</v>
      </c>
      <c r="F68" s="80" t="s">
        <v>69</v>
      </c>
      <c r="G68" s="79">
        <v>1</v>
      </c>
      <c r="H68" s="84">
        <v>1</v>
      </c>
      <c r="I68" s="79">
        <f t="shared" si="8"/>
        <v>1</v>
      </c>
      <c r="J68" s="110">
        <f>+G68/G69</f>
        <v>10</v>
      </c>
    </row>
    <row r="69" spans="1:27" x14ac:dyDescent="0.2">
      <c r="A69" s="79" t="s">
        <v>139</v>
      </c>
      <c r="B69" s="79">
        <v>3</v>
      </c>
      <c r="C69" s="79" t="s">
        <v>66</v>
      </c>
      <c r="D69" s="79" t="s">
        <v>76</v>
      </c>
      <c r="E69" s="79" t="s">
        <v>72</v>
      </c>
      <c r="F69" s="80" t="s">
        <v>55</v>
      </c>
      <c r="G69" s="79">
        <v>0.1</v>
      </c>
      <c r="H69" s="84">
        <v>1</v>
      </c>
      <c r="I69" s="79">
        <f t="shared" si="8"/>
        <v>0.1</v>
      </c>
      <c r="J69" s="109"/>
    </row>
    <row r="70" spans="1:27" x14ac:dyDescent="0.2">
      <c r="A70" s="79" t="s">
        <v>140</v>
      </c>
      <c r="B70" s="79">
        <v>3</v>
      </c>
      <c r="C70" s="79" t="s">
        <v>83</v>
      </c>
      <c r="D70" s="79" t="s">
        <v>52</v>
      </c>
      <c r="E70" s="81" t="s">
        <v>67</v>
      </c>
      <c r="F70" s="80" t="s">
        <v>53</v>
      </c>
      <c r="G70" s="124">
        <v>50</v>
      </c>
      <c r="H70" s="84">
        <v>0.1</v>
      </c>
      <c r="I70" s="79">
        <f t="shared" si="8"/>
        <v>5</v>
      </c>
      <c r="J70" s="109"/>
      <c r="K70" s="125">
        <f>+G70/G71</f>
        <v>5</v>
      </c>
      <c r="L70" s="79">
        <f>+G70/G72</f>
        <v>16.666666666666668</v>
      </c>
      <c r="M70" s="79">
        <f>+G70/G73</f>
        <v>500</v>
      </c>
      <c r="P70" s="79">
        <f>+G70/G72</f>
        <v>16.666666666666668</v>
      </c>
      <c r="V70" s="79">
        <f>+MAX(K70:K85)</f>
        <v>5</v>
      </c>
      <c r="W70" s="79">
        <f>+MAX(L70:L85)</f>
        <v>33.333333333333336</v>
      </c>
      <c r="X70" s="79">
        <f>+MAX(M70:M85)</f>
        <v>1000</v>
      </c>
      <c r="Y70" s="79">
        <f>+MAX(N70:N85)</f>
        <v>250</v>
      </c>
      <c r="Z70" s="79">
        <f>+MAX(J70:J85)</f>
        <v>8.3333333333333339</v>
      </c>
      <c r="AA70" s="79">
        <f>+MAX(O70:O85)</f>
        <v>30</v>
      </c>
    </row>
    <row r="71" spans="1:27" x14ac:dyDescent="0.2">
      <c r="A71" s="79" t="s">
        <v>141</v>
      </c>
      <c r="B71" s="79">
        <v>3</v>
      </c>
      <c r="C71" s="79" t="s">
        <v>83</v>
      </c>
      <c r="D71" s="79" t="s">
        <v>52</v>
      </c>
      <c r="E71" s="81" t="s">
        <v>67</v>
      </c>
      <c r="F71" s="80" t="s">
        <v>69</v>
      </c>
      <c r="G71" s="124">
        <v>10</v>
      </c>
      <c r="H71" s="84">
        <v>0.1</v>
      </c>
      <c r="I71" s="79">
        <f t="shared" si="8"/>
        <v>1</v>
      </c>
      <c r="J71" s="110">
        <f>+G71/G72</f>
        <v>3.3333333333333335</v>
      </c>
      <c r="N71" s="79">
        <f>+G71/G73</f>
        <v>100</v>
      </c>
      <c r="Q71" s="79">
        <f>+G71/G72</f>
        <v>3.3333333333333335</v>
      </c>
      <c r="R71" s="79">
        <f>+G70/G71</f>
        <v>5</v>
      </c>
    </row>
    <row r="72" spans="1:27" x14ac:dyDescent="0.2">
      <c r="A72" s="79" t="s">
        <v>142</v>
      </c>
      <c r="B72" s="79">
        <v>3</v>
      </c>
      <c r="C72" s="79" t="s">
        <v>83</v>
      </c>
      <c r="D72" s="79" t="s">
        <v>52</v>
      </c>
      <c r="E72" s="81" t="s">
        <v>67</v>
      </c>
      <c r="F72" s="80" t="s">
        <v>55</v>
      </c>
      <c r="G72" s="123">
        <v>3</v>
      </c>
      <c r="H72" s="84">
        <v>0.1</v>
      </c>
      <c r="I72" s="79">
        <f t="shared" si="8"/>
        <v>0.30000000000000004</v>
      </c>
      <c r="J72" s="109"/>
      <c r="O72" s="79">
        <f>+G72/G73</f>
        <v>30</v>
      </c>
    </row>
    <row r="73" spans="1:27" x14ac:dyDescent="0.2">
      <c r="A73" s="85" t="s">
        <v>143</v>
      </c>
      <c r="B73" s="85">
        <v>3</v>
      </c>
      <c r="C73" s="85" t="s">
        <v>83</v>
      </c>
      <c r="D73" s="85" t="s">
        <v>52</v>
      </c>
      <c r="E73" s="86" t="s">
        <v>67</v>
      </c>
      <c r="F73" s="87" t="s">
        <v>87</v>
      </c>
      <c r="G73" s="85">
        <v>0.1</v>
      </c>
      <c r="H73" s="98">
        <v>0.1</v>
      </c>
      <c r="I73" s="85">
        <f>H73*G73</f>
        <v>1.0000000000000002E-2</v>
      </c>
      <c r="J73" s="109"/>
    </row>
    <row r="74" spans="1:27" x14ac:dyDescent="0.2">
      <c r="A74" s="79" t="s">
        <v>144</v>
      </c>
      <c r="B74" s="79">
        <v>3</v>
      </c>
      <c r="C74" s="79" t="s">
        <v>83</v>
      </c>
      <c r="D74" s="79" t="s">
        <v>52</v>
      </c>
      <c r="E74" s="79" t="s">
        <v>72</v>
      </c>
      <c r="F74" s="80" t="s">
        <v>53</v>
      </c>
      <c r="G74" s="79">
        <v>100</v>
      </c>
      <c r="H74" s="84">
        <v>0.2</v>
      </c>
      <c r="I74" s="79">
        <f t="shared" si="8"/>
        <v>20</v>
      </c>
      <c r="J74" s="109"/>
      <c r="K74" s="110">
        <f>+G74/G75</f>
        <v>4</v>
      </c>
      <c r="L74" s="79">
        <f>+G74/G76</f>
        <v>33.333333333333336</v>
      </c>
      <c r="M74" s="79">
        <f>+G74/G77</f>
        <v>1000</v>
      </c>
      <c r="P74" s="79">
        <f>+G74/G76</f>
        <v>33.333333333333336</v>
      </c>
    </row>
    <row r="75" spans="1:27" x14ac:dyDescent="0.2">
      <c r="A75" s="79" t="s">
        <v>145</v>
      </c>
      <c r="B75" s="79">
        <v>3</v>
      </c>
      <c r="C75" s="79" t="s">
        <v>83</v>
      </c>
      <c r="D75" s="79" t="s">
        <v>52</v>
      </c>
      <c r="E75" s="79" t="s">
        <v>72</v>
      </c>
      <c r="F75" s="80" t="s">
        <v>69</v>
      </c>
      <c r="G75" s="79">
        <v>25</v>
      </c>
      <c r="H75" s="84">
        <v>0.2</v>
      </c>
      <c r="I75" s="79">
        <f t="shared" si="8"/>
        <v>5</v>
      </c>
      <c r="J75" s="110">
        <f>+G75/G76</f>
        <v>8.3333333333333339</v>
      </c>
      <c r="N75" s="79">
        <f>+G75/G77</f>
        <v>250</v>
      </c>
      <c r="Q75" s="79">
        <f>+G75/G76</f>
        <v>8.3333333333333339</v>
      </c>
      <c r="R75" s="79">
        <f>+G74/G75</f>
        <v>4</v>
      </c>
    </row>
    <row r="76" spans="1:27" x14ac:dyDescent="0.2">
      <c r="A76" s="79" t="s">
        <v>146</v>
      </c>
      <c r="B76" s="79">
        <v>3</v>
      </c>
      <c r="C76" s="79" t="s">
        <v>83</v>
      </c>
      <c r="D76" s="79" t="s">
        <v>52</v>
      </c>
      <c r="E76" s="79" t="s">
        <v>72</v>
      </c>
      <c r="F76" s="80" t="s">
        <v>55</v>
      </c>
      <c r="G76" s="79">
        <v>3</v>
      </c>
      <c r="H76" s="84">
        <v>0.2</v>
      </c>
      <c r="I76" s="79">
        <f t="shared" si="8"/>
        <v>0.60000000000000009</v>
      </c>
      <c r="J76" s="109"/>
      <c r="O76" s="79">
        <f>+G76/G77</f>
        <v>30</v>
      </c>
    </row>
    <row r="77" spans="1:27" x14ac:dyDescent="0.2">
      <c r="A77" s="85" t="s">
        <v>147</v>
      </c>
      <c r="B77" s="85">
        <v>3</v>
      </c>
      <c r="C77" s="85" t="s">
        <v>83</v>
      </c>
      <c r="D77" s="85" t="s">
        <v>52</v>
      </c>
      <c r="E77" s="85" t="s">
        <v>72</v>
      </c>
      <c r="F77" s="87" t="s">
        <v>87</v>
      </c>
      <c r="G77" s="85">
        <v>0.1</v>
      </c>
      <c r="H77" s="98">
        <v>0.2</v>
      </c>
      <c r="I77" s="85">
        <f>H77*G77</f>
        <v>2.0000000000000004E-2</v>
      </c>
      <c r="J77" s="111"/>
    </row>
    <row r="78" spans="1:27" x14ac:dyDescent="0.2">
      <c r="A78" s="78" t="s">
        <v>148</v>
      </c>
      <c r="B78" s="79">
        <v>3</v>
      </c>
      <c r="C78" s="79" t="s">
        <v>83</v>
      </c>
      <c r="D78" s="79" t="s">
        <v>76</v>
      </c>
      <c r="E78" s="81" t="s">
        <v>67</v>
      </c>
      <c r="F78" s="80" t="s">
        <v>53</v>
      </c>
      <c r="G78" s="78">
        <v>50</v>
      </c>
      <c r="H78" s="84">
        <v>1</v>
      </c>
      <c r="I78" s="79">
        <f t="shared" si="8"/>
        <v>50</v>
      </c>
      <c r="J78" s="111"/>
      <c r="K78" s="110">
        <f>+G78/G79</f>
        <v>5</v>
      </c>
      <c r="L78" s="79">
        <f>+G78/G80</f>
        <v>16.666666666666668</v>
      </c>
      <c r="M78" s="79">
        <f>+G78/G81</f>
        <v>500</v>
      </c>
      <c r="P78" s="79">
        <f>+G78/G80</f>
        <v>16.666666666666668</v>
      </c>
    </row>
    <row r="79" spans="1:27" x14ac:dyDescent="0.2">
      <c r="A79" s="78" t="s">
        <v>149</v>
      </c>
      <c r="B79" s="79">
        <v>3</v>
      </c>
      <c r="C79" s="79" t="s">
        <v>83</v>
      </c>
      <c r="D79" s="79" t="s">
        <v>76</v>
      </c>
      <c r="E79" s="81" t="s">
        <v>67</v>
      </c>
      <c r="F79" s="80" t="s">
        <v>69</v>
      </c>
      <c r="G79" s="78">
        <v>10</v>
      </c>
      <c r="H79" s="84">
        <v>1</v>
      </c>
      <c r="I79" s="79">
        <f t="shared" si="8"/>
        <v>10</v>
      </c>
      <c r="J79" s="110">
        <f>+G79/G80</f>
        <v>3.3333333333333335</v>
      </c>
      <c r="N79" s="79">
        <f>+G79/G81</f>
        <v>100</v>
      </c>
      <c r="Q79" s="79">
        <f>+G79/G80</f>
        <v>3.3333333333333335</v>
      </c>
      <c r="R79" s="79">
        <f>+G78/G79</f>
        <v>5</v>
      </c>
    </row>
    <row r="80" spans="1:27" x14ac:dyDescent="0.2">
      <c r="A80" s="79" t="s">
        <v>150</v>
      </c>
      <c r="B80" s="79">
        <v>3</v>
      </c>
      <c r="C80" s="79" t="s">
        <v>83</v>
      </c>
      <c r="D80" s="79" t="s">
        <v>76</v>
      </c>
      <c r="E80" s="81" t="s">
        <v>67</v>
      </c>
      <c r="F80" s="80" t="s">
        <v>55</v>
      </c>
      <c r="G80" s="79">
        <v>3</v>
      </c>
      <c r="H80" s="100">
        <v>1</v>
      </c>
      <c r="I80" s="79">
        <f t="shared" si="8"/>
        <v>3</v>
      </c>
      <c r="J80" s="111"/>
      <c r="O80" s="79">
        <f>+G80/G81</f>
        <v>30</v>
      </c>
    </row>
    <row r="81" spans="1:27" x14ac:dyDescent="0.2">
      <c r="A81" s="85" t="s">
        <v>151</v>
      </c>
      <c r="B81" s="85">
        <v>3</v>
      </c>
      <c r="C81" s="85" t="s">
        <v>83</v>
      </c>
      <c r="D81" s="85" t="s">
        <v>76</v>
      </c>
      <c r="E81" s="86" t="s">
        <v>67</v>
      </c>
      <c r="F81" s="87" t="s">
        <v>87</v>
      </c>
      <c r="G81" s="85">
        <v>0.1</v>
      </c>
      <c r="H81" s="88">
        <v>1</v>
      </c>
      <c r="I81" s="85">
        <f>H81*G81</f>
        <v>0.1</v>
      </c>
      <c r="J81" s="111"/>
    </row>
    <row r="82" spans="1:27" x14ac:dyDescent="0.2">
      <c r="A82" s="79" t="s">
        <v>152</v>
      </c>
      <c r="B82" s="79">
        <v>3</v>
      </c>
      <c r="C82" s="79" t="s">
        <v>83</v>
      </c>
      <c r="D82" s="79" t="s">
        <v>76</v>
      </c>
      <c r="E82" s="79" t="s">
        <v>72</v>
      </c>
      <c r="F82" s="80" t="s">
        <v>53</v>
      </c>
      <c r="G82" s="79">
        <v>100</v>
      </c>
      <c r="H82" s="100">
        <v>1</v>
      </c>
      <c r="I82" s="79">
        <f t="shared" si="8"/>
        <v>100</v>
      </c>
      <c r="J82" s="109"/>
      <c r="K82" s="110">
        <f>+G82/G83</f>
        <v>4</v>
      </c>
      <c r="L82" s="79">
        <f>+G82/G84</f>
        <v>33.333333333333336</v>
      </c>
      <c r="M82" s="79">
        <f>+G82/G85</f>
        <v>1000</v>
      </c>
      <c r="P82" s="79">
        <f>+G82/G84</f>
        <v>33.333333333333336</v>
      </c>
    </row>
    <row r="83" spans="1:27" x14ac:dyDescent="0.2">
      <c r="A83" s="79" t="s">
        <v>153</v>
      </c>
      <c r="B83" s="79">
        <v>3</v>
      </c>
      <c r="C83" s="79" t="s">
        <v>83</v>
      </c>
      <c r="D83" s="79" t="s">
        <v>76</v>
      </c>
      <c r="E83" s="79" t="s">
        <v>72</v>
      </c>
      <c r="F83" s="80" t="s">
        <v>69</v>
      </c>
      <c r="G83" s="79">
        <v>25</v>
      </c>
      <c r="H83" s="84">
        <v>1</v>
      </c>
      <c r="I83" s="79">
        <f t="shared" si="8"/>
        <v>25</v>
      </c>
      <c r="J83" s="110">
        <f>+G83/G84</f>
        <v>8.3333333333333339</v>
      </c>
      <c r="N83" s="79">
        <f>+G83/G85</f>
        <v>250</v>
      </c>
      <c r="Q83" s="79">
        <f>+G83/G84</f>
        <v>8.3333333333333339</v>
      </c>
      <c r="R83" s="79">
        <f>+G82/G83</f>
        <v>4</v>
      </c>
    </row>
    <row r="84" spans="1:27" x14ac:dyDescent="0.2">
      <c r="A84" s="80" t="s">
        <v>154</v>
      </c>
      <c r="B84" s="80">
        <v>3</v>
      </c>
      <c r="C84" s="80" t="s">
        <v>83</v>
      </c>
      <c r="D84" s="80" t="s">
        <v>76</v>
      </c>
      <c r="E84" s="80" t="s">
        <v>72</v>
      </c>
      <c r="F84" s="80" t="s">
        <v>55</v>
      </c>
      <c r="G84" s="80">
        <v>3</v>
      </c>
      <c r="H84" s="92">
        <v>1</v>
      </c>
      <c r="I84" s="80">
        <f>H84*G84</f>
        <v>3</v>
      </c>
      <c r="J84" s="111"/>
      <c r="O84" s="79">
        <f>+G84/G85</f>
        <v>30</v>
      </c>
    </row>
    <row r="85" spans="1:27" x14ac:dyDescent="0.2">
      <c r="A85" s="93" t="s">
        <v>155</v>
      </c>
      <c r="B85" s="93">
        <v>3</v>
      </c>
      <c r="C85" s="93" t="s">
        <v>83</v>
      </c>
      <c r="D85" s="93" t="s">
        <v>76</v>
      </c>
      <c r="E85" s="93" t="s">
        <v>72</v>
      </c>
      <c r="F85" s="93" t="s">
        <v>87</v>
      </c>
      <c r="G85" s="93">
        <v>0.1</v>
      </c>
      <c r="H85" s="94">
        <v>1</v>
      </c>
      <c r="I85" s="93">
        <f>H85*G85</f>
        <v>0.1</v>
      </c>
      <c r="J85" s="112"/>
      <c r="K85" s="113"/>
      <c r="L85" s="99"/>
      <c r="M85" s="99"/>
      <c r="N85" s="99"/>
      <c r="O85" s="99"/>
      <c r="P85" s="99"/>
      <c r="Q85" s="99"/>
      <c r="R85" s="99"/>
      <c r="S85" s="99"/>
      <c r="T85" s="99"/>
      <c r="U85" s="99"/>
      <c r="V85" s="99"/>
      <c r="W85" s="99"/>
      <c r="X85" s="99"/>
      <c r="Y85" s="99"/>
      <c r="Z85" s="99"/>
      <c r="AA85" s="99"/>
    </row>
    <row r="86" spans="1:27" x14ac:dyDescent="0.2">
      <c r="A86" s="79" t="s">
        <v>156</v>
      </c>
      <c r="B86" s="79">
        <v>4</v>
      </c>
      <c r="C86" s="79" t="s">
        <v>66</v>
      </c>
      <c r="D86" s="79" t="s">
        <v>52</v>
      </c>
      <c r="E86" s="81" t="s">
        <v>67</v>
      </c>
      <c r="F86" s="80" t="s">
        <v>53</v>
      </c>
      <c r="G86" s="79">
        <v>25</v>
      </c>
      <c r="H86" s="84">
        <v>0.1</v>
      </c>
      <c r="I86" s="79">
        <f t="shared" si="8"/>
        <v>2.5</v>
      </c>
      <c r="J86" s="109"/>
      <c r="K86" s="110">
        <f>+G86/G87</f>
        <v>5</v>
      </c>
      <c r="L86" s="79">
        <f>+G86/G88</f>
        <v>50</v>
      </c>
      <c r="S86" s="79">
        <f>+MAX(J86:J97)</f>
        <v>10</v>
      </c>
      <c r="T86" s="79">
        <f>+MAX(K86:K97)</f>
        <v>10</v>
      </c>
      <c r="U86" s="79">
        <f>+MAX(L86:L97)</f>
        <v>50</v>
      </c>
    </row>
    <row r="87" spans="1:27" x14ac:dyDescent="0.2">
      <c r="A87" s="79" t="s">
        <v>157</v>
      </c>
      <c r="B87" s="79">
        <v>4</v>
      </c>
      <c r="C87" s="79" t="s">
        <v>66</v>
      </c>
      <c r="D87" s="79" t="s">
        <v>52</v>
      </c>
      <c r="E87" s="81" t="s">
        <v>67</v>
      </c>
      <c r="F87" s="80" t="s">
        <v>69</v>
      </c>
      <c r="G87" s="79">
        <v>5</v>
      </c>
      <c r="H87" s="84">
        <v>0.1</v>
      </c>
      <c r="I87" s="79">
        <f t="shared" si="8"/>
        <v>0.5</v>
      </c>
      <c r="J87" s="110">
        <f>+G87/G88</f>
        <v>10</v>
      </c>
    </row>
    <row r="88" spans="1:27" x14ac:dyDescent="0.2">
      <c r="A88" s="79" t="s">
        <v>158</v>
      </c>
      <c r="B88" s="79">
        <v>4</v>
      </c>
      <c r="C88" s="79" t="s">
        <v>66</v>
      </c>
      <c r="D88" s="79" t="s">
        <v>52</v>
      </c>
      <c r="E88" s="81" t="s">
        <v>67</v>
      </c>
      <c r="F88" s="80" t="s">
        <v>55</v>
      </c>
      <c r="G88" s="79">
        <v>0.5</v>
      </c>
      <c r="H88" s="84">
        <v>0.1</v>
      </c>
      <c r="I88" s="79">
        <f t="shared" si="8"/>
        <v>0.05</v>
      </c>
      <c r="J88" s="109"/>
    </row>
    <row r="89" spans="1:27" x14ac:dyDescent="0.2">
      <c r="A89" s="79" t="s">
        <v>159</v>
      </c>
      <c r="B89" s="79">
        <v>4</v>
      </c>
      <c r="C89" s="79" t="s">
        <v>66</v>
      </c>
      <c r="D89" s="79" t="s">
        <v>52</v>
      </c>
      <c r="E89" s="79" t="s">
        <v>72</v>
      </c>
      <c r="F89" s="80" t="s">
        <v>53</v>
      </c>
      <c r="G89" s="79">
        <v>50</v>
      </c>
      <c r="H89" s="84">
        <v>0.2</v>
      </c>
      <c r="I89" s="79">
        <f t="shared" si="8"/>
        <v>10</v>
      </c>
      <c r="J89" s="109"/>
      <c r="K89" s="110">
        <f>+G89/G90</f>
        <v>10</v>
      </c>
      <c r="L89" s="79">
        <f>+G89/G91</f>
        <v>50</v>
      </c>
    </row>
    <row r="90" spans="1:27" x14ac:dyDescent="0.2">
      <c r="A90" s="79" t="s">
        <v>160</v>
      </c>
      <c r="B90" s="79">
        <v>4</v>
      </c>
      <c r="C90" s="79" t="s">
        <v>66</v>
      </c>
      <c r="D90" s="79" t="s">
        <v>52</v>
      </c>
      <c r="E90" s="79" t="s">
        <v>72</v>
      </c>
      <c r="F90" s="80" t="s">
        <v>69</v>
      </c>
      <c r="G90" s="79">
        <v>5</v>
      </c>
      <c r="H90" s="84">
        <v>0.2</v>
      </c>
      <c r="I90" s="79">
        <f t="shared" si="8"/>
        <v>1</v>
      </c>
      <c r="J90" s="110">
        <f>+G90/G91</f>
        <v>5</v>
      </c>
    </row>
    <row r="91" spans="1:27" x14ac:dyDescent="0.2">
      <c r="A91" s="79" t="s">
        <v>161</v>
      </c>
      <c r="B91" s="79">
        <v>4</v>
      </c>
      <c r="C91" s="79" t="s">
        <v>66</v>
      </c>
      <c r="D91" s="79" t="s">
        <v>52</v>
      </c>
      <c r="E91" s="79" t="s">
        <v>72</v>
      </c>
      <c r="F91" s="80" t="s">
        <v>55</v>
      </c>
      <c r="G91" s="79">
        <v>1</v>
      </c>
      <c r="H91" s="84">
        <v>0.2</v>
      </c>
      <c r="I91" s="79">
        <f t="shared" si="8"/>
        <v>0.2</v>
      </c>
      <c r="J91" s="109"/>
    </row>
    <row r="92" spans="1:27" x14ac:dyDescent="0.2">
      <c r="A92" s="79" t="s">
        <v>162</v>
      </c>
      <c r="B92" s="79">
        <v>4</v>
      </c>
      <c r="C92" s="79" t="s">
        <v>66</v>
      </c>
      <c r="D92" s="79" t="s">
        <v>76</v>
      </c>
      <c r="E92" s="81" t="s">
        <v>67</v>
      </c>
      <c r="F92" s="80" t="s">
        <v>53</v>
      </c>
      <c r="G92" s="79">
        <v>25</v>
      </c>
      <c r="H92" s="84">
        <v>1</v>
      </c>
      <c r="I92" s="79">
        <f t="shared" si="8"/>
        <v>25</v>
      </c>
      <c r="J92" s="109"/>
      <c r="K92" s="110">
        <f>+G92/G93</f>
        <v>5</v>
      </c>
      <c r="L92" s="79">
        <f>+G92/G94</f>
        <v>50</v>
      </c>
    </row>
    <row r="93" spans="1:27" x14ac:dyDescent="0.2">
      <c r="A93" s="79" t="s">
        <v>163</v>
      </c>
      <c r="B93" s="79">
        <v>4</v>
      </c>
      <c r="C93" s="79" t="s">
        <v>66</v>
      </c>
      <c r="D93" s="79" t="s">
        <v>76</v>
      </c>
      <c r="E93" s="81" t="s">
        <v>67</v>
      </c>
      <c r="F93" s="80" t="s">
        <v>69</v>
      </c>
      <c r="G93" s="79">
        <v>5</v>
      </c>
      <c r="H93" s="84">
        <v>1</v>
      </c>
      <c r="I93" s="79">
        <f t="shared" si="8"/>
        <v>5</v>
      </c>
      <c r="J93" s="110">
        <f>+G93/G94</f>
        <v>10</v>
      </c>
    </row>
    <row r="94" spans="1:27" x14ac:dyDescent="0.2">
      <c r="A94" s="79" t="s">
        <v>164</v>
      </c>
      <c r="B94" s="79">
        <v>4</v>
      </c>
      <c r="C94" s="79" t="s">
        <v>66</v>
      </c>
      <c r="D94" s="79" t="s">
        <v>76</v>
      </c>
      <c r="E94" s="81" t="s">
        <v>67</v>
      </c>
      <c r="F94" s="80" t="s">
        <v>55</v>
      </c>
      <c r="G94" s="79">
        <v>0.5</v>
      </c>
      <c r="H94" s="84">
        <v>1</v>
      </c>
      <c r="I94" s="79">
        <f t="shared" si="8"/>
        <v>0.5</v>
      </c>
      <c r="J94" s="109"/>
    </row>
    <row r="95" spans="1:27" x14ac:dyDescent="0.2">
      <c r="A95" s="79" t="s">
        <v>165</v>
      </c>
      <c r="B95" s="79">
        <v>4</v>
      </c>
      <c r="C95" s="79" t="s">
        <v>66</v>
      </c>
      <c r="D95" s="79" t="s">
        <v>76</v>
      </c>
      <c r="E95" s="79" t="s">
        <v>72</v>
      </c>
      <c r="F95" s="80" t="s">
        <v>53</v>
      </c>
      <c r="G95" s="79">
        <v>50</v>
      </c>
      <c r="H95" s="84">
        <v>1</v>
      </c>
      <c r="I95" s="79">
        <f t="shared" si="8"/>
        <v>50</v>
      </c>
      <c r="J95" s="109"/>
      <c r="K95" s="110">
        <f>+G95/G96</f>
        <v>10</v>
      </c>
      <c r="L95" s="79">
        <f>+G95/G97</f>
        <v>50</v>
      </c>
    </row>
    <row r="96" spans="1:27" x14ac:dyDescent="0.2">
      <c r="A96" s="79" t="s">
        <v>166</v>
      </c>
      <c r="B96" s="79">
        <v>4</v>
      </c>
      <c r="C96" s="79" t="s">
        <v>66</v>
      </c>
      <c r="D96" s="79" t="s">
        <v>76</v>
      </c>
      <c r="E96" s="79" t="s">
        <v>72</v>
      </c>
      <c r="F96" s="80" t="s">
        <v>69</v>
      </c>
      <c r="G96" s="79">
        <v>5</v>
      </c>
      <c r="H96" s="84">
        <v>1</v>
      </c>
      <c r="I96" s="79">
        <f t="shared" si="8"/>
        <v>5</v>
      </c>
      <c r="J96" s="110">
        <f>+G96/G97</f>
        <v>5</v>
      </c>
    </row>
    <row r="97" spans="1:27" x14ac:dyDescent="0.2">
      <c r="A97" s="79" t="s">
        <v>167</v>
      </c>
      <c r="B97" s="79">
        <v>4</v>
      </c>
      <c r="C97" s="79" t="s">
        <v>66</v>
      </c>
      <c r="D97" s="79" t="s">
        <v>76</v>
      </c>
      <c r="E97" s="79" t="s">
        <v>72</v>
      </c>
      <c r="F97" s="80" t="s">
        <v>55</v>
      </c>
      <c r="G97" s="79">
        <v>1</v>
      </c>
      <c r="H97" s="84">
        <v>1</v>
      </c>
      <c r="I97" s="79">
        <f t="shared" si="8"/>
        <v>1</v>
      </c>
      <c r="J97" s="109"/>
    </row>
    <row r="98" spans="1:27" x14ac:dyDescent="0.2">
      <c r="A98" s="79" t="s">
        <v>168</v>
      </c>
      <c r="B98" s="79">
        <v>4</v>
      </c>
      <c r="C98" s="79" t="s">
        <v>83</v>
      </c>
      <c r="D98" s="79" t="s">
        <v>52</v>
      </c>
      <c r="E98" s="81" t="s">
        <v>67</v>
      </c>
      <c r="F98" s="80" t="s">
        <v>53</v>
      </c>
      <c r="G98" s="123">
        <v>100</v>
      </c>
      <c r="H98" s="84">
        <v>0.1</v>
      </c>
      <c r="I98" s="79">
        <f t="shared" si="8"/>
        <v>10</v>
      </c>
      <c r="J98" s="109"/>
      <c r="K98" s="125">
        <f>+G98/G99</f>
        <v>5</v>
      </c>
      <c r="L98" s="79">
        <f>+G98/G100</f>
        <v>20</v>
      </c>
      <c r="M98" s="79">
        <f>+G98/G101</f>
        <v>1000</v>
      </c>
      <c r="P98" s="79">
        <f>+G98/G100</f>
        <v>20</v>
      </c>
      <c r="V98" s="79">
        <f>+MAX(K98:K113)</f>
        <v>5</v>
      </c>
      <c r="W98" s="79">
        <f>+MAX(L98:L113)</f>
        <v>25</v>
      </c>
      <c r="X98" s="79">
        <f>+MAX(M98:M113)</f>
        <v>2500</v>
      </c>
      <c r="Y98" s="79">
        <f>+MAX(N98:N113)</f>
        <v>500</v>
      </c>
      <c r="Z98" s="79">
        <f>+MAX(J98:J113)</f>
        <v>5</v>
      </c>
      <c r="AA98" s="79">
        <f>+MAX(O98:O113)</f>
        <v>100</v>
      </c>
    </row>
    <row r="99" spans="1:27" x14ac:dyDescent="0.2">
      <c r="A99" s="79" t="s">
        <v>169</v>
      </c>
      <c r="B99" s="79">
        <v>4</v>
      </c>
      <c r="C99" s="79" t="s">
        <v>83</v>
      </c>
      <c r="D99" s="79" t="s">
        <v>52</v>
      </c>
      <c r="E99" s="81" t="s">
        <v>67</v>
      </c>
      <c r="F99" s="80" t="s">
        <v>69</v>
      </c>
      <c r="G99" s="123">
        <v>20</v>
      </c>
      <c r="H99" s="84">
        <v>0.1</v>
      </c>
      <c r="I99" s="79">
        <f t="shared" si="8"/>
        <v>2</v>
      </c>
      <c r="J99" s="110">
        <f>+G99/G100</f>
        <v>4</v>
      </c>
      <c r="N99" s="79">
        <f>+G99/G101</f>
        <v>200</v>
      </c>
      <c r="Q99" s="79">
        <f>+G99/G100</f>
        <v>4</v>
      </c>
      <c r="R99" s="79">
        <f>+G98/G99</f>
        <v>5</v>
      </c>
    </row>
    <row r="100" spans="1:27" x14ac:dyDescent="0.2">
      <c r="A100" s="79" t="s">
        <v>170</v>
      </c>
      <c r="B100" s="79">
        <v>4</v>
      </c>
      <c r="C100" s="79" t="s">
        <v>83</v>
      </c>
      <c r="D100" s="79" t="s">
        <v>52</v>
      </c>
      <c r="E100" s="81" t="s">
        <v>67</v>
      </c>
      <c r="F100" s="80" t="s">
        <v>55</v>
      </c>
      <c r="G100" s="123">
        <v>5</v>
      </c>
      <c r="H100" s="84">
        <v>0.1</v>
      </c>
      <c r="I100" s="79">
        <f t="shared" si="8"/>
        <v>0.5</v>
      </c>
      <c r="J100" s="109"/>
      <c r="O100" s="79">
        <f>+G100/G101</f>
        <v>50</v>
      </c>
    </row>
    <row r="101" spans="1:27" x14ac:dyDescent="0.2">
      <c r="A101" s="85" t="s">
        <v>171</v>
      </c>
      <c r="B101" s="85">
        <v>4</v>
      </c>
      <c r="C101" s="85" t="s">
        <v>83</v>
      </c>
      <c r="D101" s="85" t="s">
        <v>52</v>
      </c>
      <c r="E101" s="86" t="s">
        <v>67</v>
      </c>
      <c r="F101" s="87" t="s">
        <v>87</v>
      </c>
      <c r="G101" s="85">
        <v>0.1</v>
      </c>
      <c r="H101" s="98">
        <v>0.1</v>
      </c>
      <c r="I101" s="85">
        <f>H101*G101</f>
        <v>1.0000000000000002E-2</v>
      </c>
      <c r="J101" s="109"/>
    </row>
    <row r="102" spans="1:27" x14ac:dyDescent="0.2">
      <c r="A102" s="79" t="s">
        <v>172</v>
      </c>
      <c r="B102" s="79">
        <v>4</v>
      </c>
      <c r="C102" s="79" t="s">
        <v>83</v>
      </c>
      <c r="D102" s="79" t="s">
        <v>52</v>
      </c>
      <c r="E102" s="79" t="s">
        <v>72</v>
      </c>
      <c r="F102" s="80" t="s">
        <v>53</v>
      </c>
      <c r="G102" s="79">
        <v>250</v>
      </c>
      <c r="H102" s="84">
        <v>0.2</v>
      </c>
      <c r="I102" s="79">
        <f t="shared" si="8"/>
        <v>50</v>
      </c>
      <c r="J102" s="109"/>
      <c r="K102" s="110">
        <f>+G102/G103</f>
        <v>5</v>
      </c>
      <c r="L102" s="79">
        <f>+G102/G104</f>
        <v>25</v>
      </c>
      <c r="M102" s="79">
        <f>+G102/G105</f>
        <v>2500</v>
      </c>
      <c r="P102" s="79">
        <f>+G102/G104</f>
        <v>25</v>
      </c>
    </row>
    <row r="103" spans="1:27" x14ac:dyDescent="0.2">
      <c r="A103" s="79" t="s">
        <v>173</v>
      </c>
      <c r="B103" s="79">
        <v>4</v>
      </c>
      <c r="C103" s="79" t="s">
        <v>83</v>
      </c>
      <c r="D103" s="79" t="s">
        <v>52</v>
      </c>
      <c r="E103" s="79" t="s">
        <v>72</v>
      </c>
      <c r="F103" s="80" t="s">
        <v>69</v>
      </c>
      <c r="G103" s="79">
        <v>50</v>
      </c>
      <c r="H103" s="84">
        <v>0.2</v>
      </c>
      <c r="I103" s="79">
        <f t="shared" si="8"/>
        <v>10</v>
      </c>
      <c r="J103" s="110">
        <f>+G103/G104</f>
        <v>5</v>
      </c>
      <c r="N103" s="79">
        <f>+G103/G105</f>
        <v>500</v>
      </c>
      <c r="Q103" s="79">
        <f>+G103/G104</f>
        <v>5</v>
      </c>
      <c r="R103" s="79">
        <f>+G102/G103</f>
        <v>5</v>
      </c>
    </row>
    <row r="104" spans="1:27" x14ac:dyDescent="0.2">
      <c r="A104" s="79" t="s">
        <v>174</v>
      </c>
      <c r="B104" s="79">
        <v>4</v>
      </c>
      <c r="C104" s="79" t="s">
        <v>83</v>
      </c>
      <c r="D104" s="79" t="s">
        <v>52</v>
      </c>
      <c r="E104" s="79" t="s">
        <v>72</v>
      </c>
      <c r="F104" s="80" t="s">
        <v>55</v>
      </c>
      <c r="G104" s="79">
        <v>10</v>
      </c>
      <c r="H104" s="84">
        <v>0.2</v>
      </c>
      <c r="I104" s="79">
        <f t="shared" si="8"/>
        <v>2</v>
      </c>
      <c r="J104" s="109"/>
      <c r="O104" s="79">
        <f>+G104/G105</f>
        <v>100</v>
      </c>
    </row>
    <row r="105" spans="1:27" x14ac:dyDescent="0.2">
      <c r="A105" s="85" t="s">
        <v>175</v>
      </c>
      <c r="B105" s="85">
        <v>4</v>
      </c>
      <c r="C105" s="85" t="s">
        <v>83</v>
      </c>
      <c r="D105" s="85" t="s">
        <v>52</v>
      </c>
      <c r="E105" s="85" t="s">
        <v>72</v>
      </c>
      <c r="F105" s="87" t="s">
        <v>87</v>
      </c>
      <c r="G105" s="85">
        <v>0.1</v>
      </c>
      <c r="H105" s="98">
        <v>0.2</v>
      </c>
      <c r="I105" s="85">
        <f>H105*G105</f>
        <v>2.0000000000000004E-2</v>
      </c>
      <c r="J105" s="111"/>
    </row>
    <row r="106" spans="1:27" x14ac:dyDescent="0.2">
      <c r="A106" s="79" t="s">
        <v>176</v>
      </c>
      <c r="B106" s="79">
        <v>4</v>
      </c>
      <c r="C106" s="79" t="s">
        <v>83</v>
      </c>
      <c r="D106" s="79" t="s">
        <v>76</v>
      </c>
      <c r="E106" s="81" t="s">
        <v>67</v>
      </c>
      <c r="F106" s="80" t="s">
        <v>53</v>
      </c>
      <c r="G106" s="79">
        <v>100</v>
      </c>
      <c r="H106" s="84">
        <v>1</v>
      </c>
      <c r="I106" s="79">
        <f t="shared" si="8"/>
        <v>100</v>
      </c>
      <c r="J106" s="111"/>
      <c r="K106" s="110">
        <f>+G106/G107</f>
        <v>5</v>
      </c>
      <c r="L106" s="79">
        <f>+G106/G108</f>
        <v>20</v>
      </c>
      <c r="M106" s="79">
        <f>+G106/G109</f>
        <v>1000</v>
      </c>
      <c r="P106" s="79">
        <f>+G106/G108</f>
        <v>20</v>
      </c>
    </row>
    <row r="107" spans="1:27" x14ac:dyDescent="0.2">
      <c r="A107" s="79" t="s">
        <v>177</v>
      </c>
      <c r="B107" s="79">
        <v>4</v>
      </c>
      <c r="C107" s="79" t="s">
        <v>83</v>
      </c>
      <c r="D107" s="79" t="s">
        <v>76</v>
      </c>
      <c r="E107" s="81" t="s">
        <v>67</v>
      </c>
      <c r="F107" s="80" t="s">
        <v>69</v>
      </c>
      <c r="G107" s="79">
        <v>20</v>
      </c>
      <c r="H107" s="84">
        <v>1</v>
      </c>
      <c r="I107" s="79">
        <f t="shared" si="8"/>
        <v>20</v>
      </c>
      <c r="J107" s="110">
        <f>+G107/G108</f>
        <v>4</v>
      </c>
      <c r="N107" s="79">
        <f>+G107/G109</f>
        <v>200</v>
      </c>
      <c r="Q107" s="79">
        <f>+G107/G108</f>
        <v>4</v>
      </c>
      <c r="R107" s="79">
        <f>+G106/G107</f>
        <v>5</v>
      </c>
    </row>
    <row r="108" spans="1:27" x14ac:dyDescent="0.2">
      <c r="A108" s="79" t="s">
        <v>178</v>
      </c>
      <c r="B108" s="79">
        <v>4</v>
      </c>
      <c r="C108" s="79" t="s">
        <v>83</v>
      </c>
      <c r="D108" s="79" t="s">
        <v>76</v>
      </c>
      <c r="E108" s="81" t="s">
        <v>67</v>
      </c>
      <c r="F108" s="80" t="s">
        <v>55</v>
      </c>
      <c r="G108" s="79">
        <v>5</v>
      </c>
      <c r="H108" s="84">
        <v>1</v>
      </c>
      <c r="I108" s="79">
        <f t="shared" si="8"/>
        <v>5</v>
      </c>
      <c r="J108" s="111"/>
      <c r="O108" s="79">
        <f>+G108/G109</f>
        <v>50</v>
      </c>
    </row>
    <row r="109" spans="1:27" x14ac:dyDescent="0.2">
      <c r="A109" s="85" t="s">
        <v>179</v>
      </c>
      <c r="B109" s="85">
        <v>4</v>
      </c>
      <c r="C109" s="85" t="s">
        <v>83</v>
      </c>
      <c r="D109" s="85" t="s">
        <v>76</v>
      </c>
      <c r="E109" s="86" t="s">
        <v>67</v>
      </c>
      <c r="F109" s="87" t="s">
        <v>87</v>
      </c>
      <c r="G109" s="85">
        <v>0.1</v>
      </c>
      <c r="H109" s="98">
        <v>1</v>
      </c>
      <c r="I109" s="85">
        <f>H109*G109</f>
        <v>0.1</v>
      </c>
      <c r="J109" s="111"/>
    </row>
    <row r="110" spans="1:27" x14ac:dyDescent="0.2">
      <c r="A110" s="79" t="s">
        <v>180</v>
      </c>
      <c r="B110" s="79">
        <v>4</v>
      </c>
      <c r="C110" s="79" t="s">
        <v>83</v>
      </c>
      <c r="D110" s="79" t="s">
        <v>76</v>
      </c>
      <c r="E110" s="79" t="s">
        <v>72</v>
      </c>
      <c r="F110" s="80" t="s">
        <v>53</v>
      </c>
      <c r="G110" s="79">
        <v>250</v>
      </c>
      <c r="H110" s="84">
        <v>1</v>
      </c>
      <c r="I110" s="79">
        <f t="shared" si="8"/>
        <v>250</v>
      </c>
      <c r="J110" s="109"/>
      <c r="K110" s="110">
        <f>+G110/G111</f>
        <v>5</v>
      </c>
      <c r="L110" s="79">
        <f>+G110/G112</f>
        <v>25</v>
      </c>
      <c r="M110" s="79">
        <f>+G110/G113</f>
        <v>2500</v>
      </c>
      <c r="P110" s="79">
        <f>+G110/G112</f>
        <v>25</v>
      </c>
    </row>
    <row r="111" spans="1:27" x14ac:dyDescent="0.2">
      <c r="A111" s="79" t="s">
        <v>181</v>
      </c>
      <c r="B111" s="79">
        <v>4</v>
      </c>
      <c r="C111" s="79" t="s">
        <v>83</v>
      </c>
      <c r="D111" s="79" t="s">
        <v>76</v>
      </c>
      <c r="E111" s="79" t="s">
        <v>72</v>
      </c>
      <c r="F111" s="80" t="s">
        <v>69</v>
      </c>
      <c r="G111" s="79">
        <v>50</v>
      </c>
      <c r="H111" s="84">
        <v>1</v>
      </c>
      <c r="I111" s="79">
        <f t="shared" si="8"/>
        <v>50</v>
      </c>
      <c r="J111" s="110">
        <f>+G111/G112</f>
        <v>5</v>
      </c>
      <c r="N111" s="79">
        <f>+G111/G113</f>
        <v>500</v>
      </c>
      <c r="Q111" s="79">
        <f>+G111/G112</f>
        <v>5</v>
      </c>
      <c r="R111" s="79">
        <f>+G110/G111</f>
        <v>5</v>
      </c>
    </row>
    <row r="112" spans="1:27" x14ac:dyDescent="0.2">
      <c r="A112" s="80" t="s">
        <v>182</v>
      </c>
      <c r="B112" s="80">
        <v>4</v>
      </c>
      <c r="C112" s="80" t="s">
        <v>83</v>
      </c>
      <c r="D112" s="80" t="s">
        <v>76</v>
      </c>
      <c r="E112" s="80" t="s">
        <v>72</v>
      </c>
      <c r="F112" s="80" t="s">
        <v>55</v>
      </c>
      <c r="G112" s="80">
        <v>10</v>
      </c>
      <c r="H112" s="92">
        <v>1</v>
      </c>
      <c r="I112" s="80">
        <f t="shared" si="8"/>
        <v>10</v>
      </c>
      <c r="J112" s="111"/>
      <c r="O112" s="79">
        <f>+G112/G113</f>
        <v>100</v>
      </c>
    </row>
    <row r="113" spans="1:27" x14ac:dyDescent="0.2">
      <c r="A113" s="93" t="s">
        <v>183</v>
      </c>
      <c r="B113" s="93">
        <v>4</v>
      </c>
      <c r="C113" s="93" t="s">
        <v>83</v>
      </c>
      <c r="D113" s="93" t="s">
        <v>76</v>
      </c>
      <c r="E113" s="93" t="s">
        <v>72</v>
      </c>
      <c r="F113" s="93" t="s">
        <v>87</v>
      </c>
      <c r="G113" s="93">
        <v>0.1</v>
      </c>
      <c r="H113" s="94">
        <v>1</v>
      </c>
      <c r="I113" s="93">
        <f>H113*G113</f>
        <v>0.1</v>
      </c>
      <c r="J113" s="112"/>
      <c r="K113" s="113"/>
      <c r="L113" s="99"/>
      <c r="M113" s="99"/>
      <c r="N113" s="99"/>
      <c r="O113" s="99"/>
      <c r="P113" s="99"/>
      <c r="Q113" s="99"/>
      <c r="R113" s="99"/>
      <c r="S113" s="99"/>
      <c r="T113" s="99"/>
      <c r="U113" s="99"/>
      <c r="V113" s="99"/>
      <c r="W113" s="99"/>
      <c r="X113" s="99"/>
      <c r="Y113" s="99"/>
      <c r="Z113" s="99"/>
      <c r="AA113" s="99"/>
    </row>
    <row r="114" spans="1:27" x14ac:dyDescent="0.2">
      <c r="A114" s="79" t="s">
        <v>184</v>
      </c>
      <c r="B114" s="82">
        <v>5</v>
      </c>
      <c r="C114" s="79" t="s">
        <v>66</v>
      </c>
      <c r="D114" s="79" t="s">
        <v>52</v>
      </c>
      <c r="E114" s="81" t="s">
        <v>67</v>
      </c>
      <c r="F114" s="82" t="s">
        <v>53</v>
      </c>
      <c r="G114" s="79">
        <v>25</v>
      </c>
      <c r="H114" s="84">
        <v>0.1</v>
      </c>
      <c r="I114" s="79">
        <f t="shared" ref="I114:I172" si="9">H114*G114</f>
        <v>2.5</v>
      </c>
      <c r="J114" s="109"/>
      <c r="K114" s="110">
        <f>+G114/G115</f>
        <v>5</v>
      </c>
      <c r="L114" s="79">
        <f>+G114/G116</f>
        <v>50</v>
      </c>
      <c r="S114" s="79">
        <f>+MAX(J114:J125)</f>
        <v>10</v>
      </c>
      <c r="T114" s="79">
        <f>+MAX(K114:K125)</f>
        <v>10</v>
      </c>
      <c r="U114" s="79">
        <f>+MAX(L114:L125)</f>
        <v>50</v>
      </c>
    </row>
    <row r="115" spans="1:27" x14ac:dyDescent="0.2">
      <c r="A115" s="79" t="s">
        <v>185</v>
      </c>
      <c r="B115" s="80">
        <v>5</v>
      </c>
      <c r="C115" s="79" t="s">
        <v>66</v>
      </c>
      <c r="D115" s="79" t="s">
        <v>52</v>
      </c>
      <c r="E115" s="81" t="s">
        <v>67</v>
      </c>
      <c r="F115" s="80" t="s">
        <v>69</v>
      </c>
      <c r="G115" s="79">
        <v>5</v>
      </c>
      <c r="H115" s="84">
        <v>0.1</v>
      </c>
      <c r="I115" s="79">
        <f t="shared" si="9"/>
        <v>0.5</v>
      </c>
      <c r="J115" s="110">
        <f>+G115/G116</f>
        <v>10</v>
      </c>
    </row>
    <row r="116" spans="1:27" x14ac:dyDescent="0.2">
      <c r="A116" s="79" t="s">
        <v>186</v>
      </c>
      <c r="B116" s="80">
        <v>5</v>
      </c>
      <c r="C116" s="79" t="s">
        <v>66</v>
      </c>
      <c r="D116" s="79" t="s">
        <v>52</v>
      </c>
      <c r="E116" s="81" t="s">
        <v>67</v>
      </c>
      <c r="F116" s="80" t="s">
        <v>55</v>
      </c>
      <c r="G116" s="79">
        <v>0.5</v>
      </c>
      <c r="H116" s="84">
        <v>0.1</v>
      </c>
      <c r="I116" s="79">
        <f t="shared" si="9"/>
        <v>0.05</v>
      </c>
      <c r="J116" s="109"/>
    </row>
    <row r="117" spans="1:27" x14ac:dyDescent="0.2">
      <c r="A117" s="79" t="s">
        <v>187</v>
      </c>
      <c r="B117" s="80">
        <v>5</v>
      </c>
      <c r="C117" s="79" t="s">
        <v>66</v>
      </c>
      <c r="D117" s="79" t="s">
        <v>52</v>
      </c>
      <c r="E117" s="79" t="s">
        <v>72</v>
      </c>
      <c r="F117" s="80" t="s">
        <v>53</v>
      </c>
      <c r="G117" s="79">
        <v>50</v>
      </c>
      <c r="H117" s="84">
        <v>0.2</v>
      </c>
      <c r="I117" s="79">
        <f t="shared" si="9"/>
        <v>10</v>
      </c>
      <c r="J117" s="109"/>
      <c r="K117" s="110">
        <f>+G117/G118</f>
        <v>10</v>
      </c>
      <c r="L117" s="79">
        <f>+G117/G119</f>
        <v>50</v>
      </c>
    </row>
    <row r="118" spans="1:27" x14ac:dyDescent="0.2">
      <c r="A118" s="79" t="s">
        <v>188</v>
      </c>
      <c r="B118" s="80">
        <v>5</v>
      </c>
      <c r="C118" s="79" t="s">
        <v>66</v>
      </c>
      <c r="D118" s="79" t="s">
        <v>52</v>
      </c>
      <c r="E118" s="79" t="s">
        <v>72</v>
      </c>
      <c r="F118" s="80" t="s">
        <v>69</v>
      </c>
      <c r="G118" s="79">
        <v>5</v>
      </c>
      <c r="H118" s="84">
        <v>0.2</v>
      </c>
      <c r="I118" s="79">
        <f t="shared" si="9"/>
        <v>1</v>
      </c>
      <c r="J118" s="110">
        <f>+G118/G119</f>
        <v>5</v>
      </c>
    </row>
    <row r="119" spans="1:27" x14ac:dyDescent="0.2">
      <c r="A119" s="79" t="s">
        <v>189</v>
      </c>
      <c r="B119" s="80">
        <v>5</v>
      </c>
      <c r="C119" s="79" t="s">
        <v>66</v>
      </c>
      <c r="D119" s="79" t="s">
        <v>52</v>
      </c>
      <c r="E119" s="79" t="s">
        <v>72</v>
      </c>
      <c r="F119" s="80" t="s">
        <v>55</v>
      </c>
      <c r="G119" s="79">
        <v>1</v>
      </c>
      <c r="H119" s="84">
        <v>0.2</v>
      </c>
      <c r="I119" s="79">
        <f t="shared" si="9"/>
        <v>0.2</v>
      </c>
      <c r="J119" s="109"/>
    </row>
    <row r="120" spans="1:27" x14ac:dyDescent="0.2">
      <c r="A120" s="79" t="s">
        <v>190</v>
      </c>
      <c r="B120" s="80">
        <v>5</v>
      </c>
      <c r="C120" s="79" t="s">
        <v>66</v>
      </c>
      <c r="D120" s="79" t="s">
        <v>76</v>
      </c>
      <c r="E120" s="81" t="s">
        <v>67</v>
      </c>
      <c r="F120" s="80" t="s">
        <v>53</v>
      </c>
      <c r="G120" s="79">
        <v>25</v>
      </c>
      <c r="H120" s="84">
        <v>1</v>
      </c>
      <c r="I120" s="79">
        <f t="shared" si="9"/>
        <v>25</v>
      </c>
      <c r="J120" s="109"/>
      <c r="K120" s="110">
        <f>+G120/G121</f>
        <v>5</v>
      </c>
      <c r="L120" s="79">
        <f>+G120/G122</f>
        <v>50</v>
      </c>
    </row>
    <row r="121" spans="1:27" x14ac:dyDescent="0.2">
      <c r="A121" s="79" t="s">
        <v>191</v>
      </c>
      <c r="B121" s="80">
        <v>5</v>
      </c>
      <c r="C121" s="79" t="s">
        <v>66</v>
      </c>
      <c r="D121" s="79" t="s">
        <v>76</v>
      </c>
      <c r="E121" s="81" t="s">
        <v>67</v>
      </c>
      <c r="F121" s="80" t="s">
        <v>69</v>
      </c>
      <c r="G121" s="79">
        <v>5</v>
      </c>
      <c r="H121" s="84">
        <v>1</v>
      </c>
      <c r="I121" s="79">
        <f t="shared" si="9"/>
        <v>5</v>
      </c>
      <c r="J121" s="110">
        <f>+G121/G122</f>
        <v>10</v>
      </c>
    </row>
    <row r="122" spans="1:27" x14ac:dyDescent="0.2">
      <c r="A122" s="79" t="s">
        <v>192</v>
      </c>
      <c r="B122" s="80">
        <v>5</v>
      </c>
      <c r="C122" s="79" t="s">
        <v>66</v>
      </c>
      <c r="D122" s="79" t="s">
        <v>76</v>
      </c>
      <c r="E122" s="81" t="s">
        <v>67</v>
      </c>
      <c r="F122" s="80" t="s">
        <v>55</v>
      </c>
      <c r="G122" s="79">
        <v>0.5</v>
      </c>
      <c r="H122" s="84">
        <v>1</v>
      </c>
      <c r="I122" s="79">
        <f t="shared" si="9"/>
        <v>0.5</v>
      </c>
      <c r="J122" s="109"/>
    </row>
    <row r="123" spans="1:27" x14ac:dyDescent="0.2">
      <c r="A123" s="79" t="s">
        <v>193</v>
      </c>
      <c r="B123" s="80">
        <v>5</v>
      </c>
      <c r="C123" s="79" t="s">
        <v>66</v>
      </c>
      <c r="D123" s="79" t="s">
        <v>76</v>
      </c>
      <c r="E123" s="79" t="s">
        <v>72</v>
      </c>
      <c r="F123" s="80" t="s">
        <v>53</v>
      </c>
      <c r="G123" s="79">
        <v>50</v>
      </c>
      <c r="H123" s="84">
        <v>1</v>
      </c>
      <c r="I123" s="79">
        <f t="shared" si="9"/>
        <v>50</v>
      </c>
      <c r="J123" s="109"/>
      <c r="K123" s="110">
        <f>+G123/G124</f>
        <v>10</v>
      </c>
      <c r="L123" s="79">
        <f>+G123/G125</f>
        <v>50</v>
      </c>
    </row>
    <row r="124" spans="1:27" x14ac:dyDescent="0.2">
      <c r="A124" s="79" t="s">
        <v>194</v>
      </c>
      <c r="B124" s="80">
        <v>5</v>
      </c>
      <c r="C124" s="79" t="s">
        <v>66</v>
      </c>
      <c r="D124" s="79" t="s">
        <v>76</v>
      </c>
      <c r="E124" s="79" t="s">
        <v>72</v>
      </c>
      <c r="F124" s="80" t="s">
        <v>69</v>
      </c>
      <c r="G124" s="79">
        <v>5</v>
      </c>
      <c r="H124" s="84">
        <v>1</v>
      </c>
      <c r="I124" s="79">
        <f t="shared" si="9"/>
        <v>5</v>
      </c>
      <c r="J124" s="110">
        <f>+G124/G125</f>
        <v>5</v>
      </c>
    </row>
    <row r="125" spans="1:27" x14ac:dyDescent="0.2">
      <c r="A125" s="79" t="s">
        <v>195</v>
      </c>
      <c r="B125" s="80">
        <v>5</v>
      </c>
      <c r="C125" s="79" t="s">
        <v>66</v>
      </c>
      <c r="D125" s="79" t="s">
        <v>76</v>
      </c>
      <c r="E125" s="79" t="s">
        <v>72</v>
      </c>
      <c r="F125" s="80" t="s">
        <v>55</v>
      </c>
      <c r="G125" s="79">
        <v>1</v>
      </c>
      <c r="H125" s="84">
        <v>1</v>
      </c>
      <c r="I125" s="79">
        <f t="shared" si="9"/>
        <v>1</v>
      </c>
      <c r="J125" s="109"/>
    </row>
    <row r="126" spans="1:27" x14ac:dyDescent="0.2">
      <c r="A126" s="79" t="s">
        <v>196</v>
      </c>
      <c r="B126" s="80">
        <v>5</v>
      </c>
      <c r="C126" s="79" t="s">
        <v>83</v>
      </c>
      <c r="D126" s="79" t="s">
        <v>52</v>
      </c>
      <c r="E126" s="81" t="s">
        <v>67</v>
      </c>
      <c r="F126" s="80" t="s">
        <v>53</v>
      </c>
      <c r="G126" s="123">
        <v>250</v>
      </c>
      <c r="H126" s="84">
        <v>0.1</v>
      </c>
      <c r="I126" s="79">
        <f t="shared" si="9"/>
        <v>25</v>
      </c>
      <c r="J126" s="109"/>
      <c r="K126" s="125">
        <f>+G126/G127</f>
        <v>5</v>
      </c>
      <c r="L126" s="79">
        <f>+G126/G128</f>
        <v>50</v>
      </c>
      <c r="M126" s="79">
        <f>+G126/G129</f>
        <v>2500</v>
      </c>
      <c r="P126" s="79">
        <f>+G126/G128</f>
        <v>50</v>
      </c>
      <c r="V126" s="79">
        <f>+MAX(K126:K141)</f>
        <v>5</v>
      </c>
      <c r="W126" s="79">
        <f>+MAX(L126:L141)</f>
        <v>50</v>
      </c>
      <c r="X126" s="79">
        <f>+MAX(M126:M141)</f>
        <v>5000</v>
      </c>
      <c r="Y126" s="79">
        <f>+MAX(N126:N141)</f>
        <v>1000</v>
      </c>
      <c r="Z126" s="79">
        <f>+MAX(J126:J141)</f>
        <v>10</v>
      </c>
      <c r="AA126" s="79">
        <f>+MAX(O126:O141)</f>
        <v>100</v>
      </c>
    </row>
    <row r="127" spans="1:27" x14ac:dyDescent="0.2">
      <c r="A127" s="79" t="s">
        <v>197</v>
      </c>
      <c r="B127" s="80">
        <v>5</v>
      </c>
      <c r="C127" s="79" t="s">
        <v>83</v>
      </c>
      <c r="D127" s="79" t="s">
        <v>52</v>
      </c>
      <c r="E127" s="81" t="s">
        <v>67</v>
      </c>
      <c r="F127" s="80" t="s">
        <v>69</v>
      </c>
      <c r="G127" s="123">
        <v>50</v>
      </c>
      <c r="H127" s="84">
        <v>0.1</v>
      </c>
      <c r="I127" s="79">
        <f t="shared" si="9"/>
        <v>5</v>
      </c>
      <c r="J127" s="110">
        <f>+G127/G128</f>
        <v>10</v>
      </c>
      <c r="N127" s="79">
        <f>+G127/G129</f>
        <v>500</v>
      </c>
      <c r="Q127" s="79">
        <f>+G127/G128</f>
        <v>10</v>
      </c>
      <c r="R127" s="79">
        <f>+G126/G127</f>
        <v>5</v>
      </c>
    </row>
    <row r="128" spans="1:27" x14ac:dyDescent="0.2">
      <c r="A128" s="79" t="s">
        <v>198</v>
      </c>
      <c r="B128" s="80">
        <v>5</v>
      </c>
      <c r="C128" s="79" t="s">
        <v>83</v>
      </c>
      <c r="D128" s="79" t="s">
        <v>52</v>
      </c>
      <c r="E128" s="81" t="s">
        <v>67</v>
      </c>
      <c r="F128" s="80" t="s">
        <v>55</v>
      </c>
      <c r="G128" s="123">
        <v>5</v>
      </c>
      <c r="H128" s="84">
        <v>0.1</v>
      </c>
      <c r="I128" s="79">
        <f t="shared" si="9"/>
        <v>0.5</v>
      </c>
      <c r="J128" s="109"/>
      <c r="O128" s="79">
        <f>+G128/G129</f>
        <v>50</v>
      </c>
    </row>
    <row r="129" spans="1:27" x14ac:dyDescent="0.2">
      <c r="A129" s="85" t="s">
        <v>199</v>
      </c>
      <c r="B129" s="87">
        <v>5</v>
      </c>
      <c r="C129" s="85" t="s">
        <v>83</v>
      </c>
      <c r="D129" s="85" t="s">
        <v>52</v>
      </c>
      <c r="E129" s="86" t="s">
        <v>67</v>
      </c>
      <c r="F129" s="87" t="s">
        <v>87</v>
      </c>
      <c r="G129" s="85">
        <v>0.1</v>
      </c>
      <c r="H129" s="98">
        <v>0.1</v>
      </c>
      <c r="I129" s="85">
        <f>H129*G129</f>
        <v>1.0000000000000002E-2</v>
      </c>
      <c r="J129" s="109"/>
    </row>
    <row r="130" spans="1:27" x14ac:dyDescent="0.2">
      <c r="A130" s="79" t="s">
        <v>200</v>
      </c>
      <c r="B130" s="80">
        <v>5</v>
      </c>
      <c r="C130" s="79" t="s">
        <v>83</v>
      </c>
      <c r="D130" s="79" t="s">
        <v>52</v>
      </c>
      <c r="E130" s="79" t="s">
        <v>72</v>
      </c>
      <c r="F130" s="80" t="s">
        <v>53</v>
      </c>
      <c r="G130" s="79">
        <v>500</v>
      </c>
      <c r="H130" s="84">
        <v>0.2</v>
      </c>
      <c r="I130" s="79">
        <f t="shared" si="9"/>
        <v>100</v>
      </c>
      <c r="J130" s="109"/>
      <c r="K130" s="110">
        <f>+G130/G131</f>
        <v>5</v>
      </c>
      <c r="L130" s="79">
        <f>+G130/G132</f>
        <v>50</v>
      </c>
      <c r="M130" s="79">
        <f>+G130/G133</f>
        <v>5000</v>
      </c>
      <c r="P130" s="79">
        <f>+G130/G132</f>
        <v>50</v>
      </c>
    </row>
    <row r="131" spans="1:27" x14ac:dyDescent="0.2">
      <c r="A131" s="79" t="s">
        <v>201</v>
      </c>
      <c r="B131" s="80">
        <v>5</v>
      </c>
      <c r="C131" s="79" t="s">
        <v>83</v>
      </c>
      <c r="D131" s="79" t="s">
        <v>52</v>
      </c>
      <c r="E131" s="79" t="s">
        <v>72</v>
      </c>
      <c r="F131" s="80" t="s">
        <v>69</v>
      </c>
      <c r="G131" s="79">
        <v>100</v>
      </c>
      <c r="H131" s="84">
        <v>0.2</v>
      </c>
      <c r="I131" s="79">
        <f t="shared" si="9"/>
        <v>20</v>
      </c>
      <c r="J131" s="110">
        <f>+G131/G132</f>
        <v>10</v>
      </c>
      <c r="N131" s="79">
        <f>+G131/G133</f>
        <v>1000</v>
      </c>
      <c r="Q131" s="79">
        <f>+G131/G132</f>
        <v>10</v>
      </c>
      <c r="R131" s="79">
        <f>+G130/G131</f>
        <v>5</v>
      </c>
    </row>
    <row r="132" spans="1:27" x14ac:dyDescent="0.2">
      <c r="A132" s="79" t="s">
        <v>202</v>
      </c>
      <c r="B132" s="80">
        <v>5</v>
      </c>
      <c r="C132" s="79" t="s">
        <v>83</v>
      </c>
      <c r="D132" s="79" t="s">
        <v>52</v>
      </c>
      <c r="E132" s="79" t="s">
        <v>72</v>
      </c>
      <c r="F132" s="80" t="s">
        <v>55</v>
      </c>
      <c r="G132" s="79">
        <v>10</v>
      </c>
      <c r="H132" s="84">
        <v>0.2</v>
      </c>
      <c r="I132" s="79">
        <f t="shared" si="9"/>
        <v>2</v>
      </c>
      <c r="J132" s="109"/>
      <c r="O132" s="79">
        <f>+G132/G133</f>
        <v>100</v>
      </c>
    </row>
    <row r="133" spans="1:27" x14ac:dyDescent="0.2">
      <c r="A133" s="85" t="s">
        <v>203</v>
      </c>
      <c r="B133" s="87">
        <v>5</v>
      </c>
      <c r="C133" s="85" t="s">
        <v>83</v>
      </c>
      <c r="D133" s="85" t="s">
        <v>52</v>
      </c>
      <c r="E133" s="85" t="s">
        <v>72</v>
      </c>
      <c r="F133" s="87" t="s">
        <v>87</v>
      </c>
      <c r="G133" s="85">
        <v>0.1</v>
      </c>
      <c r="H133" s="98">
        <v>0.2</v>
      </c>
      <c r="I133" s="85">
        <f>H133*G133</f>
        <v>2.0000000000000004E-2</v>
      </c>
      <c r="J133" s="111"/>
    </row>
    <row r="134" spans="1:27" x14ac:dyDescent="0.2">
      <c r="A134" s="79" t="s">
        <v>204</v>
      </c>
      <c r="B134" s="80">
        <v>5</v>
      </c>
      <c r="C134" s="79" t="s">
        <v>83</v>
      </c>
      <c r="D134" s="79" t="s">
        <v>76</v>
      </c>
      <c r="E134" s="81" t="s">
        <v>67</v>
      </c>
      <c r="F134" s="80" t="s">
        <v>53</v>
      </c>
      <c r="G134" s="79">
        <v>250</v>
      </c>
      <c r="H134" s="84">
        <v>1</v>
      </c>
      <c r="I134" s="79">
        <f t="shared" si="9"/>
        <v>250</v>
      </c>
      <c r="J134" s="111"/>
      <c r="K134" s="110">
        <f>+G134/G135</f>
        <v>5</v>
      </c>
      <c r="L134" s="79">
        <f>+G134/G136</f>
        <v>50</v>
      </c>
      <c r="M134" s="79">
        <f>+G134/G137</f>
        <v>2500</v>
      </c>
      <c r="P134" s="79">
        <f>+G134/G136</f>
        <v>50</v>
      </c>
    </row>
    <row r="135" spans="1:27" x14ac:dyDescent="0.2">
      <c r="A135" s="79" t="s">
        <v>205</v>
      </c>
      <c r="B135" s="80">
        <v>5</v>
      </c>
      <c r="C135" s="79" t="s">
        <v>83</v>
      </c>
      <c r="D135" s="79" t="s">
        <v>76</v>
      </c>
      <c r="E135" s="81" t="s">
        <v>67</v>
      </c>
      <c r="F135" s="80" t="s">
        <v>69</v>
      </c>
      <c r="G135" s="79">
        <v>50</v>
      </c>
      <c r="H135" s="84">
        <v>1</v>
      </c>
      <c r="I135" s="79">
        <f t="shared" si="9"/>
        <v>50</v>
      </c>
      <c r="J135" s="110">
        <f>+G135/G136</f>
        <v>10</v>
      </c>
      <c r="N135" s="79">
        <f>+G135/G137</f>
        <v>500</v>
      </c>
      <c r="Q135" s="79">
        <f>+G135/G136</f>
        <v>10</v>
      </c>
      <c r="R135" s="79">
        <f>+G134/G135</f>
        <v>5</v>
      </c>
    </row>
    <row r="136" spans="1:27" x14ac:dyDescent="0.2">
      <c r="A136" s="79" t="s">
        <v>206</v>
      </c>
      <c r="B136" s="80">
        <v>5</v>
      </c>
      <c r="C136" s="79" t="s">
        <v>83</v>
      </c>
      <c r="D136" s="79" t="s">
        <v>76</v>
      </c>
      <c r="E136" s="81" t="s">
        <v>67</v>
      </c>
      <c r="F136" s="80" t="s">
        <v>55</v>
      </c>
      <c r="G136" s="79">
        <v>5</v>
      </c>
      <c r="H136" s="84">
        <v>1</v>
      </c>
      <c r="I136" s="79">
        <f t="shared" si="9"/>
        <v>5</v>
      </c>
      <c r="J136" s="111"/>
      <c r="O136" s="79">
        <f>+G136/G137</f>
        <v>50</v>
      </c>
    </row>
    <row r="137" spans="1:27" x14ac:dyDescent="0.2">
      <c r="A137" s="85" t="s">
        <v>207</v>
      </c>
      <c r="B137" s="87">
        <v>5</v>
      </c>
      <c r="C137" s="85" t="s">
        <v>83</v>
      </c>
      <c r="D137" s="85" t="s">
        <v>76</v>
      </c>
      <c r="E137" s="86" t="s">
        <v>67</v>
      </c>
      <c r="F137" s="87" t="s">
        <v>87</v>
      </c>
      <c r="G137" s="85">
        <v>0.1</v>
      </c>
      <c r="H137" s="98">
        <v>1</v>
      </c>
      <c r="I137" s="85">
        <f>H137*G137</f>
        <v>0.1</v>
      </c>
      <c r="J137" s="111"/>
    </row>
    <row r="138" spans="1:27" x14ac:dyDescent="0.2">
      <c r="A138" s="79" t="s">
        <v>208</v>
      </c>
      <c r="B138" s="80">
        <v>5</v>
      </c>
      <c r="C138" s="79" t="s">
        <v>83</v>
      </c>
      <c r="D138" s="79" t="s">
        <v>76</v>
      </c>
      <c r="E138" s="79" t="s">
        <v>72</v>
      </c>
      <c r="F138" s="80" t="s">
        <v>53</v>
      </c>
      <c r="G138" s="79">
        <v>500</v>
      </c>
      <c r="H138" s="84">
        <v>1</v>
      </c>
      <c r="I138" s="79">
        <f t="shared" si="9"/>
        <v>500</v>
      </c>
      <c r="J138" s="109"/>
      <c r="K138" s="110">
        <f>+G138/G139</f>
        <v>5</v>
      </c>
      <c r="L138" s="79">
        <f>+G138/G140</f>
        <v>50</v>
      </c>
      <c r="M138" s="79">
        <f>+G138/G141</f>
        <v>5000</v>
      </c>
      <c r="P138" s="79">
        <f>+G138/G140</f>
        <v>50</v>
      </c>
    </row>
    <row r="139" spans="1:27" x14ac:dyDescent="0.2">
      <c r="A139" s="79" t="s">
        <v>209</v>
      </c>
      <c r="B139" s="80">
        <v>5</v>
      </c>
      <c r="C139" s="79" t="s">
        <v>83</v>
      </c>
      <c r="D139" s="79" t="s">
        <v>76</v>
      </c>
      <c r="E139" s="79" t="s">
        <v>72</v>
      </c>
      <c r="F139" s="80" t="s">
        <v>69</v>
      </c>
      <c r="G139" s="79">
        <v>100</v>
      </c>
      <c r="H139" s="84">
        <v>1</v>
      </c>
      <c r="I139" s="79">
        <f t="shared" si="9"/>
        <v>100</v>
      </c>
      <c r="J139" s="110">
        <f>+G139/G140</f>
        <v>10</v>
      </c>
      <c r="N139" s="79">
        <f>+G139/G141</f>
        <v>1000</v>
      </c>
      <c r="Q139" s="79">
        <f>+G139/G140</f>
        <v>10</v>
      </c>
      <c r="R139" s="79">
        <f>+G138/G139</f>
        <v>5</v>
      </c>
    </row>
    <row r="140" spans="1:27" x14ac:dyDescent="0.2">
      <c r="A140" s="80" t="s">
        <v>210</v>
      </c>
      <c r="B140" s="80">
        <v>5</v>
      </c>
      <c r="C140" s="80" t="s">
        <v>83</v>
      </c>
      <c r="D140" s="80" t="s">
        <v>76</v>
      </c>
      <c r="E140" s="80" t="s">
        <v>72</v>
      </c>
      <c r="F140" s="80" t="s">
        <v>55</v>
      </c>
      <c r="G140" s="80">
        <v>10</v>
      </c>
      <c r="H140" s="92">
        <v>1</v>
      </c>
      <c r="I140" s="80">
        <f t="shared" si="9"/>
        <v>10</v>
      </c>
      <c r="J140" s="111"/>
      <c r="O140" s="79">
        <f>+G140/G141</f>
        <v>100</v>
      </c>
    </row>
    <row r="141" spans="1:27" x14ac:dyDescent="0.2">
      <c r="A141" s="93" t="s">
        <v>211</v>
      </c>
      <c r="B141" s="93">
        <v>5</v>
      </c>
      <c r="C141" s="93" t="s">
        <v>83</v>
      </c>
      <c r="D141" s="93" t="s">
        <v>76</v>
      </c>
      <c r="E141" s="93" t="s">
        <v>72</v>
      </c>
      <c r="F141" s="93" t="s">
        <v>87</v>
      </c>
      <c r="G141" s="93">
        <v>0.1</v>
      </c>
      <c r="H141" s="94">
        <v>1</v>
      </c>
      <c r="I141" s="93">
        <f>H141*G141</f>
        <v>0.1</v>
      </c>
      <c r="J141" s="112"/>
      <c r="K141" s="113"/>
      <c r="L141" s="99"/>
      <c r="M141" s="99"/>
      <c r="N141" s="99"/>
      <c r="O141" s="99"/>
      <c r="P141" s="99"/>
      <c r="Q141" s="99"/>
      <c r="R141" s="99"/>
      <c r="S141" s="99"/>
      <c r="T141" s="99"/>
      <c r="U141" s="99"/>
      <c r="V141" s="99"/>
      <c r="W141" s="99"/>
      <c r="X141" s="99"/>
      <c r="Y141" s="99"/>
      <c r="Z141" s="99"/>
      <c r="AA141" s="99"/>
    </row>
    <row r="142" spans="1:27" x14ac:dyDescent="0.2">
      <c r="A142" s="79" t="s">
        <v>212</v>
      </c>
      <c r="B142" s="82">
        <v>6</v>
      </c>
      <c r="C142" s="79" t="s">
        <v>66</v>
      </c>
      <c r="D142" s="79" t="s">
        <v>52</v>
      </c>
      <c r="E142" s="81" t="s">
        <v>67</v>
      </c>
      <c r="F142" s="82" t="s">
        <v>53</v>
      </c>
      <c r="G142" s="79">
        <v>25</v>
      </c>
      <c r="H142" s="84">
        <v>0.1</v>
      </c>
      <c r="I142" s="79">
        <f t="shared" si="9"/>
        <v>2.5</v>
      </c>
      <c r="J142" s="109"/>
      <c r="K142" s="110">
        <f>+G142/G143</f>
        <v>5</v>
      </c>
      <c r="L142" s="79">
        <f>+G142/G144</f>
        <v>250</v>
      </c>
      <c r="S142" s="79">
        <f>+MAX(J142:J153)</f>
        <v>50</v>
      </c>
      <c r="T142" s="79">
        <f>+MAX(K142:K153)</f>
        <v>10</v>
      </c>
      <c r="U142" s="79">
        <f>+MAX(L142:L153)</f>
        <v>250</v>
      </c>
    </row>
    <row r="143" spans="1:27" x14ac:dyDescent="0.2">
      <c r="A143" s="79" t="s">
        <v>213</v>
      </c>
      <c r="B143" s="80">
        <v>6</v>
      </c>
      <c r="C143" s="79" t="s">
        <v>66</v>
      </c>
      <c r="D143" s="79" t="s">
        <v>52</v>
      </c>
      <c r="E143" s="81" t="s">
        <v>67</v>
      </c>
      <c r="F143" s="80" t="s">
        <v>69</v>
      </c>
      <c r="G143" s="79">
        <v>5</v>
      </c>
      <c r="H143" s="84">
        <v>0.1</v>
      </c>
      <c r="I143" s="79">
        <f t="shared" si="9"/>
        <v>0.5</v>
      </c>
      <c r="J143" s="110">
        <f>+G143/G144</f>
        <v>50</v>
      </c>
    </row>
    <row r="144" spans="1:27" x14ac:dyDescent="0.2">
      <c r="A144" s="79" t="s">
        <v>214</v>
      </c>
      <c r="B144" s="80">
        <v>6</v>
      </c>
      <c r="C144" s="79" t="s">
        <v>66</v>
      </c>
      <c r="D144" s="79" t="s">
        <v>52</v>
      </c>
      <c r="E144" s="81" t="s">
        <v>67</v>
      </c>
      <c r="F144" s="80" t="s">
        <v>55</v>
      </c>
      <c r="G144" s="79">
        <v>0.1</v>
      </c>
      <c r="H144" s="84">
        <v>0.1</v>
      </c>
      <c r="I144" s="79">
        <f t="shared" si="9"/>
        <v>1.0000000000000002E-2</v>
      </c>
      <c r="J144" s="109"/>
    </row>
    <row r="145" spans="1:27" x14ac:dyDescent="0.2">
      <c r="A145" s="79" t="s">
        <v>215</v>
      </c>
      <c r="B145" s="80">
        <v>6</v>
      </c>
      <c r="C145" s="79" t="s">
        <v>66</v>
      </c>
      <c r="D145" s="79" t="s">
        <v>52</v>
      </c>
      <c r="E145" s="79" t="s">
        <v>72</v>
      </c>
      <c r="F145" s="80" t="s">
        <v>53</v>
      </c>
      <c r="G145" s="79">
        <v>50</v>
      </c>
      <c r="H145" s="84">
        <v>0.2</v>
      </c>
      <c r="I145" s="79">
        <f t="shared" si="9"/>
        <v>10</v>
      </c>
      <c r="J145" s="109"/>
      <c r="K145" s="110">
        <f>+G145/G146</f>
        <v>10</v>
      </c>
      <c r="L145" s="79">
        <f>+G145/G147</f>
        <v>50</v>
      </c>
    </row>
    <row r="146" spans="1:27" x14ac:dyDescent="0.2">
      <c r="A146" s="79" t="s">
        <v>216</v>
      </c>
      <c r="B146" s="80">
        <v>6</v>
      </c>
      <c r="C146" s="79" t="s">
        <v>66</v>
      </c>
      <c r="D146" s="79" t="s">
        <v>52</v>
      </c>
      <c r="E146" s="79" t="s">
        <v>72</v>
      </c>
      <c r="F146" s="80" t="s">
        <v>69</v>
      </c>
      <c r="G146" s="79">
        <v>5</v>
      </c>
      <c r="H146" s="84">
        <v>0.2</v>
      </c>
      <c r="I146" s="79">
        <f t="shared" si="9"/>
        <v>1</v>
      </c>
      <c r="J146" s="110">
        <f>+G146/G147</f>
        <v>5</v>
      </c>
    </row>
    <row r="147" spans="1:27" x14ac:dyDescent="0.2">
      <c r="A147" s="79" t="s">
        <v>217</v>
      </c>
      <c r="B147" s="80">
        <v>6</v>
      </c>
      <c r="C147" s="79" t="s">
        <v>66</v>
      </c>
      <c r="D147" s="79" t="s">
        <v>52</v>
      </c>
      <c r="E147" s="79" t="s">
        <v>72</v>
      </c>
      <c r="F147" s="80" t="s">
        <v>55</v>
      </c>
      <c r="G147" s="79">
        <v>1</v>
      </c>
      <c r="H147" s="84">
        <v>0.2</v>
      </c>
      <c r="I147" s="79">
        <f t="shared" si="9"/>
        <v>0.2</v>
      </c>
      <c r="J147" s="109"/>
    </row>
    <row r="148" spans="1:27" x14ac:dyDescent="0.2">
      <c r="A148" s="79" t="s">
        <v>218</v>
      </c>
      <c r="B148" s="80">
        <v>6</v>
      </c>
      <c r="C148" s="79" t="s">
        <v>66</v>
      </c>
      <c r="D148" s="79" t="s">
        <v>76</v>
      </c>
      <c r="E148" s="81" t="s">
        <v>67</v>
      </c>
      <c r="F148" s="80" t="s">
        <v>53</v>
      </c>
      <c r="G148" s="79">
        <v>25</v>
      </c>
      <c r="H148" s="84">
        <v>1</v>
      </c>
      <c r="I148" s="79">
        <f t="shared" si="9"/>
        <v>25</v>
      </c>
      <c r="J148" s="109"/>
      <c r="K148" s="110">
        <f>+G148/G149</f>
        <v>5</v>
      </c>
      <c r="L148" s="79">
        <f>+G148/G150</f>
        <v>250</v>
      </c>
    </row>
    <row r="149" spans="1:27" x14ac:dyDescent="0.2">
      <c r="A149" s="79" t="s">
        <v>219</v>
      </c>
      <c r="B149" s="80">
        <v>6</v>
      </c>
      <c r="C149" s="79" t="s">
        <v>66</v>
      </c>
      <c r="D149" s="79" t="s">
        <v>76</v>
      </c>
      <c r="E149" s="81" t="s">
        <v>67</v>
      </c>
      <c r="F149" s="80" t="s">
        <v>69</v>
      </c>
      <c r="G149" s="79">
        <v>5</v>
      </c>
      <c r="H149" s="84">
        <v>1</v>
      </c>
      <c r="I149" s="79">
        <f t="shared" si="9"/>
        <v>5</v>
      </c>
      <c r="J149" s="110">
        <f>+G149/G150</f>
        <v>50</v>
      </c>
    </row>
    <row r="150" spans="1:27" x14ac:dyDescent="0.2">
      <c r="A150" s="79" t="s">
        <v>220</v>
      </c>
      <c r="B150" s="80">
        <v>6</v>
      </c>
      <c r="C150" s="79" t="s">
        <v>66</v>
      </c>
      <c r="D150" s="79" t="s">
        <v>76</v>
      </c>
      <c r="E150" s="81" t="s">
        <v>67</v>
      </c>
      <c r="F150" s="80" t="s">
        <v>55</v>
      </c>
      <c r="G150" s="79">
        <v>0.1</v>
      </c>
      <c r="H150" s="84">
        <v>1</v>
      </c>
      <c r="I150" s="79">
        <f t="shared" si="9"/>
        <v>0.1</v>
      </c>
      <c r="J150" s="109"/>
    </row>
    <row r="151" spans="1:27" x14ac:dyDescent="0.2">
      <c r="A151" s="79" t="s">
        <v>221</v>
      </c>
      <c r="B151" s="80">
        <v>6</v>
      </c>
      <c r="C151" s="79" t="s">
        <v>66</v>
      </c>
      <c r="D151" s="79" t="s">
        <v>76</v>
      </c>
      <c r="E151" s="79" t="s">
        <v>72</v>
      </c>
      <c r="F151" s="80" t="s">
        <v>53</v>
      </c>
      <c r="G151" s="79">
        <v>50</v>
      </c>
      <c r="H151" s="84">
        <v>1</v>
      </c>
      <c r="I151" s="79">
        <f t="shared" si="9"/>
        <v>50</v>
      </c>
      <c r="J151" s="109"/>
      <c r="K151" s="110">
        <f>+G151/G152</f>
        <v>10</v>
      </c>
      <c r="L151" s="79">
        <f>+G151/G153</f>
        <v>50</v>
      </c>
    </row>
    <row r="152" spans="1:27" x14ac:dyDescent="0.2">
      <c r="A152" s="79" t="s">
        <v>222</v>
      </c>
      <c r="B152" s="80">
        <v>6</v>
      </c>
      <c r="C152" s="79" t="s">
        <v>66</v>
      </c>
      <c r="D152" s="79" t="s">
        <v>76</v>
      </c>
      <c r="E152" s="79" t="s">
        <v>72</v>
      </c>
      <c r="F152" s="80" t="s">
        <v>69</v>
      </c>
      <c r="G152" s="79">
        <v>5</v>
      </c>
      <c r="H152" s="84">
        <v>1</v>
      </c>
      <c r="I152" s="79">
        <f t="shared" si="9"/>
        <v>5</v>
      </c>
      <c r="J152" s="110">
        <f>+G152/G153</f>
        <v>5</v>
      </c>
    </row>
    <row r="153" spans="1:27" x14ac:dyDescent="0.2">
      <c r="A153" s="79" t="s">
        <v>223</v>
      </c>
      <c r="B153" s="80">
        <v>6</v>
      </c>
      <c r="C153" s="79" t="s">
        <v>66</v>
      </c>
      <c r="D153" s="79" t="s">
        <v>76</v>
      </c>
      <c r="E153" s="79" t="s">
        <v>72</v>
      </c>
      <c r="F153" s="80" t="s">
        <v>55</v>
      </c>
      <c r="G153" s="79">
        <v>1</v>
      </c>
      <c r="H153" s="84">
        <v>1</v>
      </c>
      <c r="I153" s="79">
        <f t="shared" si="9"/>
        <v>1</v>
      </c>
      <c r="J153" s="109"/>
    </row>
    <row r="154" spans="1:27" x14ac:dyDescent="0.2">
      <c r="A154" s="79" t="s">
        <v>224</v>
      </c>
      <c r="B154" s="80">
        <v>6</v>
      </c>
      <c r="C154" s="79" t="s">
        <v>83</v>
      </c>
      <c r="D154" s="79" t="s">
        <v>52</v>
      </c>
      <c r="E154" s="81" t="s">
        <v>67</v>
      </c>
      <c r="F154" s="80" t="s">
        <v>53</v>
      </c>
      <c r="G154" s="123">
        <v>250</v>
      </c>
      <c r="H154" s="84">
        <v>0.1</v>
      </c>
      <c r="I154" s="79">
        <f t="shared" si="9"/>
        <v>25</v>
      </c>
      <c r="J154" s="109"/>
      <c r="K154" s="125">
        <f>+G154/G155</f>
        <v>5</v>
      </c>
      <c r="L154" s="79">
        <f>+G154/G156</f>
        <v>50</v>
      </c>
      <c r="M154" s="79">
        <f>+G154/G157</f>
        <v>2500</v>
      </c>
      <c r="P154" s="79">
        <f>+G154/G156</f>
        <v>50</v>
      </c>
      <c r="V154" s="79">
        <f>+MAX(K154:K169)</f>
        <v>5</v>
      </c>
      <c r="W154" s="79">
        <f>+MAX(L154:L169)</f>
        <v>50</v>
      </c>
      <c r="X154" s="79">
        <f>+MAX(M154:M169)</f>
        <v>5000</v>
      </c>
      <c r="Y154" s="79">
        <f>+MAX(N154:N169)</f>
        <v>1000</v>
      </c>
      <c r="Z154" s="79">
        <f>+MAX(J154:J169)</f>
        <v>10</v>
      </c>
      <c r="AA154" s="79">
        <f>+MAX(O154:O169)</f>
        <v>100</v>
      </c>
    </row>
    <row r="155" spans="1:27" x14ac:dyDescent="0.2">
      <c r="A155" s="79" t="s">
        <v>225</v>
      </c>
      <c r="B155" s="80">
        <v>6</v>
      </c>
      <c r="C155" s="79" t="s">
        <v>83</v>
      </c>
      <c r="D155" s="79" t="s">
        <v>52</v>
      </c>
      <c r="E155" s="81" t="s">
        <v>67</v>
      </c>
      <c r="F155" s="80" t="s">
        <v>69</v>
      </c>
      <c r="G155" s="123">
        <v>50</v>
      </c>
      <c r="H155" s="84">
        <v>0.1</v>
      </c>
      <c r="I155" s="79">
        <f t="shared" si="9"/>
        <v>5</v>
      </c>
      <c r="J155" s="110">
        <f>+G155/G156</f>
        <v>10</v>
      </c>
      <c r="N155" s="79">
        <f>+G155/G157</f>
        <v>500</v>
      </c>
      <c r="Q155" s="79">
        <f>+G155/G156</f>
        <v>10</v>
      </c>
      <c r="R155" s="79">
        <f>+G154/G155</f>
        <v>5</v>
      </c>
    </row>
    <row r="156" spans="1:27" x14ac:dyDescent="0.2">
      <c r="A156" s="79" t="s">
        <v>226</v>
      </c>
      <c r="B156" s="80">
        <v>6</v>
      </c>
      <c r="C156" s="79" t="s">
        <v>83</v>
      </c>
      <c r="D156" s="79" t="s">
        <v>52</v>
      </c>
      <c r="E156" s="81" t="s">
        <v>67</v>
      </c>
      <c r="F156" s="80" t="s">
        <v>55</v>
      </c>
      <c r="G156" s="123">
        <v>5</v>
      </c>
      <c r="H156" s="84">
        <v>0.1</v>
      </c>
      <c r="I156" s="79">
        <f t="shared" si="9"/>
        <v>0.5</v>
      </c>
      <c r="J156" s="109"/>
      <c r="O156" s="79">
        <f>+G156/G157</f>
        <v>50</v>
      </c>
    </row>
    <row r="157" spans="1:27" x14ac:dyDescent="0.2">
      <c r="A157" s="85" t="s">
        <v>227</v>
      </c>
      <c r="B157" s="87">
        <v>6</v>
      </c>
      <c r="C157" s="85" t="s">
        <v>83</v>
      </c>
      <c r="D157" s="85" t="s">
        <v>52</v>
      </c>
      <c r="E157" s="86" t="s">
        <v>67</v>
      </c>
      <c r="F157" s="87" t="s">
        <v>87</v>
      </c>
      <c r="G157" s="85">
        <v>0.1</v>
      </c>
      <c r="H157" s="98">
        <v>0.1</v>
      </c>
      <c r="I157" s="85">
        <f>H157*G157</f>
        <v>1.0000000000000002E-2</v>
      </c>
      <c r="J157" s="109"/>
    </row>
    <row r="158" spans="1:27" x14ac:dyDescent="0.2">
      <c r="A158" s="79" t="s">
        <v>228</v>
      </c>
      <c r="B158" s="80">
        <v>6</v>
      </c>
      <c r="C158" s="79" t="s">
        <v>83</v>
      </c>
      <c r="D158" s="79" t="s">
        <v>52</v>
      </c>
      <c r="E158" s="79" t="s">
        <v>72</v>
      </c>
      <c r="F158" s="80" t="s">
        <v>53</v>
      </c>
      <c r="G158" s="79">
        <v>500</v>
      </c>
      <c r="H158" s="84">
        <v>0.2</v>
      </c>
      <c r="I158" s="79">
        <f t="shared" si="9"/>
        <v>100</v>
      </c>
      <c r="J158" s="109"/>
      <c r="K158" s="110">
        <f>+G158/G159</f>
        <v>5</v>
      </c>
      <c r="L158" s="79">
        <f>+G158/G160</f>
        <v>50</v>
      </c>
      <c r="M158" s="79">
        <f>+G158/G161</f>
        <v>5000</v>
      </c>
      <c r="P158" s="79">
        <f>+G158/G160</f>
        <v>50</v>
      </c>
    </row>
    <row r="159" spans="1:27" x14ac:dyDescent="0.2">
      <c r="A159" s="79" t="s">
        <v>229</v>
      </c>
      <c r="B159" s="80">
        <v>6</v>
      </c>
      <c r="C159" s="79" t="s">
        <v>83</v>
      </c>
      <c r="D159" s="79" t="s">
        <v>52</v>
      </c>
      <c r="E159" s="79" t="s">
        <v>72</v>
      </c>
      <c r="F159" s="80" t="s">
        <v>69</v>
      </c>
      <c r="G159" s="79">
        <v>100</v>
      </c>
      <c r="H159" s="84">
        <v>0.2</v>
      </c>
      <c r="I159" s="79">
        <f t="shared" si="9"/>
        <v>20</v>
      </c>
      <c r="J159" s="110">
        <f>+G159/G160</f>
        <v>10</v>
      </c>
      <c r="N159" s="79">
        <f>+G159/G161</f>
        <v>1000</v>
      </c>
      <c r="Q159" s="79">
        <f>+G159/G160</f>
        <v>10</v>
      </c>
      <c r="R159" s="79">
        <f>+G158/G159</f>
        <v>5</v>
      </c>
    </row>
    <row r="160" spans="1:27" x14ac:dyDescent="0.2">
      <c r="A160" s="79" t="s">
        <v>230</v>
      </c>
      <c r="B160" s="80">
        <v>6</v>
      </c>
      <c r="C160" s="79" t="s">
        <v>83</v>
      </c>
      <c r="D160" s="79" t="s">
        <v>52</v>
      </c>
      <c r="E160" s="79" t="s">
        <v>72</v>
      </c>
      <c r="F160" s="80" t="s">
        <v>55</v>
      </c>
      <c r="G160" s="79">
        <v>10</v>
      </c>
      <c r="H160" s="84">
        <v>0.2</v>
      </c>
      <c r="I160" s="79">
        <f t="shared" si="9"/>
        <v>2</v>
      </c>
      <c r="J160" s="109"/>
      <c r="O160" s="79">
        <f>+G160/G161</f>
        <v>100</v>
      </c>
    </row>
    <row r="161" spans="1:27" x14ac:dyDescent="0.2">
      <c r="A161" s="85" t="s">
        <v>231</v>
      </c>
      <c r="B161" s="87">
        <v>6</v>
      </c>
      <c r="C161" s="85" t="s">
        <v>83</v>
      </c>
      <c r="D161" s="85" t="s">
        <v>52</v>
      </c>
      <c r="E161" s="85" t="s">
        <v>72</v>
      </c>
      <c r="F161" s="87" t="s">
        <v>87</v>
      </c>
      <c r="G161" s="85">
        <v>0.1</v>
      </c>
      <c r="H161" s="98">
        <v>0.2</v>
      </c>
      <c r="I161" s="85">
        <f>H161*G161</f>
        <v>2.0000000000000004E-2</v>
      </c>
      <c r="J161" s="111"/>
    </row>
    <row r="162" spans="1:27" x14ac:dyDescent="0.2">
      <c r="A162" s="79" t="s">
        <v>232</v>
      </c>
      <c r="B162" s="80">
        <v>6</v>
      </c>
      <c r="C162" s="79" t="s">
        <v>83</v>
      </c>
      <c r="D162" s="79" t="s">
        <v>76</v>
      </c>
      <c r="E162" s="81" t="s">
        <v>67</v>
      </c>
      <c r="F162" s="80" t="s">
        <v>53</v>
      </c>
      <c r="G162" s="79">
        <v>250</v>
      </c>
      <c r="H162" s="84">
        <v>1</v>
      </c>
      <c r="I162" s="79">
        <f t="shared" si="9"/>
        <v>250</v>
      </c>
      <c r="J162" s="111"/>
      <c r="K162" s="110">
        <f>+G162/G163</f>
        <v>5</v>
      </c>
      <c r="L162" s="79">
        <f>+G162/G164</f>
        <v>50</v>
      </c>
      <c r="M162" s="79">
        <f>+G162/G165</f>
        <v>2500</v>
      </c>
      <c r="P162" s="79">
        <f>+G162/G164</f>
        <v>50</v>
      </c>
    </row>
    <row r="163" spans="1:27" x14ac:dyDescent="0.2">
      <c r="A163" s="79" t="s">
        <v>233</v>
      </c>
      <c r="B163" s="80">
        <v>6</v>
      </c>
      <c r="C163" s="79" t="s">
        <v>83</v>
      </c>
      <c r="D163" s="79" t="s">
        <v>76</v>
      </c>
      <c r="E163" s="81" t="s">
        <v>67</v>
      </c>
      <c r="F163" s="80" t="s">
        <v>69</v>
      </c>
      <c r="G163" s="79">
        <v>50</v>
      </c>
      <c r="H163" s="84">
        <v>1</v>
      </c>
      <c r="I163" s="79">
        <f t="shared" si="9"/>
        <v>50</v>
      </c>
      <c r="J163" s="110">
        <f>+G163/G164</f>
        <v>10</v>
      </c>
      <c r="N163" s="79">
        <f>+G163/G165</f>
        <v>500</v>
      </c>
      <c r="Q163" s="79">
        <f>+G163/G164</f>
        <v>10</v>
      </c>
      <c r="R163" s="79">
        <f>+G162/G163</f>
        <v>5</v>
      </c>
    </row>
    <row r="164" spans="1:27" x14ac:dyDescent="0.2">
      <c r="A164" s="79" t="s">
        <v>234</v>
      </c>
      <c r="B164" s="80">
        <v>6</v>
      </c>
      <c r="C164" s="79" t="s">
        <v>83</v>
      </c>
      <c r="D164" s="79" t="s">
        <v>76</v>
      </c>
      <c r="E164" s="81" t="s">
        <v>67</v>
      </c>
      <c r="F164" s="80" t="s">
        <v>55</v>
      </c>
      <c r="G164" s="79">
        <v>5</v>
      </c>
      <c r="H164" s="84">
        <v>1</v>
      </c>
      <c r="I164" s="79">
        <f t="shared" si="9"/>
        <v>5</v>
      </c>
      <c r="J164" s="111"/>
      <c r="O164" s="79">
        <f>+G164/G165</f>
        <v>50</v>
      </c>
    </row>
    <row r="165" spans="1:27" x14ac:dyDescent="0.2">
      <c r="A165" s="85" t="s">
        <v>235</v>
      </c>
      <c r="B165" s="87">
        <v>6</v>
      </c>
      <c r="C165" s="85" t="s">
        <v>83</v>
      </c>
      <c r="D165" s="85" t="s">
        <v>76</v>
      </c>
      <c r="E165" s="86" t="s">
        <v>67</v>
      </c>
      <c r="F165" s="87" t="s">
        <v>87</v>
      </c>
      <c r="G165" s="85">
        <v>0.1</v>
      </c>
      <c r="H165" s="98">
        <v>1</v>
      </c>
      <c r="I165" s="85">
        <f>H165*G165</f>
        <v>0.1</v>
      </c>
      <c r="J165" s="111"/>
    </row>
    <row r="166" spans="1:27" x14ac:dyDescent="0.2">
      <c r="A166" s="79" t="s">
        <v>236</v>
      </c>
      <c r="B166" s="80">
        <v>6</v>
      </c>
      <c r="C166" s="79" t="s">
        <v>83</v>
      </c>
      <c r="D166" s="79" t="s">
        <v>76</v>
      </c>
      <c r="E166" s="79" t="s">
        <v>72</v>
      </c>
      <c r="F166" s="80" t="s">
        <v>53</v>
      </c>
      <c r="G166" s="79">
        <v>500</v>
      </c>
      <c r="H166" s="84">
        <v>1</v>
      </c>
      <c r="I166" s="79">
        <f t="shared" si="9"/>
        <v>500</v>
      </c>
      <c r="J166" s="109"/>
      <c r="K166" s="110">
        <f>+G166/G167</f>
        <v>5</v>
      </c>
      <c r="L166" s="79">
        <f>+G166/G168</f>
        <v>50</v>
      </c>
      <c r="M166" s="79">
        <f>+G166/G169</f>
        <v>5000</v>
      </c>
      <c r="P166" s="79">
        <f>+G166/G168</f>
        <v>50</v>
      </c>
    </row>
    <row r="167" spans="1:27" x14ac:dyDescent="0.2">
      <c r="A167" s="79" t="s">
        <v>237</v>
      </c>
      <c r="B167" s="80">
        <v>6</v>
      </c>
      <c r="C167" s="79" t="s">
        <v>83</v>
      </c>
      <c r="D167" s="79" t="s">
        <v>76</v>
      </c>
      <c r="E167" s="79" t="s">
        <v>72</v>
      </c>
      <c r="F167" s="80" t="s">
        <v>69</v>
      </c>
      <c r="G167" s="79">
        <v>100</v>
      </c>
      <c r="H167" s="84">
        <v>1</v>
      </c>
      <c r="I167" s="79">
        <f t="shared" si="9"/>
        <v>100</v>
      </c>
      <c r="J167" s="110">
        <f>+G167/G168</f>
        <v>10</v>
      </c>
      <c r="N167" s="79">
        <f>+G167/G169</f>
        <v>1000</v>
      </c>
      <c r="Q167" s="79">
        <f>+G167/G168</f>
        <v>10</v>
      </c>
      <c r="R167" s="79">
        <f>+G166/G167</f>
        <v>5</v>
      </c>
    </row>
    <row r="168" spans="1:27" x14ac:dyDescent="0.2">
      <c r="A168" s="80" t="s">
        <v>238</v>
      </c>
      <c r="B168" s="80">
        <v>6</v>
      </c>
      <c r="C168" s="80" t="s">
        <v>83</v>
      </c>
      <c r="D168" s="80" t="s">
        <v>76</v>
      </c>
      <c r="E168" s="80" t="s">
        <v>72</v>
      </c>
      <c r="F168" s="80" t="s">
        <v>55</v>
      </c>
      <c r="G168" s="80">
        <v>10</v>
      </c>
      <c r="H168" s="92">
        <v>1</v>
      </c>
      <c r="I168" s="80">
        <f t="shared" si="9"/>
        <v>10</v>
      </c>
      <c r="J168" s="111"/>
      <c r="O168" s="79">
        <f>+G168/G169</f>
        <v>100</v>
      </c>
    </row>
    <row r="169" spans="1:27" x14ac:dyDescent="0.2">
      <c r="A169" s="93" t="s">
        <v>239</v>
      </c>
      <c r="B169" s="93">
        <v>6</v>
      </c>
      <c r="C169" s="93" t="s">
        <v>83</v>
      </c>
      <c r="D169" s="93" t="s">
        <v>76</v>
      </c>
      <c r="E169" s="93" t="s">
        <v>72</v>
      </c>
      <c r="F169" s="93" t="s">
        <v>87</v>
      </c>
      <c r="G169" s="93">
        <v>0.1</v>
      </c>
      <c r="H169" s="94">
        <v>1</v>
      </c>
      <c r="I169" s="93">
        <f>H169*G169</f>
        <v>0.1</v>
      </c>
      <c r="J169" s="112"/>
      <c r="K169" s="113"/>
      <c r="L169" s="99"/>
      <c r="M169" s="99"/>
      <c r="N169" s="99"/>
      <c r="O169" s="99"/>
      <c r="P169" s="99"/>
      <c r="Q169" s="99"/>
      <c r="R169" s="99"/>
      <c r="S169" s="99"/>
      <c r="T169" s="99"/>
      <c r="U169" s="99"/>
      <c r="V169" s="99"/>
      <c r="W169" s="99"/>
      <c r="X169" s="99"/>
      <c r="Y169" s="99"/>
      <c r="Z169" s="99"/>
      <c r="AA169" s="99"/>
    </row>
    <row r="170" spans="1:27" x14ac:dyDescent="0.2">
      <c r="A170" s="79" t="s">
        <v>240</v>
      </c>
      <c r="B170" s="82">
        <v>7</v>
      </c>
      <c r="C170" s="79" t="s">
        <v>66</v>
      </c>
      <c r="D170" s="79" t="s">
        <v>52</v>
      </c>
      <c r="E170" s="81" t="s">
        <v>67</v>
      </c>
      <c r="F170" s="82" t="s">
        <v>53</v>
      </c>
      <c r="G170" s="79">
        <v>100</v>
      </c>
      <c r="H170" s="84">
        <v>0.05</v>
      </c>
      <c r="I170" s="79">
        <f t="shared" si="9"/>
        <v>5</v>
      </c>
      <c r="J170" s="109"/>
      <c r="K170" s="110">
        <f>+G170/G171</f>
        <v>5</v>
      </c>
      <c r="L170" s="79">
        <f>+G170/G172</f>
        <v>100</v>
      </c>
      <c r="S170" s="79">
        <f>+MAX(J170:J181)</f>
        <v>20</v>
      </c>
    </row>
    <row r="171" spans="1:27" x14ac:dyDescent="0.2">
      <c r="A171" s="79" t="s">
        <v>241</v>
      </c>
      <c r="B171" s="80">
        <v>7</v>
      </c>
      <c r="C171" s="79" t="s">
        <v>66</v>
      </c>
      <c r="D171" s="79" t="s">
        <v>52</v>
      </c>
      <c r="E171" s="81" t="s">
        <v>67</v>
      </c>
      <c r="F171" s="91" t="s">
        <v>69</v>
      </c>
      <c r="G171" s="81">
        <v>20</v>
      </c>
      <c r="H171" s="100">
        <v>0.05</v>
      </c>
      <c r="I171" s="81">
        <f t="shared" si="9"/>
        <v>1</v>
      </c>
      <c r="J171" s="110">
        <f>+G171/G172</f>
        <v>20</v>
      </c>
    </row>
    <row r="172" spans="1:27" x14ac:dyDescent="0.2">
      <c r="A172" s="79" t="s">
        <v>242</v>
      </c>
      <c r="B172" s="80">
        <v>7</v>
      </c>
      <c r="C172" s="79" t="s">
        <v>66</v>
      </c>
      <c r="D172" s="79" t="s">
        <v>52</v>
      </c>
      <c r="E172" s="81" t="s">
        <v>67</v>
      </c>
      <c r="F172" s="91" t="s">
        <v>55</v>
      </c>
      <c r="G172" s="81">
        <v>1</v>
      </c>
      <c r="H172" s="100">
        <v>0.05</v>
      </c>
      <c r="I172" s="81">
        <f t="shared" si="9"/>
        <v>0.05</v>
      </c>
      <c r="J172" s="109"/>
    </row>
    <row r="173" spans="1:27" x14ac:dyDescent="0.2">
      <c r="A173" s="79" t="s">
        <v>243</v>
      </c>
      <c r="B173" s="80">
        <v>7</v>
      </c>
      <c r="C173" s="79" t="s">
        <v>66</v>
      </c>
      <c r="D173" s="79" t="s">
        <v>52</v>
      </c>
      <c r="E173" s="81" t="s">
        <v>72</v>
      </c>
      <c r="F173" s="91" t="s">
        <v>53</v>
      </c>
      <c r="G173" s="81" t="s">
        <v>244</v>
      </c>
      <c r="H173" s="100" t="s">
        <v>244</v>
      </c>
      <c r="I173" s="81" t="s">
        <v>245</v>
      </c>
      <c r="J173" s="109"/>
    </row>
    <row r="174" spans="1:27" x14ac:dyDescent="0.2">
      <c r="A174" s="79" t="s">
        <v>246</v>
      </c>
      <c r="B174" s="80">
        <v>7</v>
      </c>
      <c r="C174" s="79" t="s">
        <v>66</v>
      </c>
      <c r="D174" s="79" t="s">
        <v>52</v>
      </c>
      <c r="E174" s="81" t="s">
        <v>72</v>
      </c>
      <c r="F174" s="91" t="s">
        <v>69</v>
      </c>
      <c r="G174" s="81" t="s">
        <v>244</v>
      </c>
      <c r="H174" s="100" t="s">
        <v>244</v>
      </c>
      <c r="I174" s="81" t="s">
        <v>245</v>
      </c>
      <c r="J174" s="110"/>
    </row>
    <row r="175" spans="1:27" x14ac:dyDescent="0.2">
      <c r="A175" s="79" t="s">
        <v>247</v>
      </c>
      <c r="B175" s="80">
        <v>7</v>
      </c>
      <c r="C175" s="79" t="s">
        <v>66</v>
      </c>
      <c r="D175" s="79" t="s">
        <v>52</v>
      </c>
      <c r="E175" s="81" t="s">
        <v>72</v>
      </c>
      <c r="F175" s="91" t="s">
        <v>55</v>
      </c>
      <c r="G175" s="81" t="s">
        <v>244</v>
      </c>
      <c r="H175" s="100" t="s">
        <v>244</v>
      </c>
      <c r="I175" s="81" t="s">
        <v>245</v>
      </c>
      <c r="J175" s="109"/>
    </row>
    <row r="176" spans="1:27" x14ac:dyDescent="0.2">
      <c r="A176" s="79" t="s">
        <v>248</v>
      </c>
      <c r="B176" s="80">
        <v>7</v>
      </c>
      <c r="C176" s="79" t="s">
        <v>66</v>
      </c>
      <c r="D176" s="79" t="s">
        <v>76</v>
      </c>
      <c r="E176" s="81" t="s">
        <v>67</v>
      </c>
      <c r="F176" s="91" t="s">
        <v>53</v>
      </c>
      <c r="G176" s="81">
        <v>100</v>
      </c>
      <c r="H176" s="100">
        <v>1</v>
      </c>
      <c r="I176" s="81">
        <f>H176*G176</f>
        <v>100</v>
      </c>
      <c r="J176" s="109"/>
      <c r="K176" s="110">
        <f>+G176/G177</f>
        <v>5</v>
      </c>
      <c r="L176" s="79">
        <f>+G176/G178</f>
        <v>100</v>
      </c>
    </row>
    <row r="177" spans="1:27" x14ac:dyDescent="0.2">
      <c r="A177" s="79" t="s">
        <v>249</v>
      </c>
      <c r="B177" s="80">
        <v>7</v>
      </c>
      <c r="C177" s="79" t="s">
        <v>66</v>
      </c>
      <c r="D177" s="79" t="s">
        <v>76</v>
      </c>
      <c r="E177" s="81" t="s">
        <v>67</v>
      </c>
      <c r="F177" s="91" t="s">
        <v>69</v>
      </c>
      <c r="G177" s="81">
        <v>20</v>
      </c>
      <c r="H177" s="100">
        <v>1</v>
      </c>
      <c r="I177" s="81">
        <f>H177*G177</f>
        <v>20</v>
      </c>
      <c r="J177" s="110">
        <f>+G177/G178</f>
        <v>20</v>
      </c>
    </row>
    <row r="178" spans="1:27" x14ac:dyDescent="0.2">
      <c r="A178" s="79" t="s">
        <v>250</v>
      </c>
      <c r="B178" s="80">
        <v>7</v>
      </c>
      <c r="C178" s="79" t="s">
        <v>66</v>
      </c>
      <c r="D178" s="79" t="s">
        <v>76</v>
      </c>
      <c r="E178" s="81" t="s">
        <v>67</v>
      </c>
      <c r="F178" s="91" t="s">
        <v>55</v>
      </c>
      <c r="G178" s="81">
        <v>1</v>
      </c>
      <c r="H178" s="100">
        <v>1</v>
      </c>
      <c r="I178" s="81">
        <f>H178*G178</f>
        <v>1</v>
      </c>
      <c r="J178" s="109"/>
    </row>
    <row r="179" spans="1:27" x14ac:dyDescent="0.2">
      <c r="A179" s="79" t="s">
        <v>251</v>
      </c>
      <c r="B179" s="80">
        <v>7</v>
      </c>
      <c r="C179" s="79" t="s">
        <v>66</v>
      </c>
      <c r="D179" s="79" t="s">
        <v>76</v>
      </c>
      <c r="E179" s="81" t="s">
        <v>72</v>
      </c>
      <c r="F179" s="91" t="s">
        <v>53</v>
      </c>
      <c r="G179" s="81" t="s">
        <v>244</v>
      </c>
      <c r="H179" s="100" t="s">
        <v>244</v>
      </c>
      <c r="I179" s="81" t="s">
        <v>245</v>
      </c>
      <c r="J179" s="109"/>
    </row>
    <row r="180" spans="1:27" x14ac:dyDescent="0.2">
      <c r="A180" s="79" t="s">
        <v>252</v>
      </c>
      <c r="B180" s="80">
        <v>7</v>
      </c>
      <c r="C180" s="79" t="s">
        <v>66</v>
      </c>
      <c r="D180" s="79" t="s">
        <v>76</v>
      </c>
      <c r="E180" s="81" t="s">
        <v>72</v>
      </c>
      <c r="F180" s="91" t="s">
        <v>69</v>
      </c>
      <c r="G180" s="81" t="s">
        <v>244</v>
      </c>
      <c r="H180" s="100" t="s">
        <v>244</v>
      </c>
      <c r="I180" s="81" t="s">
        <v>245</v>
      </c>
      <c r="J180" s="110"/>
    </row>
    <row r="181" spans="1:27" x14ac:dyDescent="0.2">
      <c r="A181" s="79" t="s">
        <v>253</v>
      </c>
      <c r="B181" s="80">
        <v>7</v>
      </c>
      <c r="C181" s="79" t="s">
        <v>66</v>
      </c>
      <c r="D181" s="79" t="s">
        <v>76</v>
      </c>
      <c r="E181" s="81" t="s">
        <v>72</v>
      </c>
      <c r="F181" s="91" t="s">
        <v>55</v>
      </c>
      <c r="G181" s="81" t="s">
        <v>244</v>
      </c>
      <c r="H181" s="100" t="s">
        <v>244</v>
      </c>
      <c r="I181" s="81" t="s">
        <v>245</v>
      </c>
      <c r="J181" s="109"/>
    </row>
    <row r="182" spans="1:27" x14ac:dyDescent="0.2">
      <c r="A182" s="79" t="s">
        <v>254</v>
      </c>
      <c r="B182" s="80">
        <v>7</v>
      </c>
      <c r="C182" s="79" t="s">
        <v>83</v>
      </c>
      <c r="D182" s="79" t="s">
        <v>52</v>
      </c>
      <c r="E182" s="81" t="s">
        <v>67</v>
      </c>
      <c r="F182" s="91" t="s">
        <v>53</v>
      </c>
      <c r="G182" s="123">
        <v>500</v>
      </c>
      <c r="H182" s="100">
        <v>0.05</v>
      </c>
      <c r="I182" s="81">
        <f>H182*G182</f>
        <v>25</v>
      </c>
      <c r="J182" s="109"/>
      <c r="K182" s="125">
        <f>+G182/G183</f>
        <v>2</v>
      </c>
      <c r="L182" s="79">
        <f>+G182/G184</f>
        <v>5</v>
      </c>
      <c r="M182" s="79">
        <f>+G182/G185</f>
        <v>5</v>
      </c>
      <c r="P182" s="79">
        <f>+G182/G184</f>
        <v>5</v>
      </c>
      <c r="V182" s="79">
        <f>+MAX(K182:K197)</f>
        <v>2</v>
      </c>
      <c r="W182" s="79">
        <f>+MAX(L182:L197)</f>
        <v>5</v>
      </c>
      <c r="X182" s="79">
        <f>+MAX(M182:M197)</f>
        <v>5</v>
      </c>
      <c r="Y182" s="79">
        <f>+MAX(N182:N197)</f>
        <v>2.5</v>
      </c>
      <c r="Z182" s="79">
        <f>+MAX(J182:J197)</f>
        <v>2.5</v>
      </c>
      <c r="AA182" s="79">
        <f>+MAX(O182:O197)</f>
        <v>1</v>
      </c>
    </row>
    <row r="183" spans="1:27" x14ac:dyDescent="0.2">
      <c r="A183" s="79" t="s">
        <v>255</v>
      </c>
      <c r="B183" s="80">
        <v>7</v>
      </c>
      <c r="C183" s="79" t="s">
        <v>83</v>
      </c>
      <c r="D183" s="79" t="s">
        <v>52</v>
      </c>
      <c r="E183" s="81" t="s">
        <v>67</v>
      </c>
      <c r="F183" s="91" t="s">
        <v>69</v>
      </c>
      <c r="G183" s="123">
        <v>250</v>
      </c>
      <c r="H183" s="100">
        <v>0.05</v>
      </c>
      <c r="I183" s="81">
        <f>H183*G183</f>
        <v>12.5</v>
      </c>
      <c r="J183" s="110">
        <f>+G183/G184</f>
        <v>2.5</v>
      </c>
      <c r="N183" s="79">
        <f>+G183/G185</f>
        <v>2.5</v>
      </c>
      <c r="Q183" s="79">
        <f>+G183/G184</f>
        <v>2.5</v>
      </c>
      <c r="R183" s="79">
        <f>+G182/G183</f>
        <v>2</v>
      </c>
    </row>
    <row r="184" spans="1:27" x14ac:dyDescent="0.2">
      <c r="A184" s="79" t="s">
        <v>256</v>
      </c>
      <c r="B184" s="80">
        <v>7</v>
      </c>
      <c r="C184" s="79" t="s">
        <v>83</v>
      </c>
      <c r="D184" s="79" t="s">
        <v>52</v>
      </c>
      <c r="E184" s="81" t="s">
        <v>67</v>
      </c>
      <c r="F184" s="91" t="s">
        <v>55</v>
      </c>
      <c r="G184" s="123">
        <v>100</v>
      </c>
      <c r="H184" s="100">
        <v>0.05</v>
      </c>
      <c r="I184" s="81">
        <f>H184*G184</f>
        <v>5</v>
      </c>
      <c r="J184" s="109"/>
      <c r="O184" s="79">
        <f>+G184/G185</f>
        <v>1</v>
      </c>
    </row>
    <row r="185" spans="1:27" x14ac:dyDescent="0.2">
      <c r="A185" s="85" t="s">
        <v>257</v>
      </c>
      <c r="B185" s="87">
        <v>7</v>
      </c>
      <c r="C185" s="85" t="s">
        <v>83</v>
      </c>
      <c r="D185" s="85" t="s">
        <v>52</v>
      </c>
      <c r="E185" s="86" t="s">
        <v>67</v>
      </c>
      <c r="F185" s="90" t="s">
        <v>87</v>
      </c>
      <c r="G185" s="86">
        <v>100</v>
      </c>
      <c r="H185" s="88">
        <v>0.05</v>
      </c>
      <c r="I185" s="86">
        <f>H185*G185</f>
        <v>5</v>
      </c>
      <c r="J185" s="109"/>
    </row>
    <row r="186" spans="1:27" x14ac:dyDescent="0.2">
      <c r="A186" s="101" t="s">
        <v>258</v>
      </c>
      <c r="B186" s="102">
        <v>7</v>
      </c>
      <c r="C186" s="101" t="s">
        <v>83</v>
      </c>
      <c r="D186" s="101" t="s">
        <v>52</v>
      </c>
      <c r="E186" s="103" t="s">
        <v>72</v>
      </c>
      <c r="F186" s="104" t="s">
        <v>53</v>
      </c>
      <c r="G186" s="103" t="s">
        <v>244</v>
      </c>
      <c r="H186" s="83" t="s">
        <v>244</v>
      </c>
      <c r="I186" s="103" t="s">
        <v>245</v>
      </c>
      <c r="J186" s="109"/>
    </row>
    <row r="187" spans="1:27" x14ac:dyDescent="0.2">
      <c r="A187" s="79" t="s">
        <v>259</v>
      </c>
      <c r="B187" s="80">
        <v>7</v>
      </c>
      <c r="C187" s="79" t="s">
        <v>83</v>
      </c>
      <c r="D187" s="79" t="s">
        <v>52</v>
      </c>
      <c r="E187" s="81" t="s">
        <v>72</v>
      </c>
      <c r="F187" s="91" t="s">
        <v>69</v>
      </c>
      <c r="G187" s="81" t="s">
        <v>244</v>
      </c>
      <c r="H187" s="100" t="s">
        <v>244</v>
      </c>
      <c r="I187" s="81" t="s">
        <v>245</v>
      </c>
      <c r="J187" s="110"/>
    </row>
    <row r="188" spans="1:27" x14ac:dyDescent="0.2">
      <c r="A188" s="79" t="s">
        <v>260</v>
      </c>
      <c r="B188" s="80">
        <v>7</v>
      </c>
      <c r="C188" s="79" t="s">
        <v>83</v>
      </c>
      <c r="D188" s="79" t="s">
        <v>52</v>
      </c>
      <c r="E188" s="81" t="s">
        <v>72</v>
      </c>
      <c r="F188" s="91" t="s">
        <v>55</v>
      </c>
      <c r="G188" s="81" t="s">
        <v>244</v>
      </c>
      <c r="H188" s="100" t="s">
        <v>244</v>
      </c>
      <c r="I188" s="81" t="s">
        <v>245</v>
      </c>
      <c r="J188" s="109"/>
    </row>
    <row r="189" spans="1:27" x14ac:dyDescent="0.2">
      <c r="A189" s="85" t="s">
        <v>261</v>
      </c>
      <c r="B189" s="87">
        <v>7</v>
      </c>
      <c r="C189" s="85" t="s">
        <v>83</v>
      </c>
      <c r="D189" s="85" t="s">
        <v>52</v>
      </c>
      <c r="E189" s="86" t="s">
        <v>72</v>
      </c>
      <c r="F189" s="90" t="s">
        <v>87</v>
      </c>
      <c r="G189" s="86" t="s">
        <v>244</v>
      </c>
      <c r="H189" s="88" t="s">
        <v>244</v>
      </c>
      <c r="I189" s="86" t="s">
        <v>245</v>
      </c>
      <c r="J189" s="111"/>
    </row>
    <row r="190" spans="1:27" x14ac:dyDescent="0.2">
      <c r="A190" s="79" t="s">
        <v>262</v>
      </c>
      <c r="B190" s="80">
        <v>7</v>
      </c>
      <c r="C190" s="79" t="s">
        <v>83</v>
      </c>
      <c r="D190" s="79" t="s">
        <v>76</v>
      </c>
      <c r="E190" s="81" t="s">
        <v>67</v>
      </c>
      <c r="F190" s="91" t="s">
        <v>53</v>
      </c>
      <c r="G190" s="81">
        <v>500</v>
      </c>
      <c r="H190" s="100">
        <v>1</v>
      </c>
      <c r="I190" s="81">
        <f>H190*G190</f>
        <v>500</v>
      </c>
      <c r="J190" s="111"/>
      <c r="K190" s="110">
        <f>+G190/G191</f>
        <v>2</v>
      </c>
      <c r="L190" s="79">
        <f>+G190/G192</f>
        <v>5</v>
      </c>
      <c r="M190" s="79">
        <f>+G190/G193</f>
        <v>5</v>
      </c>
      <c r="P190" s="79">
        <f>+G190/G192</f>
        <v>5</v>
      </c>
    </row>
    <row r="191" spans="1:27" x14ac:dyDescent="0.2">
      <c r="A191" s="79" t="s">
        <v>263</v>
      </c>
      <c r="B191" s="80">
        <v>7</v>
      </c>
      <c r="C191" s="79" t="s">
        <v>83</v>
      </c>
      <c r="D191" s="79" t="s">
        <v>76</v>
      </c>
      <c r="E191" s="81" t="s">
        <v>67</v>
      </c>
      <c r="F191" s="91" t="s">
        <v>69</v>
      </c>
      <c r="G191" s="81">
        <v>250</v>
      </c>
      <c r="H191" s="100">
        <v>1</v>
      </c>
      <c r="I191" s="81">
        <f>H191*G191</f>
        <v>250</v>
      </c>
      <c r="J191" s="110">
        <f>+G191/G192</f>
        <v>2.5</v>
      </c>
      <c r="N191" s="79">
        <f>+G191/G193</f>
        <v>2.5</v>
      </c>
      <c r="Q191" s="79">
        <f>+G191/G192</f>
        <v>2.5</v>
      </c>
      <c r="R191" s="79">
        <f>+G190/G191</f>
        <v>2</v>
      </c>
    </row>
    <row r="192" spans="1:27" x14ac:dyDescent="0.2">
      <c r="A192" s="79" t="s">
        <v>264</v>
      </c>
      <c r="B192" s="80">
        <v>7</v>
      </c>
      <c r="C192" s="79" t="s">
        <v>83</v>
      </c>
      <c r="D192" s="79" t="s">
        <v>76</v>
      </c>
      <c r="E192" s="81" t="s">
        <v>67</v>
      </c>
      <c r="F192" s="91" t="s">
        <v>55</v>
      </c>
      <c r="G192" s="81">
        <v>100</v>
      </c>
      <c r="H192" s="100">
        <v>1</v>
      </c>
      <c r="I192" s="81">
        <f>H192*G192</f>
        <v>100</v>
      </c>
      <c r="J192" s="111"/>
      <c r="O192" s="79">
        <f>+G192/G193</f>
        <v>1</v>
      </c>
    </row>
    <row r="193" spans="1:27" x14ac:dyDescent="0.2">
      <c r="A193" s="85" t="s">
        <v>265</v>
      </c>
      <c r="B193" s="87">
        <v>7</v>
      </c>
      <c r="C193" s="85" t="s">
        <v>83</v>
      </c>
      <c r="D193" s="85" t="s">
        <v>76</v>
      </c>
      <c r="E193" s="86" t="s">
        <v>67</v>
      </c>
      <c r="F193" s="90" t="s">
        <v>87</v>
      </c>
      <c r="G193" s="86">
        <v>100</v>
      </c>
      <c r="H193" s="88">
        <v>1</v>
      </c>
      <c r="I193" s="86">
        <f>H193*G193</f>
        <v>100</v>
      </c>
      <c r="J193" s="111"/>
    </row>
    <row r="194" spans="1:27" x14ac:dyDescent="0.2">
      <c r="A194" s="79" t="s">
        <v>266</v>
      </c>
      <c r="B194" s="80">
        <v>7</v>
      </c>
      <c r="C194" s="79" t="s">
        <v>83</v>
      </c>
      <c r="D194" s="79" t="s">
        <v>76</v>
      </c>
      <c r="E194" s="81" t="s">
        <v>72</v>
      </c>
      <c r="F194" s="91" t="s">
        <v>53</v>
      </c>
      <c r="G194" s="81" t="s">
        <v>244</v>
      </c>
      <c r="H194" s="100" t="s">
        <v>244</v>
      </c>
      <c r="I194" s="81" t="s">
        <v>245</v>
      </c>
      <c r="J194" s="109"/>
    </row>
    <row r="195" spans="1:27" x14ac:dyDescent="0.2">
      <c r="A195" s="79" t="s">
        <v>267</v>
      </c>
      <c r="B195" s="80">
        <v>7</v>
      </c>
      <c r="C195" s="79" t="s">
        <v>83</v>
      </c>
      <c r="D195" s="79" t="s">
        <v>76</v>
      </c>
      <c r="E195" s="81" t="s">
        <v>72</v>
      </c>
      <c r="F195" s="91" t="s">
        <v>69</v>
      </c>
      <c r="G195" s="81" t="s">
        <v>244</v>
      </c>
      <c r="H195" s="100" t="s">
        <v>244</v>
      </c>
      <c r="I195" s="81" t="s">
        <v>245</v>
      </c>
      <c r="J195" s="110"/>
    </row>
    <row r="196" spans="1:27" x14ac:dyDescent="0.2">
      <c r="A196" s="80" t="s">
        <v>268</v>
      </c>
      <c r="B196" s="80">
        <v>7</v>
      </c>
      <c r="C196" s="80" t="s">
        <v>83</v>
      </c>
      <c r="D196" s="80" t="s">
        <v>76</v>
      </c>
      <c r="E196" s="91" t="s">
        <v>72</v>
      </c>
      <c r="F196" s="91" t="s">
        <v>55</v>
      </c>
      <c r="G196" s="91" t="s">
        <v>244</v>
      </c>
      <c r="H196" s="105" t="s">
        <v>244</v>
      </c>
      <c r="I196" s="91" t="s">
        <v>245</v>
      </c>
      <c r="J196" s="111"/>
    </row>
    <row r="197" spans="1:27" x14ac:dyDescent="0.2">
      <c r="A197" s="93" t="s">
        <v>269</v>
      </c>
      <c r="B197" s="93">
        <v>7</v>
      </c>
      <c r="C197" s="93" t="s">
        <v>83</v>
      </c>
      <c r="D197" s="93" t="s">
        <v>76</v>
      </c>
      <c r="E197" s="95" t="s">
        <v>72</v>
      </c>
      <c r="F197" s="95" t="s">
        <v>87</v>
      </c>
      <c r="G197" s="95" t="s">
        <v>244</v>
      </c>
      <c r="H197" s="106" t="s">
        <v>244</v>
      </c>
      <c r="I197" s="95" t="s">
        <v>245</v>
      </c>
      <c r="J197" s="112"/>
      <c r="K197" s="113"/>
      <c r="L197" s="99"/>
      <c r="M197" s="99"/>
      <c r="N197" s="99"/>
      <c r="O197" s="99"/>
      <c r="P197" s="99"/>
      <c r="Q197" s="99"/>
      <c r="R197" s="99"/>
      <c r="S197" s="99"/>
      <c r="T197" s="99"/>
      <c r="U197" s="99"/>
      <c r="V197" s="99"/>
      <c r="W197" s="99"/>
      <c r="X197" s="99"/>
      <c r="Y197" s="99"/>
      <c r="Z197" s="99"/>
      <c r="AA197" s="99"/>
    </row>
    <row r="198" spans="1:27" x14ac:dyDescent="0.2">
      <c r="A198" s="79" t="s">
        <v>270</v>
      </c>
      <c r="B198" s="82" t="s">
        <v>271</v>
      </c>
      <c r="C198" s="79" t="s">
        <v>66</v>
      </c>
      <c r="D198" s="79" t="s">
        <v>52</v>
      </c>
      <c r="E198" s="81" t="s">
        <v>67</v>
      </c>
      <c r="F198" s="80" t="s">
        <v>53</v>
      </c>
      <c r="G198" s="79">
        <v>50</v>
      </c>
      <c r="H198" s="84">
        <v>0.1</v>
      </c>
      <c r="I198" s="79">
        <f t="shared" ref="I198:I261" si="10">H198*G198</f>
        <v>5</v>
      </c>
      <c r="J198" s="109"/>
      <c r="K198" s="110">
        <f>+G198/G199</f>
        <v>10</v>
      </c>
      <c r="L198" s="79">
        <f>+G198/G200</f>
        <v>100</v>
      </c>
      <c r="S198" s="79">
        <f>+MAX(J198:J209)</f>
        <v>20</v>
      </c>
      <c r="T198" s="79">
        <f>+MAX(K198:K209)</f>
        <v>10</v>
      </c>
      <c r="U198" s="79">
        <f>+MAX(L198:L209)</f>
        <v>100</v>
      </c>
    </row>
    <row r="199" spans="1:27" x14ac:dyDescent="0.2">
      <c r="A199" s="79" t="s">
        <v>272</v>
      </c>
      <c r="B199" s="80" t="s">
        <v>271</v>
      </c>
      <c r="C199" s="79" t="s">
        <v>66</v>
      </c>
      <c r="D199" s="79" t="s">
        <v>52</v>
      </c>
      <c r="E199" s="81" t="s">
        <v>67</v>
      </c>
      <c r="F199" s="80" t="s">
        <v>69</v>
      </c>
      <c r="G199" s="79">
        <v>5</v>
      </c>
      <c r="H199" s="84">
        <v>0.1</v>
      </c>
      <c r="I199" s="79">
        <f t="shared" si="10"/>
        <v>0.5</v>
      </c>
      <c r="J199" s="110">
        <f>+G199/G200</f>
        <v>10</v>
      </c>
    </row>
    <row r="200" spans="1:27" x14ac:dyDescent="0.2">
      <c r="A200" s="79" t="s">
        <v>273</v>
      </c>
      <c r="B200" s="80" t="s">
        <v>271</v>
      </c>
      <c r="C200" s="79" t="s">
        <v>66</v>
      </c>
      <c r="D200" s="79" t="s">
        <v>52</v>
      </c>
      <c r="E200" s="81" t="s">
        <v>67</v>
      </c>
      <c r="F200" s="80" t="s">
        <v>55</v>
      </c>
      <c r="G200" s="79">
        <v>0.5</v>
      </c>
      <c r="H200" s="84">
        <v>0.1</v>
      </c>
      <c r="I200" s="79">
        <f t="shared" si="10"/>
        <v>0.05</v>
      </c>
      <c r="J200" s="109"/>
    </row>
    <row r="201" spans="1:27" x14ac:dyDescent="0.2">
      <c r="A201" s="79" t="s">
        <v>274</v>
      </c>
      <c r="B201" s="80" t="s">
        <v>271</v>
      </c>
      <c r="C201" s="79" t="s">
        <v>66</v>
      </c>
      <c r="D201" s="79" t="s">
        <v>52</v>
      </c>
      <c r="E201" s="79" t="s">
        <v>72</v>
      </c>
      <c r="F201" s="80" t="s">
        <v>53</v>
      </c>
      <c r="G201" s="79">
        <v>50</v>
      </c>
      <c r="H201" s="84">
        <v>0.2</v>
      </c>
      <c r="I201" s="79">
        <f t="shared" si="10"/>
        <v>10</v>
      </c>
      <c r="J201" s="109"/>
      <c r="K201" s="110">
        <f>+G201/G202</f>
        <v>5</v>
      </c>
      <c r="L201" s="79">
        <f>+G201/G203</f>
        <v>100</v>
      </c>
    </row>
    <row r="202" spans="1:27" x14ac:dyDescent="0.2">
      <c r="A202" s="85" t="s">
        <v>275</v>
      </c>
      <c r="B202" s="80" t="s">
        <v>271</v>
      </c>
      <c r="C202" s="79" t="s">
        <v>66</v>
      </c>
      <c r="D202" s="79" t="s">
        <v>52</v>
      </c>
      <c r="E202" s="79" t="s">
        <v>72</v>
      </c>
      <c r="F202" s="80" t="s">
        <v>69</v>
      </c>
      <c r="G202" s="85">
        <v>10</v>
      </c>
      <c r="H202" s="84">
        <v>0.2</v>
      </c>
      <c r="I202" s="79">
        <f t="shared" si="10"/>
        <v>2</v>
      </c>
      <c r="J202" s="110">
        <f>+G202/G203</f>
        <v>20</v>
      </c>
    </row>
    <row r="203" spans="1:27" x14ac:dyDescent="0.2">
      <c r="A203" s="79" t="s">
        <v>276</v>
      </c>
      <c r="B203" s="80" t="s">
        <v>271</v>
      </c>
      <c r="C203" s="79" t="s">
        <v>66</v>
      </c>
      <c r="D203" s="79" t="s">
        <v>52</v>
      </c>
      <c r="E203" s="79" t="s">
        <v>72</v>
      </c>
      <c r="F203" s="80" t="s">
        <v>55</v>
      </c>
      <c r="G203" s="79">
        <v>0.5</v>
      </c>
      <c r="H203" s="84">
        <v>0.2</v>
      </c>
      <c r="I203" s="79">
        <f t="shared" si="10"/>
        <v>0.1</v>
      </c>
      <c r="J203" s="109"/>
    </row>
    <row r="204" spans="1:27" x14ac:dyDescent="0.2">
      <c r="A204" s="79" t="s">
        <v>277</v>
      </c>
      <c r="B204" s="80" t="s">
        <v>271</v>
      </c>
      <c r="C204" s="79" t="s">
        <v>66</v>
      </c>
      <c r="D204" s="79" t="s">
        <v>76</v>
      </c>
      <c r="E204" s="81" t="s">
        <v>67</v>
      </c>
      <c r="F204" s="80" t="s">
        <v>53</v>
      </c>
      <c r="G204" s="79">
        <v>50</v>
      </c>
      <c r="H204" s="84">
        <v>1</v>
      </c>
      <c r="I204" s="79">
        <f t="shared" si="10"/>
        <v>50</v>
      </c>
      <c r="J204" s="109"/>
      <c r="K204" s="110">
        <f>+G204/G205</f>
        <v>10</v>
      </c>
      <c r="L204" s="79">
        <f>+G204/G206</f>
        <v>100</v>
      </c>
    </row>
    <row r="205" spans="1:27" x14ac:dyDescent="0.2">
      <c r="A205" s="79" t="s">
        <v>278</v>
      </c>
      <c r="B205" s="80" t="s">
        <v>271</v>
      </c>
      <c r="C205" s="79" t="s">
        <v>66</v>
      </c>
      <c r="D205" s="79" t="s">
        <v>76</v>
      </c>
      <c r="E205" s="81" t="s">
        <v>67</v>
      </c>
      <c r="F205" s="80" t="s">
        <v>69</v>
      </c>
      <c r="G205" s="79">
        <v>5</v>
      </c>
      <c r="H205" s="84">
        <v>1</v>
      </c>
      <c r="I205" s="79">
        <f t="shared" si="10"/>
        <v>5</v>
      </c>
      <c r="J205" s="110">
        <f>+G205/G206</f>
        <v>10</v>
      </c>
    </row>
    <row r="206" spans="1:27" x14ac:dyDescent="0.2">
      <c r="A206" s="79" t="s">
        <v>279</v>
      </c>
      <c r="B206" s="80" t="s">
        <v>271</v>
      </c>
      <c r="C206" s="79" t="s">
        <v>66</v>
      </c>
      <c r="D206" s="79" t="s">
        <v>76</v>
      </c>
      <c r="E206" s="81" t="s">
        <v>67</v>
      </c>
      <c r="F206" s="80" t="s">
        <v>55</v>
      </c>
      <c r="G206" s="79">
        <v>0.5</v>
      </c>
      <c r="H206" s="84">
        <v>1</v>
      </c>
      <c r="I206" s="79">
        <f t="shared" si="10"/>
        <v>0.5</v>
      </c>
      <c r="J206" s="109"/>
    </row>
    <row r="207" spans="1:27" x14ac:dyDescent="0.2">
      <c r="A207" s="81" t="s">
        <v>280</v>
      </c>
      <c r="B207" s="80" t="s">
        <v>271</v>
      </c>
      <c r="C207" s="79" t="s">
        <v>66</v>
      </c>
      <c r="D207" s="79" t="s">
        <v>76</v>
      </c>
      <c r="E207" s="79" t="s">
        <v>72</v>
      </c>
      <c r="F207" s="80" t="s">
        <v>53</v>
      </c>
      <c r="G207" s="79">
        <v>50</v>
      </c>
      <c r="H207" s="84">
        <v>1</v>
      </c>
      <c r="I207" s="79">
        <f t="shared" si="10"/>
        <v>50</v>
      </c>
      <c r="J207" s="109"/>
      <c r="K207" s="110">
        <f>+G207/G208</f>
        <v>5</v>
      </c>
      <c r="L207" s="79">
        <f>+G207/G209</f>
        <v>100</v>
      </c>
    </row>
    <row r="208" spans="1:27" x14ac:dyDescent="0.2">
      <c r="A208" s="86" t="s">
        <v>281</v>
      </c>
      <c r="B208" s="80" t="s">
        <v>271</v>
      </c>
      <c r="C208" s="79" t="s">
        <v>66</v>
      </c>
      <c r="D208" s="79" t="s">
        <v>76</v>
      </c>
      <c r="E208" s="79" t="s">
        <v>72</v>
      </c>
      <c r="F208" s="80" t="s">
        <v>69</v>
      </c>
      <c r="G208" s="85">
        <v>10</v>
      </c>
      <c r="H208" s="84">
        <v>1</v>
      </c>
      <c r="I208" s="79">
        <f t="shared" si="10"/>
        <v>10</v>
      </c>
      <c r="J208" s="110">
        <f>+G208/G209</f>
        <v>20</v>
      </c>
    </row>
    <row r="209" spans="1:27" x14ac:dyDescent="0.2">
      <c r="A209" s="79" t="s">
        <v>282</v>
      </c>
      <c r="B209" s="80" t="s">
        <v>271</v>
      </c>
      <c r="C209" s="79" t="s">
        <v>66</v>
      </c>
      <c r="D209" s="79" t="s">
        <v>76</v>
      </c>
      <c r="E209" s="79" t="s">
        <v>72</v>
      </c>
      <c r="F209" s="80" t="s">
        <v>55</v>
      </c>
      <c r="G209" s="79">
        <v>0.5</v>
      </c>
      <c r="H209" s="84">
        <v>1</v>
      </c>
      <c r="I209" s="79">
        <f t="shared" si="10"/>
        <v>0.5</v>
      </c>
      <c r="J209" s="109"/>
    </row>
    <row r="210" spans="1:27" x14ac:dyDescent="0.2">
      <c r="A210" s="79" t="s">
        <v>283</v>
      </c>
      <c r="B210" s="80" t="s">
        <v>271</v>
      </c>
      <c r="C210" s="79" t="s">
        <v>83</v>
      </c>
      <c r="D210" s="79" t="s">
        <v>52</v>
      </c>
      <c r="E210" s="81" t="s">
        <v>67</v>
      </c>
      <c r="F210" s="80" t="s">
        <v>53</v>
      </c>
      <c r="G210" s="123">
        <v>250</v>
      </c>
      <c r="H210" s="84">
        <v>0.1</v>
      </c>
      <c r="I210" s="79">
        <f t="shared" si="10"/>
        <v>25</v>
      </c>
      <c r="J210" s="109"/>
      <c r="K210" s="125">
        <f>+G210/G211</f>
        <v>5</v>
      </c>
      <c r="L210" s="79">
        <f>+G210/G212</f>
        <v>25</v>
      </c>
      <c r="M210" s="79">
        <f>+G210/G213</f>
        <v>2500</v>
      </c>
      <c r="P210" s="79">
        <f>+G210/G212</f>
        <v>25</v>
      </c>
      <c r="V210" s="79">
        <f>+MAX(K210:K225)</f>
        <v>5</v>
      </c>
      <c r="W210" s="79">
        <f>+MAX(L210:L225)</f>
        <v>25</v>
      </c>
      <c r="X210" s="79">
        <f>+MAX(M210:M225)</f>
        <v>5000</v>
      </c>
      <c r="Y210" s="79">
        <f>+MAX(N210:N225)</f>
        <v>1000</v>
      </c>
      <c r="Z210" s="79">
        <f>+MAX(J210:J225)</f>
        <v>5</v>
      </c>
      <c r="AA210" s="79">
        <f>+MAX(O210:O225)</f>
        <v>250</v>
      </c>
    </row>
    <row r="211" spans="1:27" x14ac:dyDescent="0.2">
      <c r="A211" s="79" t="s">
        <v>284</v>
      </c>
      <c r="B211" s="80" t="s">
        <v>271</v>
      </c>
      <c r="C211" s="79" t="s">
        <v>83</v>
      </c>
      <c r="D211" s="79" t="s">
        <v>52</v>
      </c>
      <c r="E211" s="81" t="s">
        <v>67</v>
      </c>
      <c r="F211" s="80" t="s">
        <v>69</v>
      </c>
      <c r="G211" s="123">
        <v>50</v>
      </c>
      <c r="H211" s="84">
        <v>0.1</v>
      </c>
      <c r="I211" s="79">
        <f t="shared" si="10"/>
        <v>5</v>
      </c>
      <c r="J211" s="110">
        <f>+G211/G212</f>
        <v>5</v>
      </c>
      <c r="N211" s="79">
        <f>+G211/G213</f>
        <v>500</v>
      </c>
      <c r="Q211" s="79">
        <f>+G211/G212</f>
        <v>5</v>
      </c>
      <c r="R211" s="79">
        <f>+G210/G211</f>
        <v>5</v>
      </c>
    </row>
    <row r="212" spans="1:27" x14ac:dyDescent="0.2">
      <c r="A212" s="79" t="s">
        <v>285</v>
      </c>
      <c r="B212" s="80" t="s">
        <v>271</v>
      </c>
      <c r="C212" s="79" t="s">
        <v>83</v>
      </c>
      <c r="D212" s="79" t="s">
        <v>52</v>
      </c>
      <c r="E212" s="81" t="s">
        <v>67</v>
      </c>
      <c r="F212" s="80" t="s">
        <v>55</v>
      </c>
      <c r="G212" s="123">
        <v>10</v>
      </c>
      <c r="H212" s="84">
        <v>0.1</v>
      </c>
      <c r="I212" s="79">
        <f t="shared" si="10"/>
        <v>1</v>
      </c>
      <c r="J212" s="109"/>
      <c r="O212" s="79">
        <f>+G212/G213</f>
        <v>100</v>
      </c>
    </row>
    <row r="213" spans="1:27" x14ac:dyDescent="0.2">
      <c r="A213" s="85" t="s">
        <v>286</v>
      </c>
      <c r="B213" s="87" t="s">
        <v>271</v>
      </c>
      <c r="C213" s="85" t="s">
        <v>83</v>
      </c>
      <c r="D213" s="85" t="s">
        <v>52</v>
      </c>
      <c r="E213" s="86" t="s">
        <v>67</v>
      </c>
      <c r="F213" s="87" t="s">
        <v>87</v>
      </c>
      <c r="G213" s="85">
        <v>0.1</v>
      </c>
      <c r="H213" s="98">
        <v>0.1</v>
      </c>
      <c r="I213" s="85">
        <f>H213*G213</f>
        <v>1.0000000000000002E-2</v>
      </c>
      <c r="J213" s="109"/>
    </row>
    <row r="214" spans="1:27" x14ac:dyDescent="0.2">
      <c r="A214" s="79" t="s">
        <v>287</v>
      </c>
      <c r="B214" s="80" t="s">
        <v>271</v>
      </c>
      <c r="C214" s="79" t="s">
        <v>83</v>
      </c>
      <c r="D214" s="79" t="s">
        <v>52</v>
      </c>
      <c r="E214" s="79" t="s">
        <v>72</v>
      </c>
      <c r="F214" s="80" t="s">
        <v>53</v>
      </c>
      <c r="G214" s="79">
        <v>500</v>
      </c>
      <c r="H214" s="84">
        <v>0.2</v>
      </c>
      <c r="I214" s="79">
        <f t="shared" si="10"/>
        <v>100</v>
      </c>
      <c r="J214" s="109"/>
      <c r="K214" s="110">
        <f>+G214/G215</f>
        <v>5</v>
      </c>
      <c r="L214" s="79">
        <f>+G214/G216</f>
        <v>20</v>
      </c>
      <c r="M214" s="79">
        <f>+G214/G217</f>
        <v>5000</v>
      </c>
      <c r="P214" s="79">
        <f>+G214/G216</f>
        <v>20</v>
      </c>
    </row>
    <row r="215" spans="1:27" x14ac:dyDescent="0.2">
      <c r="A215" s="79" t="s">
        <v>288</v>
      </c>
      <c r="B215" s="80" t="s">
        <v>271</v>
      </c>
      <c r="C215" s="79" t="s">
        <v>83</v>
      </c>
      <c r="D215" s="79" t="s">
        <v>52</v>
      </c>
      <c r="E215" s="79" t="s">
        <v>72</v>
      </c>
      <c r="F215" s="80" t="s">
        <v>69</v>
      </c>
      <c r="G215" s="79">
        <v>100</v>
      </c>
      <c r="H215" s="84">
        <v>0.2</v>
      </c>
      <c r="I215" s="79">
        <f t="shared" si="10"/>
        <v>20</v>
      </c>
      <c r="J215" s="110">
        <f>+G215/G216</f>
        <v>4</v>
      </c>
      <c r="N215" s="79">
        <f>+G215/G217</f>
        <v>1000</v>
      </c>
      <c r="Q215" s="79">
        <f>+G215/G216</f>
        <v>4</v>
      </c>
      <c r="R215" s="79">
        <f>+G214/G215</f>
        <v>5</v>
      </c>
    </row>
    <row r="216" spans="1:27" x14ac:dyDescent="0.2">
      <c r="A216" s="79" t="s">
        <v>289</v>
      </c>
      <c r="B216" s="80" t="s">
        <v>271</v>
      </c>
      <c r="C216" s="79" t="s">
        <v>83</v>
      </c>
      <c r="D216" s="79" t="s">
        <v>52</v>
      </c>
      <c r="E216" s="79" t="s">
        <v>72</v>
      </c>
      <c r="F216" s="80" t="s">
        <v>55</v>
      </c>
      <c r="G216" s="79">
        <v>25</v>
      </c>
      <c r="H216" s="84">
        <v>0.2</v>
      </c>
      <c r="I216" s="79">
        <f t="shared" si="10"/>
        <v>5</v>
      </c>
      <c r="J216" s="109"/>
      <c r="O216" s="79">
        <f>+G216/G217</f>
        <v>250</v>
      </c>
    </row>
    <row r="217" spans="1:27" x14ac:dyDescent="0.2">
      <c r="A217" s="85" t="s">
        <v>290</v>
      </c>
      <c r="B217" s="87" t="s">
        <v>271</v>
      </c>
      <c r="C217" s="85" t="s">
        <v>83</v>
      </c>
      <c r="D217" s="85" t="s">
        <v>52</v>
      </c>
      <c r="E217" s="85" t="s">
        <v>72</v>
      </c>
      <c r="F217" s="87" t="s">
        <v>87</v>
      </c>
      <c r="G217" s="85">
        <v>0.1</v>
      </c>
      <c r="H217" s="98">
        <v>0.2</v>
      </c>
      <c r="I217" s="85">
        <f>H217*G217</f>
        <v>2.0000000000000004E-2</v>
      </c>
      <c r="J217" s="111"/>
    </row>
    <row r="218" spans="1:27" x14ac:dyDescent="0.2">
      <c r="A218" s="79" t="s">
        <v>291</v>
      </c>
      <c r="B218" s="80" t="s">
        <v>271</v>
      </c>
      <c r="C218" s="79" t="s">
        <v>83</v>
      </c>
      <c r="D218" s="79" t="s">
        <v>76</v>
      </c>
      <c r="E218" s="81" t="s">
        <v>67</v>
      </c>
      <c r="F218" s="80" t="s">
        <v>53</v>
      </c>
      <c r="G218" s="79">
        <v>250</v>
      </c>
      <c r="H218" s="84">
        <v>1</v>
      </c>
      <c r="I218" s="79">
        <f t="shared" si="10"/>
        <v>250</v>
      </c>
      <c r="J218" s="111"/>
      <c r="K218" s="110">
        <f>+G218/G219</f>
        <v>5</v>
      </c>
      <c r="L218" s="79">
        <f>+G218/G220</f>
        <v>25</v>
      </c>
      <c r="M218" s="79">
        <f>+G218/G221</f>
        <v>2500</v>
      </c>
      <c r="P218" s="79">
        <f>+G218/G220</f>
        <v>25</v>
      </c>
    </row>
    <row r="219" spans="1:27" x14ac:dyDescent="0.2">
      <c r="A219" s="79" t="s">
        <v>292</v>
      </c>
      <c r="B219" s="80" t="s">
        <v>271</v>
      </c>
      <c r="C219" s="79" t="s">
        <v>83</v>
      </c>
      <c r="D219" s="79" t="s">
        <v>76</v>
      </c>
      <c r="E219" s="81" t="s">
        <v>67</v>
      </c>
      <c r="F219" s="80" t="s">
        <v>69</v>
      </c>
      <c r="G219" s="79">
        <v>50</v>
      </c>
      <c r="H219" s="84">
        <v>1</v>
      </c>
      <c r="I219" s="79">
        <f t="shared" si="10"/>
        <v>50</v>
      </c>
      <c r="J219" s="110">
        <f>+G219/G220</f>
        <v>5</v>
      </c>
      <c r="N219" s="79">
        <f>+G219/G221</f>
        <v>500</v>
      </c>
      <c r="Q219" s="79">
        <f>+G219/G220</f>
        <v>5</v>
      </c>
      <c r="R219" s="79">
        <f>+G218/G219</f>
        <v>5</v>
      </c>
    </row>
    <row r="220" spans="1:27" x14ac:dyDescent="0.2">
      <c r="A220" s="79" t="s">
        <v>293</v>
      </c>
      <c r="B220" s="80" t="s">
        <v>271</v>
      </c>
      <c r="C220" s="79" t="s">
        <v>83</v>
      </c>
      <c r="D220" s="79" t="s">
        <v>76</v>
      </c>
      <c r="E220" s="81" t="s">
        <v>67</v>
      </c>
      <c r="F220" s="80" t="s">
        <v>55</v>
      </c>
      <c r="G220" s="79">
        <v>10</v>
      </c>
      <c r="H220" s="84">
        <v>1</v>
      </c>
      <c r="I220" s="79">
        <f t="shared" si="10"/>
        <v>10</v>
      </c>
      <c r="J220" s="111"/>
      <c r="O220" s="79">
        <f>+G220/G221</f>
        <v>100</v>
      </c>
    </row>
    <row r="221" spans="1:27" x14ac:dyDescent="0.2">
      <c r="A221" s="85" t="s">
        <v>294</v>
      </c>
      <c r="B221" s="87" t="s">
        <v>271</v>
      </c>
      <c r="C221" s="85" t="s">
        <v>83</v>
      </c>
      <c r="D221" s="85" t="s">
        <v>76</v>
      </c>
      <c r="E221" s="86" t="s">
        <v>67</v>
      </c>
      <c r="F221" s="87" t="s">
        <v>87</v>
      </c>
      <c r="G221" s="85">
        <v>0.1</v>
      </c>
      <c r="H221" s="98">
        <v>1</v>
      </c>
      <c r="I221" s="85">
        <f>H221*G221</f>
        <v>0.1</v>
      </c>
      <c r="J221" s="111"/>
    </row>
    <row r="222" spans="1:27" x14ac:dyDescent="0.2">
      <c r="A222" s="79" t="s">
        <v>295</v>
      </c>
      <c r="B222" s="80" t="s">
        <v>271</v>
      </c>
      <c r="C222" s="79" t="s">
        <v>83</v>
      </c>
      <c r="D222" s="79" t="s">
        <v>76</v>
      </c>
      <c r="E222" s="79" t="s">
        <v>72</v>
      </c>
      <c r="F222" s="80" t="s">
        <v>53</v>
      </c>
      <c r="G222" s="79">
        <v>500</v>
      </c>
      <c r="H222" s="84">
        <v>1</v>
      </c>
      <c r="I222" s="79">
        <f t="shared" si="10"/>
        <v>500</v>
      </c>
      <c r="J222" s="109"/>
      <c r="K222" s="110">
        <f>+G222/G223</f>
        <v>5</v>
      </c>
      <c r="L222" s="79">
        <f>+G222/G224</f>
        <v>20</v>
      </c>
      <c r="M222" s="79">
        <f>+G222/G225</f>
        <v>5000</v>
      </c>
      <c r="P222" s="79">
        <f>+G222/G224</f>
        <v>20</v>
      </c>
    </row>
    <row r="223" spans="1:27" x14ac:dyDescent="0.2">
      <c r="A223" s="79" t="s">
        <v>296</v>
      </c>
      <c r="B223" s="80" t="s">
        <v>271</v>
      </c>
      <c r="C223" s="79" t="s">
        <v>83</v>
      </c>
      <c r="D223" s="79" t="s">
        <v>76</v>
      </c>
      <c r="E223" s="79" t="s">
        <v>72</v>
      </c>
      <c r="F223" s="80" t="s">
        <v>69</v>
      </c>
      <c r="G223" s="79">
        <v>100</v>
      </c>
      <c r="H223" s="84">
        <v>1</v>
      </c>
      <c r="I223" s="79">
        <f t="shared" si="10"/>
        <v>100</v>
      </c>
      <c r="J223" s="110">
        <f>+G223/G224</f>
        <v>4</v>
      </c>
      <c r="N223" s="79">
        <f>+G223/G225</f>
        <v>1000</v>
      </c>
      <c r="Q223" s="79">
        <f>+G223/G224</f>
        <v>4</v>
      </c>
      <c r="R223" s="79">
        <f>+G222/G223</f>
        <v>5</v>
      </c>
    </row>
    <row r="224" spans="1:27" x14ac:dyDescent="0.2">
      <c r="A224" s="80" t="s">
        <v>297</v>
      </c>
      <c r="B224" s="80" t="s">
        <v>271</v>
      </c>
      <c r="C224" s="80" t="s">
        <v>83</v>
      </c>
      <c r="D224" s="80" t="s">
        <v>76</v>
      </c>
      <c r="E224" s="80" t="s">
        <v>72</v>
      </c>
      <c r="F224" s="80" t="s">
        <v>55</v>
      </c>
      <c r="G224" s="80">
        <v>25</v>
      </c>
      <c r="H224" s="92">
        <v>1</v>
      </c>
      <c r="I224" s="80">
        <f t="shared" si="10"/>
        <v>25</v>
      </c>
      <c r="J224" s="111"/>
      <c r="O224" s="79">
        <f>+G224/G225</f>
        <v>250</v>
      </c>
    </row>
    <row r="225" spans="1:27" x14ac:dyDescent="0.2">
      <c r="A225" s="93" t="s">
        <v>298</v>
      </c>
      <c r="B225" s="93" t="s">
        <v>271</v>
      </c>
      <c r="C225" s="93" t="s">
        <v>83</v>
      </c>
      <c r="D225" s="93" t="s">
        <v>76</v>
      </c>
      <c r="E225" s="93" t="s">
        <v>72</v>
      </c>
      <c r="F225" s="93" t="s">
        <v>87</v>
      </c>
      <c r="G225" s="93">
        <v>0.1</v>
      </c>
      <c r="H225" s="94">
        <v>1</v>
      </c>
      <c r="I225" s="93">
        <f>H225*G225</f>
        <v>0.1</v>
      </c>
      <c r="J225" s="112"/>
      <c r="K225" s="113"/>
      <c r="L225" s="99"/>
      <c r="M225" s="99"/>
      <c r="N225" s="99"/>
      <c r="O225" s="99"/>
      <c r="P225" s="99"/>
      <c r="Q225" s="99"/>
      <c r="R225" s="99"/>
      <c r="S225" s="99"/>
      <c r="T225" s="99"/>
      <c r="U225" s="99"/>
      <c r="V225" s="99"/>
      <c r="W225" s="99"/>
      <c r="X225" s="99"/>
      <c r="Y225" s="99"/>
      <c r="Z225" s="99"/>
      <c r="AA225" s="99"/>
    </row>
    <row r="226" spans="1:27" x14ac:dyDescent="0.2">
      <c r="A226" s="79" t="s">
        <v>299</v>
      </c>
      <c r="B226" s="79" t="s">
        <v>300</v>
      </c>
      <c r="C226" s="79" t="s">
        <v>66</v>
      </c>
      <c r="D226" s="79" t="s">
        <v>52</v>
      </c>
      <c r="E226" s="81" t="s">
        <v>67</v>
      </c>
      <c r="F226" s="82" t="s">
        <v>53</v>
      </c>
      <c r="G226" s="79">
        <v>25</v>
      </c>
      <c r="H226" s="84">
        <v>0.05</v>
      </c>
      <c r="I226" s="79">
        <f t="shared" si="10"/>
        <v>1.25</v>
      </c>
      <c r="J226" s="109"/>
      <c r="K226" s="110">
        <f>+G226/G227</f>
        <v>25</v>
      </c>
      <c r="L226" s="79">
        <f>+G226/G228</f>
        <v>250</v>
      </c>
      <c r="S226" s="79">
        <f>+MAX(J226:J237)</f>
        <v>10</v>
      </c>
      <c r="T226" s="79">
        <f>+MAX(K226:K237)</f>
        <v>25</v>
      </c>
      <c r="U226" s="79">
        <f>+MAX(L226:L237)</f>
        <v>250</v>
      </c>
    </row>
    <row r="227" spans="1:27" x14ac:dyDescent="0.2">
      <c r="A227" s="79" t="s">
        <v>301</v>
      </c>
      <c r="B227" s="80" t="s">
        <v>300</v>
      </c>
      <c r="C227" s="79" t="s">
        <v>66</v>
      </c>
      <c r="D227" s="79" t="s">
        <v>52</v>
      </c>
      <c r="E227" s="81" t="s">
        <v>67</v>
      </c>
      <c r="F227" s="80" t="s">
        <v>69</v>
      </c>
      <c r="G227" s="78">
        <v>1</v>
      </c>
      <c r="H227" s="84">
        <v>0.05</v>
      </c>
      <c r="I227" s="79">
        <f t="shared" si="10"/>
        <v>0.05</v>
      </c>
      <c r="J227" s="110">
        <f>+G227/G228</f>
        <v>10</v>
      </c>
    </row>
    <row r="228" spans="1:27" x14ac:dyDescent="0.2">
      <c r="A228" s="79" t="s">
        <v>302</v>
      </c>
      <c r="B228" s="80" t="s">
        <v>300</v>
      </c>
      <c r="C228" s="79" t="s">
        <v>66</v>
      </c>
      <c r="D228" s="79" t="s">
        <v>52</v>
      </c>
      <c r="E228" s="81" t="s">
        <v>67</v>
      </c>
      <c r="F228" s="80" t="s">
        <v>55</v>
      </c>
      <c r="G228" s="79">
        <v>0.1</v>
      </c>
      <c r="H228" s="84">
        <v>0.05</v>
      </c>
      <c r="I228" s="79">
        <f t="shared" si="10"/>
        <v>5.000000000000001E-3</v>
      </c>
      <c r="J228" s="109"/>
    </row>
    <row r="229" spans="1:27" x14ac:dyDescent="0.2">
      <c r="A229" s="79" t="s">
        <v>303</v>
      </c>
      <c r="B229" s="80" t="s">
        <v>300</v>
      </c>
      <c r="C229" s="79" t="s">
        <v>66</v>
      </c>
      <c r="D229" s="79" t="s">
        <v>52</v>
      </c>
      <c r="E229" s="79" t="s">
        <v>72</v>
      </c>
      <c r="F229" s="80" t="s">
        <v>53</v>
      </c>
      <c r="G229" s="79">
        <v>50</v>
      </c>
      <c r="H229" s="84">
        <v>0.2</v>
      </c>
      <c r="I229" s="79">
        <f t="shared" si="10"/>
        <v>10</v>
      </c>
      <c r="J229" s="109"/>
      <c r="K229" s="110">
        <f>+G229/G230</f>
        <v>10</v>
      </c>
      <c r="L229" s="79">
        <f>+G229/G231</f>
        <v>100</v>
      </c>
    </row>
    <row r="230" spans="1:27" x14ac:dyDescent="0.2">
      <c r="A230" s="79" t="s">
        <v>304</v>
      </c>
      <c r="B230" s="80" t="s">
        <v>300</v>
      </c>
      <c r="C230" s="79" t="s">
        <v>66</v>
      </c>
      <c r="D230" s="79" t="s">
        <v>52</v>
      </c>
      <c r="E230" s="79" t="s">
        <v>72</v>
      </c>
      <c r="F230" s="80" t="s">
        <v>69</v>
      </c>
      <c r="G230" s="79">
        <v>5</v>
      </c>
      <c r="H230" s="84">
        <v>0.2</v>
      </c>
      <c r="I230" s="79">
        <f t="shared" si="10"/>
        <v>1</v>
      </c>
      <c r="J230" s="110">
        <f>+G230/G231</f>
        <v>10</v>
      </c>
    </row>
    <row r="231" spans="1:27" x14ac:dyDescent="0.2">
      <c r="A231" s="79" t="s">
        <v>305</v>
      </c>
      <c r="B231" s="80" t="s">
        <v>300</v>
      </c>
      <c r="C231" s="79" t="s">
        <v>66</v>
      </c>
      <c r="D231" s="79" t="s">
        <v>52</v>
      </c>
      <c r="E231" s="79" t="s">
        <v>72</v>
      </c>
      <c r="F231" s="80" t="s">
        <v>55</v>
      </c>
      <c r="G231" s="79">
        <v>0.5</v>
      </c>
      <c r="H231" s="84">
        <v>0.2</v>
      </c>
      <c r="I231" s="79">
        <f t="shared" si="10"/>
        <v>0.1</v>
      </c>
      <c r="J231" s="109"/>
    </row>
    <row r="232" spans="1:27" x14ac:dyDescent="0.2">
      <c r="A232" s="79" t="s">
        <v>306</v>
      </c>
      <c r="B232" s="80" t="s">
        <v>300</v>
      </c>
      <c r="C232" s="79" t="s">
        <v>66</v>
      </c>
      <c r="D232" s="79" t="s">
        <v>76</v>
      </c>
      <c r="E232" s="81" t="s">
        <v>67</v>
      </c>
      <c r="F232" s="80" t="s">
        <v>53</v>
      </c>
      <c r="G232" s="79">
        <v>25</v>
      </c>
      <c r="H232" s="84">
        <v>1</v>
      </c>
      <c r="I232" s="79">
        <f t="shared" si="10"/>
        <v>25</v>
      </c>
      <c r="J232" s="109"/>
      <c r="K232" s="110">
        <f>+G232/G233</f>
        <v>25</v>
      </c>
      <c r="L232" s="79">
        <f>+G232/G234</f>
        <v>250</v>
      </c>
    </row>
    <row r="233" spans="1:27" x14ac:dyDescent="0.2">
      <c r="A233" s="78" t="s">
        <v>307</v>
      </c>
      <c r="B233" s="80" t="s">
        <v>300</v>
      </c>
      <c r="C233" s="79" t="s">
        <v>66</v>
      </c>
      <c r="D233" s="79" t="s">
        <v>76</v>
      </c>
      <c r="E233" s="81" t="s">
        <v>67</v>
      </c>
      <c r="F233" s="80" t="s">
        <v>69</v>
      </c>
      <c r="G233" s="78">
        <v>1</v>
      </c>
      <c r="H233" s="84">
        <v>1</v>
      </c>
      <c r="I233" s="79">
        <f t="shared" si="10"/>
        <v>1</v>
      </c>
      <c r="J233" s="110">
        <f>+G233/G234</f>
        <v>10</v>
      </c>
    </row>
    <row r="234" spans="1:27" x14ac:dyDescent="0.2">
      <c r="A234" s="79" t="s">
        <v>308</v>
      </c>
      <c r="B234" s="80" t="s">
        <v>300</v>
      </c>
      <c r="C234" s="79" t="s">
        <v>66</v>
      </c>
      <c r="D234" s="79" t="s">
        <v>76</v>
      </c>
      <c r="E234" s="81" t="s">
        <v>67</v>
      </c>
      <c r="F234" s="80" t="s">
        <v>55</v>
      </c>
      <c r="G234" s="79">
        <v>0.1</v>
      </c>
      <c r="H234" s="84">
        <v>1</v>
      </c>
      <c r="I234" s="79">
        <f t="shared" si="10"/>
        <v>0.1</v>
      </c>
      <c r="J234" s="109"/>
    </row>
    <row r="235" spans="1:27" x14ac:dyDescent="0.2">
      <c r="A235" s="79" t="s">
        <v>309</v>
      </c>
      <c r="B235" s="80" t="s">
        <v>300</v>
      </c>
      <c r="C235" s="79" t="s">
        <v>66</v>
      </c>
      <c r="D235" s="79" t="s">
        <v>76</v>
      </c>
      <c r="E235" s="79" t="s">
        <v>72</v>
      </c>
      <c r="F235" s="80" t="s">
        <v>53</v>
      </c>
      <c r="G235" s="79">
        <v>50</v>
      </c>
      <c r="H235" s="84">
        <v>1</v>
      </c>
      <c r="I235" s="79">
        <f t="shared" si="10"/>
        <v>50</v>
      </c>
      <c r="J235" s="109"/>
      <c r="K235" s="110">
        <f>+G235/G236</f>
        <v>10</v>
      </c>
      <c r="L235" s="79">
        <f>+G235/G237</f>
        <v>100</v>
      </c>
    </row>
    <row r="236" spans="1:27" x14ac:dyDescent="0.2">
      <c r="A236" s="79" t="s">
        <v>310</v>
      </c>
      <c r="B236" s="80" t="s">
        <v>300</v>
      </c>
      <c r="C236" s="79" t="s">
        <v>66</v>
      </c>
      <c r="D236" s="79" t="s">
        <v>76</v>
      </c>
      <c r="E236" s="79" t="s">
        <v>72</v>
      </c>
      <c r="F236" s="80" t="s">
        <v>69</v>
      </c>
      <c r="G236" s="79">
        <v>5</v>
      </c>
      <c r="H236" s="84">
        <v>1</v>
      </c>
      <c r="I236" s="79">
        <f t="shared" si="10"/>
        <v>5</v>
      </c>
      <c r="J236" s="110">
        <f>+G236/G237</f>
        <v>10</v>
      </c>
    </row>
    <row r="237" spans="1:27" x14ac:dyDescent="0.2">
      <c r="A237" s="79" t="s">
        <v>311</v>
      </c>
      <c r="B237" s="80" t="s">
        <v>300</v>
      </c>
      <c r="C237" s="79" t="s">
        <v>66</v>
      </c>
      <c r="D237" s="79" t="s">
        <v>76</v>
      </c>
      <c r="E237" s="79" t="s">
        <v>72</v>
      </c>
      <c r="F237" s="80" t="s">
        <v>55</v>
      </c>
      <c r="G237" s="79">
        <v>0.5</v>
      </c>
      <c r="H237" s="84">
        <v>1</v>
      </c>
      <c r="I237" s="79">
        <f t="shared" si="10"/>
        <v>0.5</v>
      </c>
      <c r="J237" s="109"/>
    </row>
    <row r="238" spans="1:27" x14ac:dyDescent="0.2">
      <c r="A238" s="85" t="s">
        <v>312</v>
      </c>
      <c r="B238" s="80" t="s">
        <v>300</v>
      </c>
      <c r="C238" s="79" t="s">
        <v>83</v>
      </c>
      <c r="D238" s="79" t="s">
        <v>52</v>
      </c>
      <c r="E238" s="81" t="s">
        <v>67</v>
      </c>
      <c r="F238" s="80" t="s">
        <v>53</v>
      </c>
      <c r="G238" s="123">
        <v>150</v>
      </c>
      <c r="H238" s="98">
        <v>0.05</v>
      </c>
      <c r="I238" s="79">
        <f t="shared" si="10"/>
        <v>7.5</v>
      </c>
      <c r="J238" s="109"/>
      <c r="K238" s="125">
        <f>+G238/G239</f>
        <v>6</v>
      </c>
      <c r="L238" s="79">
        <f>+G238/G240</f>
        <v>30</v>
      </c>
      <c r="M238" s="79">
        <f>+G238/G241</f>
        <v>1500</v>
      </c>
      <c r="P238" s="79">
        <f>+G238/G240</f>
        <v>30</v>
      </c>
      <c r="V238" s="79">
        <f>+MAX(K238:K253)</f>
        <v>6</v>
      </c>
      <c r="W238" s="79">
        <f>+MAX(L238:L253)</f>
        <v>30</v>
      </c>
      <c r="X238" s="79">
        <f>+MAX(M238:M253)</f>
        <v>2500</v>
      </c>
      <c r="Y238" s="79">
        <f>+MAX(N238:N253)</f>
        <v>500</v>
      </c>
      <c r="Z238" s="79">
        <f>+MAX(J238:J253)</f>
        <v>5</v>
      </c>
      <c r="AA238" s="79">
        <f>+MAX(O238:O253)</f>
        <v>100</v>
      </c>
    </row>
    <row r="239" spans="1:27" x14ac:dyDescent="0.2">
      <c r="A239" s="85" t="s">
        <v>313</v>
      </c>
      <c r="B239" s="80" t="s">
        <v>300</v>
      </c>
      <c r="C239" s="79" t="s">
        <v>83</v>
      </c>
      <c r="D239" s="79" t="s">
        <v>52</v>
      </c>
      <c r="E239" s="81" t="s">
        <v>67</v>
      </c>
      <c r="F239" s="80" t="s">
        <v>69</v>
      </c>
      <c r="G239" s="124">
        <v>25</v>
      </c>
      <c r="H239" s="98">
        <v>0.05</v>
      </c>
      <c r="I239" s="79">
        <f t="shared" si="10"/>
        <v>1.25</v>
      </c>
      <c r="J239" s="110">
        <f>+G239/G240</f>
        <v>5</v>
      </c>
      <c r="N239" s="79">
        <f>+G239/G241</f>
        <v>250</v>
      </c>
      <c r="Q239" s="79">
        <f>+G239/G240</f>
        <v>5</v>
      </c>
      <c r="R239" s="79">
        <f>+G238/G239</f>
        <v>6</v>
      </c>
    </row>
    <row r="240" spans="1:27" x14ac:dyDescent="0.2">
      <c r="A240" s="85" t="s">
        <v>314</v>
      </c>
      <c r="B240" s="80" t="s">
        <v>300</v>
      </c>
      <c r="C240" s="79" t="s">
        <v>83</v>
      </c>
      <c r="D240" s="79" t="s">
        <v>52</v>
      </c>
      <c r="E240" s="81" t="s">
        <v>67</v>
      </c>
      <c r="F240" s="80" t="s">
        <v>55</v>
      </c>
      <c r="G240" s="123">
        <v>5</v>
      </c>
      <c r="H240" s="98">
        <v>0.05</v>
      </c>
      <c r="I240" s="79">
        <f t="shared" si="10"/>
        <v>0.25</v>
      </c>
      <c r="J240" s="109"/>
      <c r="O240" s="79">
        <f>+G240/G241</f>
        <v>50</v>
      </c>
    </row>
    <row r="241" spans="1:27" x14ac:dyDescent="0.2">
      <c r="A241" s="85" t="s">
        <v>315</v>
      </c>
      <c r="B241" s="87" t="s">
        <v>300</v>
      </c>
      <c r="C241" s="85" t="s">
        <v>83</v>
      </c>
      <c r="D241" s="85" t="s">
        <v>52</v>
      </c>
      <c r="E241" s="86" t="s">
        <v>67</v>
      </c>
      <c r="F241" s="87" t="s">
        <v>87</v>
      </c>
      <c r="G241" s="85">
        <v>0.1</v>
      </c>
      <c r="H241" s="98">
        <v>0.05</v>
      </c>
      <c r="I241" s="85">
        <f>H241*G241</f>
        <v>5.000000000000001E-3</v>
      </c>
      <c r="J241" s="109"/>
    </row>
    <row r="242" spans="1:27" x14ac:dyDescent="0.2">
      <c r="A242" s="79" t="s">
        <v>316</v>
      </c>
      <c r="B242" s="80" t="s">
        <v>300</v>
      </c>
      <c r="C242" s="79" t="s">
        <v>83</v>
      </c>
      <c r="D242" s="79" t="s">
        <v>52</v>
      </c>
      <c r="E242" s="79" t="s">
        <v>72</v>
      </c>
      <c r="F242" s="80" t="s">
        <v>53</v>
      </c>
      <c r="G242" s="79">
        <v>250</v>
      </c>
      <c r="H242" s="84">
        <v>0.1</v>
      </c>
      <c r="I242" s="79">
        <f t="shared" si="10"/>
        <v>25</v>
      </c>
      <c r="J242" s="109"/>
      <c r="K242" s="110">
        <f>+G242/G243</f>
        <v>5</v>
      </c>
      <c r="L242" s="79">
        <f>+G242/G244</f>
        <v>25</v>
      </c>
      <c r="M242" s="79">
        <f>+G242/G245</f>
        <v>2500</v>
      </c>
      <c r="P242" s="79">
        <f>+G242/G244</f>
        <v>25</v>
      </c>
    </row>
    <row r="243" spans="1:27" x14ac:dyDescent="0.2">
      <c r="A243" s="79" t="s">
        <v>317</v>
      </c>
      <c r="B243" s="80" t="s">
        <v>300</v>
      </c>
      <c r="C243" s="79" t="s">
        <v>83</v>
      </c>
      <c r="D243" s="79" t="s">
        <v>52</v>
      </c>
      <c r="E243" s="79" t="s">
        <v>72</v>
      </c>
      <c r="F243" s="80" t="s">
        <v>69</v>
      </c>
      <c r="G243" s="79">
        <v>50</v>
      </c>
      <c r="H243" s="84">
        <v>0.1</v>
      </c>
      <c r="I243" s="79">
        <f t="shared" si="10"/>
        <v>5</v>
      </c>
      <c r="J243" s="110">
        <f>+G243/G244</f>
        <v>5</v>
      </c>
      <c r="N243" s="79">
        <f>+G243/G245</f>
        <v>500</v>
      </c>
      <c r="Q243" s="79">
        <f>+G243/G244</f>
        <v>5</v>
      </c>
      <c r="R243" s="79">
        <f>+G242/G243</f>
        <v>5</v>
      </c>
    </row>
    <row r="244" spans="1:27" x14ac:dyDescent="0.2">
      <c r="A244" s="79" t="s">
        <v>318</v>
      </c>
      <c r="B244" s="80" t="s">
        <v>300</v>
      </c>
      <c r="C244" s="79" t="s">
        <v>83</v>
      </c>
      <c r="D244" s="79" t="s">
        <v>52</v>
      </c>
      <c r="E244" s="79" t="s">
        <v>72</v>
      </c>
      <c r="F244" s="80" t="s">
        <v>55</v>
      </c>
      <c r="G244" s="79">
        <v>10</v>
      </c>
      <c r="H244" s="84">
        <v>0.1</v>
      </c>
      <c r="I244" s="79">
        <f t="shared" si="10"/>
        <v>1</v>
      </c>
      <c r="J244" s="109"/>
      <c r="O244" s="79">
        <f>+G244/G245</f>
        <v>100</v>
      </c>
    </row>
    <row r="245" spans="1:27" x14ac:dyDescent="0.2">
      <c r="A245" s="85" t="s">
        <v>319</v>
      </c>
      <c r="B245" s="87" t="s">
        <v>300</v>
      </c>
      <c r="C245" s="85" t="s">
        <v>83</v>
      </c>
      <c r="D245" s="85" t="s">
        <v>52</v>
      </c>
      <c r="E245" s="85" t="s">
        <v>72</v>
      </c>
      <c r="F245" s="87" t="s">
        <v>87</v>
      </c>
      <c r="G245" s="85">
        <v>0.1</v>
      </c>
      <c r="H245" s="98">
        <v>0.1</v>
      </c>
      <c r="I245" s="85">
        <f>H245*G245</f>
        <v>1.0000000000000002E-2</v>
      </c>
      <c r="J245" s="111"/>
    </row>
    <row r="246" spans="1:27" x14ac:dyDescent="0.2">
      <c r="A246" s="79" t="s">
        <v>320</v>
      </c>
      <c r="B246" s="80" t="s">
        <v>300</v>
      </c>
      <c r="C246" s="79" t="s">
        <v>83</v>
      </c>
      <c r="D246" s="79" t="s">
        <v>76</v>
      </c>
      <c r="E246" s="81" t="s">
        <v>67</v>
      </c>
      <c r="F246" s="80" t="s">
        <v>53</v>
      </c>
      <c r="G246" s="79">
        <v>150</v>
      </c>
      <c r="H246" s="84">
        <v>1</v>
      </c>
      <c r="I246" s="79">
        <f t="shared" si="10"/>
        <v>150</v>
      </c>
      <c r="J246" s="111"/>
      <c r="K246" s="110">
        <f>+G246/G247</f>
        <v>6</v>
      </c>
      <c r="L246" s="79">
        <f>+G246/G248</f>
        <v>30</v>
      </c>
      <c r="M246" s="79">
        <f>+G246/G249</f>
        <v>1500</v>
      </c>
      <c r="P246" s="79">
        <f>+G246/G248</f>
        <v>30</v>
      </c>
    </row>
    <row r="247" spans="1:27" x14ac:dyDescent="0.2">
      <c r="A247" s="78" t="s">
        <v>321</v>
      </c>
      <c r="B247" s="80" t="s">
        <v>300</v>
      </c>
      <c r="C247" s="79" t="s">
        <v>83</v>
      </c>
      <c r="D247" s="79" t="s">
        <v>76</v>
      </c>
      <c r="E247" s="81" t="s">
        <v>67</v>
      </c>
      <c r="F247" s="80" t="s">
        <v>69</v>
      </c>
      <c r="G247" s="78">
        <v>25</v>
      </c>
      <c r="H247" s="84">
        <v>1</v>
      </c>
      <c r="I247" s="79">
        <f t="shared" si="10"/>
        <v>25</v>
      </c>
      <c r="J247" s="110">
        <f>+G247/G248</f>
        <v>5</v>
      </c>
      <c r="N247" s="79">
        <f>+G247/G249</f>
        <v>250</v>
      </c>
      <c r="Q247" s="79">
        <f>+G247/G248</f>
        <v>5</v>
      </c>
      <c r="R247" s="79">
        <f>+G246/G247</f>
        <v>6</v>
      </c>
    </row>
    <row r="248" spans="1:27" x14ac:dyDescent="0.2">
      <c r="A248" s="79" t="s">
        <v>322</v>
      </c>
      <c r="B248" s="80" t="s">
        <v>300</v>
      </c>
      <c r="C248" s="79" t="s">
        <v>83</v>
      </c>
      <c r="D248" s="79" t="s">
        <v>76</v>
      </c>
      <c r="E248" s="81" t="s">
        <v>67</v>
      </c>
      <c r="F248" s="80" t="s">
        <v>55</v>
      </c>
      <c r="G248" s="79">
        <v>5</v>
      </c>
      <c r="H248" s="84">
        <v>1</v>
      </c>
      <c r="I248" s="79">
        <f t="shared" si="10"/>
        <v>5</v>
      </c>
      <c r="J248" s="111"/>
      <c r="O248" s="79">
        <f>+G248/G249</f>
        <v>50</v>
      </c>
    </row>
    <row r="249" spans="1:27" x14ac:dyDescent="0.2">
      <c r="A249" s="85" t="s">
        <v>323</v>
      </c>
      <c r="B249" s="87" t="s">
        <v>300</v>
      </c>
      <c r="C249" s="85" t="s">
        <v>83</v>
      </c>
      <c r="D249" s="85" t="s">
        <v>76</v>
      </c>
      <c r="E249" s="86" t="s">
        <v>67</v>
      </c>
      <c r="F249" s="87" t="s">
        <v>87</v>
      </c>
      <c r="G249" s="85">
        <v>0.1</v>
      </c>
      <c r="H249" s="98">
        <v>1</v>
      </c>
      <c r="I249" s="85">
        <f>H249*G249</f>
        <v>0.1</v>
      </c>
      <c r="J249" s="111"/>
    </row>
    <row r="250" spans="1:27" x14ac:dyDescent="0.2">
      <c r="A250" s="79" t="s">
        <v>324</v>
      </c>
      <c r="B250" s="80" t="s">
        <v>300</v>
      </c>
      <c r="C250" s="79" t="s">
        <v>83</v>
      </c>
      <c r="D250" s="79" t="s">
        <v>76</v>
      </c>
      <c r="E250" s="79" t="s">
        <v>72</v>
      </c>
      <c r="F250" s="80" t="s">
        <v>53</v>
      </c>
      <c r="G250" s="79">
        <v>250</v>
      </c>
      <c r="H250" s="84">
        <v>1</v>
      </c>
      <c r="I250" s="79">
        <f t="shared" si="10"/>
        <v>250</v>
      </c>
      <c r="J250" s="109"/>
      <c r="K250" s="110">
        <f>+G250/G251</f>
        <v>5</v>
      </c>
      <c r="L250" s="79">
        <f>+G250/G252</f>
        <v>25</v>
      </c>
      <c r="M250" s="79">
        <f>+G250/G253</f>
        <v>2500</v>
      </c>
      <c r="P250" s="79">
        <f>+G250/G252</f>
        <v>25</v>
      </c>
    </row>
    <row r="251" spans="1:27" x14ac:dyDescent="0.2">
      <c r="A251" s="81" t="s">
        <v>325</v>
      </c>
      <c r="B251" s="80" t="s">
        <v>300</v>
      </c>
      <c r="C251" s="79" t="s">
        <v>83</v>
      </c>
      <c r="D251" s="79" t="s">
        <v>76</v>
      </c>
      <c r="E251" s="79" t="s">
        <v>72</v>
      </c>
      <c r="F251" s="80" t="s">
        <v>69</v>
      </c>
      <c r="G251" s="80">
        <v>50</v>
      </c>
      <c r="H251" s="92">
        <v>1</v>
      </c>
      <c r="I251" s="80">
        <f t="shared" si="10"/>
        <v>50</v>
      </c>
      <c r="J251" s="110">
        <f>+G251/G252</f>
        <v>5</v>
      </c>
      <c r="N251" s="79">
        <f>+G251/G253</f>
        <v>500</v>
      </c>
      <c r="Q251" s="79">
        <f>+G251/G252</f>
        <v>5</v>
      </c>
      <c r="R251" s="79">
        <f>+G250/G251</f>
        <v>5</v>
      </c>
    </row>
    <row r="252" spans="1:27" x14ac:dyDescent="0.2">
      <c r="A252" s="80" t="s">
        <v>326</v>
      </c>
      <c r="B252" s="80" t="s">
        <v>300</v>
      </c>
      <c r="C252" s="80" t="s">
        <v>83</v>
      </c>
      <c r="D252" s="80" t="s">
        <v>76</v>
      </c>
      <c r="E252" s="80" t="s">
        <v>72</v>
      </c>
      <c r="F252" s="80" t="s">
        <v>55</v>
      </c>
      <c r="G252" s="80">
        <v>10</v>
      </c>
      <c r="H252" s="92">
        <v>1</v>
      </c>
      <c r="I252" s="80">
        <f t="shared" si="10"/>
        <v>10</v>
      </c>
      <c r="J252" s="111"/>
      <c r="O252" s="79">
        <f>+G252/G253</f>
        <v>100</v>
      </c>
    </row>
    <row r="253" spans="1:27" x14ac:dyDescent="0.2">
      <c r="A253" s="93" t="s">
        <v>327</v>
      </c>
      <c r="B253" s="93" t="s">
        <v>300</v>
      </c>
      <c r="C253" s="93" t="s">
        <v>83</v>
      </c>
      <c r="D253" s="93" t="s">
        <v>76</v>
      </c>
      <c r="E253" s="93" t="s">
        <v>72</v>
      </c>
      <c r="F253" s="93" t="s">
        <v>87</v>
      </c>
      <c r="G253" s="93">
        <v>0.1</v>
      </c>
      <c r="H253" s="94">
        <v>1</v>
      </c>
      <c r="I253" s="93">
        <f>H253*G253</f>
        <v>0.1</v>
      </c>
      <c r="J253" s="112"/>
      <c r="K253" s="113"/>
      <c r="L253" s="99"/>
      <c r="M253" s="99"/>
      <c r="N253" s="99"/>
      <c r="O253" s="99"/>
      <c r="P253" s="99"/>
      <c r="Q253" s="99"/>
      <c r="R253" s="99"/>
      <c r="S253" s="99"/>
      <c r="T253" s="99"/>
      <c r="U253" s="99"/>
      <c r="V253" s="99"/>
      <c r="W253" s="99"/>
      <c r="X253" s="99"/>
      <c r="Y253" s="99"/>
      <c r="Z253" s="99"/>
      <c r="AA253" s="99"/>
    </row>
    <row r="254" spans="1:27" x14ac:dyDescent="0.2">
      <c r="A254" s="79" t="s">
        <v>328</v>
      </c>
      <c r="B254" s="82">
        <v>9</v>
      </c>
      <c r="C254" s="79" t="s">
        <v>66</v>
      </c>
      <c r="D254" s="79" t="s">
        <v>52</v>
      </c>
      <c r="E254" s="81" t="s">
        <v>67</v>
      </c>
      <c r="F254" s="82" t="s">
        <v>53</v>
      </c>
      <c r="G254" s="79">
        <v>20</v>
      </c>
      <c r="H254" s="84">
        <v>0.1</v>
      </c>
      <c r="I254" s="79">
        <f t="shared" si="10"/>
        <v>2</v>
      </c>
      <c r="J254" s="109"/>
      <c r="K254" s="110">
        <f>+G254/G255</f>
        <v>4</v>
      </c>
      <c r="L254" s="79">
        <f>+G254/G256</f>
        <v>200</v>
      </c>
      <c r="S254" s="79">
        <f>+MAX(J254:J265)</f>
        <v>50</v>
      </c>
      <c r="T254" s="79">
        <f>+MAX(K254:K265)</f>
        <v>4</v>
      </c>
      <c r="U254" s="79">
        <f>+MAX(L254:L265)</f>
        <v>200</v>
      </c>
    </row>
    <row r="255" spans="1:27" x14ac:dyDescent="0.2">
      <c r="A255" s="79" t="s">
        <v>329</v>
      </c>
      <c r="B255" s="80">
        <v>9</v>
      </c>
      <c r="C255" s="79" t="s">
        <v>66</v>
      </c>
      <c r="D255" s="79" t="s">
        <v>52</v>
      </c>
      <c r="E255" s="81" t="s">
        <v>67</v>
      </c>
      <c r="F255" s="80" t="s">
        <v>69</v>
      </c>
      <c r="G255" s="79">
        <v>5</v>
      </c>
      <c r="H255" s="84">
        <v>0.1</v>
      </c>
      <c r="I255" s="79">
        <f t="shared" si="10"/>
        <v>0.5</v>
      </c>
      <c r="J255" s="110">
        <f>+G255/G256</f>
        <v>50</v>
      </c>
    </row>
    <row r="256" spans="1:27" x14ac:dyDescent="0.2">
      <c r="A256" s="79" t="s">
        <v>330</v>
      </c>
      <c r="B256" s="80">
        <v>9</v>
      </c>
      <c r="C256" s="79" t="s">
        <v>66</v>
      </c>
      <c r="D256" s="79" t="s">
        <v>52</v>
      </c>
      <c r="E256" s="81" t="s">
        <v>67</v>
      </c>
      <c r="F256" s="80" t="s">
        <v>55</v>
      </c>
      <c r="G256" s="79">
        <v>0.1</v>
      </c>
      <c r="H256" s="84">
        <v>0.1</v>
      </c>
      <c r="I256" s="79">
        <f t="shared" si="10"/>
        <v>1.0000000000000002E-2</v>
      </c>
      <c r="J256" s="109"/>
    </row>
    <row r="257" spans="1:27" x14ac:dyDescent="0.2">
      <c r="A257" s="79" t="s">
        <v>331</v>
      </c>
      <c r="B257" s="80">
        <v>9</v>
      </c>
      <c r="C257" s="79" t="s">
        <v>66</v>
      </c>
      <c r="D257" s="79" t="s">
        <v>52</v>
      </c>
      <c r="E257" s="79" t="s">
        <v>72</v>
      </c>
      <c r="F257" s="80" t="s">
        <v>53</v>
      </c>
      <c r="G257" s="79">
        <v>20</v>
      </c>
      <c r="H257" s="84">
        <v>0.2</v>
      </c>
      <c r="I257" s="79">
        <f t="shared" si="10"/>
        <v>4</v>
      </c>
      <c r="J257" s="109"/>
      <c r="K257" s="110">
        <f>+G257/G258</f>
        <v>4</v>
      </c>
      <c r="L257" s="79">
        <f>+G257/G259</f>
        <v>40</v>
      </c>
    </row>
    <row r="258" spans="1:27" x14ac:dyDescent="0.2">
      <c r="A258" s="79" t="s">
        <v>332</v>
      </c>
      <c r="B258" s="80">
        <v>9</v>
      </c>
      <c r="C258" s="79" t="s">
        <v>66</v>
      </c>
      <c r="D258" s="79" t="s">
        <v>52</v>
      </c>
      <c r="E258" s="79" t="s">
        <v>72</v>
      </c>
      <c r="F258" s="80" t="s">
        <v>69</v>
      </c>
      <c r="G258" s="79">
        <v>5</v>
      </c>
      <c r="H258" s="84">
        <v>0.2</v>
      </c>
      <c r="I258" s="79">
        <f t="shared" si="10"/>
        <v>1</v>
      </c>
      <c r="J258" s="110">
        <f>+G258/G259</f>
        <v>10</v>
      </c>
    </row>
    <row r="259" spans="1:27" x14ac:dyDescent="0.2">
      <c r="A259" s="79" t="s">
        <v>333</v>
      </c>
      <c r="B259" s="80">
        <v>9</v>
      </c>
      <c r="C259" s="79" t="s">
        <v>66</v>
      </c>
      <c r="D259" s="79" t="s">
        <v>52</v>
      </c>
      <c r="E259" s="79" t="s">
        <v>72</v>
      </c>
      <c r="F259" s="80" t="s">
        <v>55</v>
      </c>
      <c r="G259" s="79">
        <v>0.5</v>
      </c>
      <c r="H259" s="84">
        <v>0.2</v>
      </c>
      <c r="I259" s="79">
        <f t="shared" si="10"/>
        <v>0.1</v>
      </c>
      <c r="J259" s="109"/>
    </row>
    <row r="260" spans="1:27" x14ac:dyDescent="0.2">
      <c r="A260" s="79" t="s">
        <v>334</v>
      </c>
      <c r="B260" s="80">
        <v>9</v>
      </c>
      <c r="C260" s="79" t="s">
        <v>66</v>
      </c>
      <c r="D260" s="79" t="s">
        <v>76</v>
      </c>
      <c r="E260" s="81" t="s">
        <v>67</v>
      </c>
      <c r="F260" s="80" t="s">
        <v>53</v>
      </c>
      <c r="G260" s="79">
        <v>20</v>
      </c>
      <c r="H260" s="84">
        <v>1</v>
      </c>
      <c r="I260" s="79">
        <f t="shared" si="10"/>
        <v>20</v>
      </c>
      <c r="J260" s="109"/>
      <c r="K260" s="110">
        <f>+G260/G261</f>
        <v>4</v>
      </c>
      <c r="L260" s="79">
        <f>+G260/G262</f>
        <v>200</v>
      </c>
    </row>
    <row r="261" spans="1:27" x14ac:dyDescent="0.2">
      <c r="A261" s="79" t="s">
        <v>335</v>
      </c>
      <c r="B261" s="80">
        <v>9</v>
      </c>
      <c r="C261" s="79" t="s">
        <v>66</v>
      </c>
      <c r="D261" s="79" t="s">
        <v>76</v>
      </c>
      <c r="E261" s="81" t="s">
        <v>67</v>
      </c>
      <c r="F261" s="80" t="s">
        <v>69</v>
      </c>
      <c r="G261" s="79">
        <v>5</v>
      </c>
      <c r="H261" s="84">
        <v>1</v>
      </c>
      <c r="I261" s="79">
        <f t="shared" si="10"/>
        <v>5</v>
      </c>
      <c r="J261" s="110">
        <f>+G261/G262</f>
        <v>50</v>
      </c>
    </row>
    <row r="262" spans="1:27" x14ac:dyDescent="0.2">
      <c r="A262" s="79" t="s">
        <v>336</v>
      </c>
      <c r="B262" s="80">
        <v>9</v>
      </c>
      <c r="C262" s="79" t="s">
        <v>66</v>
      </c>
      <c r="D262" s="79" t="s">
        <v>76</v>
      </c>
      <c r="E262" s="81" t="s">
        <v>67</v>
      </c>
      <c r="F262" s="80" t="s">
        <v>55</v>
      </c>
      <c r="G262" s="79">
        <v>0.1</v>
      </c>
      <c r="H262" s="84">
        <v>1</v>
      </c>
      <c r="I262" s="79">
        <f t="shared" ref="I262:I308" si="11">H262*G262</f>
        <v>0.1</v>
      </c>
      <c r="J262" s="109"/>
    </row>
    <row r="263" spans="1:27" x14ac:dyDescent="0.2">
      <c r="A263" s="79" t="s">
        <v>337</v>
      </c>
      <c r="B263" s="80">
        <v>9</v>
      </c>
      <c r="C263" s="79" t="s">
        <v>66</v>
      </c>
      <c r="D263" s="79" t="s">
        <v>76</v>
      </c>
      <c r="E263" s="79" t="s">
        <v>72</v>
      </c>
      <c r="F263" s="80" t="s">
        <v>53</v>
      </c>
      <c r="G263" s="79">
        <v>20</v>
      </c>
      <c r="H263" s="84">
        <v>1</v>
      </c>
      <c r="I263" s="79">
        <f t="shared" si="11"/>
        <v>20</v>
      </c>
      <c r="J263" s="109"/>
      <c r="K263" s="110">
        <f>+G263/G264</f>
        <v>4</v>
      </c>
      <c r="L263" s="79">
        <f>+G263/G265</f>
        <v>40</v>
      </c>
    </row>
    <row r="264" spans="1:27" x14ac:dyDescent="0.2">
      <c r="A264" s="79" t="s">
        <v>338</v>
      </c>
      <c r="B264" s="80">
        <v>9</v>
      </c>
      <c r="C264" s="79" t="s">
        <v>66</v>
      </c>
      <c r="D264" s="79" t="s">
        <v>76</v>
      </c>
      <c r="E264" s="79" t="s">
        <v>72</v>
      </c>
      <c r="F264" s="80" t="s">
        <v>69</v>
      </c>
      <c r="G264" s="79">
        <v>5</v>
      </c>
      <c r="H264" s="84">
        <v>1</v>
      </c>
      <c r="I264" s="79">
        <f t="shared" si="11"/>
        <v>5</v>
      </c>
      <c r="J264" s="110">
        <f>+G264/G265</f>
        <v>10</v>
      </c>
    </row>
    <row r="265" spans="1:27" x14ac:dyDescent="0.2">
      <c r="A265" s="79" t="s">
        <v>339</v>
      </c>
      <c r="B265" s="80">
        <v>9</v>
      </c>
      <c r="C265" s="79" t="s">
        <v>66</v>
      </c>
      <c r="D265" s="79" t="s">
        <v>76</v>
      </c>
      <c r="E265" s="79" t="s">
        <v>72</v>
      </c>
      <c r="F265" s="80" t="s">
        <v>55</v>
      </c>
      <c r="G265" s="79">
        <v>0.5</v>
      </c>
      <c r="H265" s="84">
        <v>1</v>
      </c>
      <c r="I265" s="79">
        <f t="shared" si="11"/>
        <v>0.5</v>
      </c>
      <c r="J265" s="109"/>
    </row>
    <row r="266" spans="1:27" x14ac:dyDescent="0.2">
      <c r="A266" s="79" t="s">
        <v>340</v>
      </c>
      <c r="B266" s="80">
        <v>9</v>
      </c>
      <c r="C266" s="79" t="s">
        <v>83</v>
      </c>
      <c r="D266" s="79" t="s">
        <v>52</v>
      </c>
      <c r="E266" s="81" t="s">
        <v>67</v>
      </c>
      <c r="F266" s="80" t="s">
        <v>53</v>
      </c>
      <c r="G266" s="123">
        <v>200</v>
      </c>
      <c r="H266" s="84">
        <v>0.1</v>
      </c>
      <c r="I266" s="79">
        <f t="shared" si="11"/>
        <v>20</v>
      </c>
      <c r="J266" s="109"/>
      <c r="K266" s="125">
        <f>+G266/G267</f>
        <v>4</v>
      </c>
      <c r="L266" s="79">
        <f>+G266/G268</f>
        <v>40</v>
      </c>
      <c r="M266" s="79">
        <f>+G266/G269</f>
        <v>2000</v>
      </c>
      <c r="P266" s="79">
        <f>+G266/G268</f>
        <v>40</v>
      </c>
      <c r="V266" s="79">
        <f>+MAX(K266:K281)</f>
        <v>4</v>
      </c>
      <c r="W266" s="79">
        <f>+MAX(L266:L281)</f>
        <v>40</v>
      </c>
      <c r="X266" s="79">
        <f>+MAX(M266:M281)</f>
        <v>2500</v>
      </c>
      <c r="Y266" s="79">
        <f>+MAX(N266:N281)</f>
        <v>1000</v>
      </c>
      <c r="Z266" s="79">
        <f>+MAX(J266:J281)</f>
        <v>10</v>
      </c>
      <c r="AA266" s="79">
        <f>+MAX(O266:O281)</f>
        <v>100</v>
      </c>
    </row>
    <row r="267" spans="1:27" x14ac:dyDescent="0.2">
      <c r="A267" s="79" t="s">
        <v>341</v>
      </c>
      <c r="B267" s="80">
        <v>9</v>
      </c>
      <c r="C267" s="79" t="s">
        <v>83</v>
      </c>
      <c r="D267" s="79" t="s">
        <v>52</v>
      </c>
      <c r="E267" s="81" t="s">
        <v>67</v>
      </c>
      <c r="F267" s="80" t="s">
        <v>69</v>
      </c>
      <c r="G267" s="123">
        <v>50</v>
      </c>
      <c r="H267" s="84">
        <v>0.1</v>
      </c>
      <c r="I267" s="79">
        <f t="shared" si="11"/>
        <v>5</v>
      </c>
      <c r="J267" s="110">
        <f>+G267/G268</f>
        <v>10</v>
      </c>
      <c r="N267" s="79">
        <f>+G267/G269</f>
        <v>500</v>
      </c>
      <c r="Q267" s="79">
        <f>+G267/G268</f>
        <v>10</v>
      </c>
      <c r="R267" s="79">
        <f>+G266/G267</f>
        <v>4</v>
      </c>
    </row>
    <row r="268" spans="1:27" x14ac:dyDescent="0.2">
      <c r="A268" s="79" t="s">
        <v>342</v>
      </c>
      <c r="B268" s="80">
        <v>9</v>
      </c>
      <c r="C268" s="79" t="s">
        <v>83</v>
      </c>
      <c r="D268" s="79" t="s">
        <v>52</v>
      </c>
      <c r="E268" s="81" t="s">
        <v>67</v>
      </c>
      <c r="F268" s="80" t="s">
        <v>55</v>
      </c>
      <c r="G268" s="123">
        <v>5</v>
      </c>
      <c r="H268" s="84">
        <v>0.1</v>
      </c>
      <c r="I268" s="79">
        <f t="shared" si="11"/>
        <v>0.5</v>
      </c>
      <c r="J268" s="109"/>
      <c r="O268" s="79">
        <f>+G268/G269</f>
        <v>50</v>
      </c>
    </row>
    <row r="269" spans="1:27" x14ac:dyDescent="0.2">
      <c r="A269" s="85" t="s">
        <v>343</v>
      </c>
      <c r="B269" s="87">
        <v>9</v>
      </c>
      <c r="C269" s="85" t="s">
        <v>83</v>
      </c>
      <c r="D269" s="85" t="s">
        <v>52</v>
      </c>
      <c r="E269" s="86" t="s">
        <v>67</v>
      </c>
      <c r="F269" s="87" t="s">
        <v>87</v>
      </c>
      <c r="G269" s="85">
        <v>0.1</v>
      </c>
      <c r="H269" s="98">
        <v>0.1</v>
      </c>
      <c r="I269" s="85">
        <f>H269*G269</f>
        <v>1.0000000000000002E-2</v>
      </c>
      <c r="J269" s="109"/>
    </row>
    <row r="270" spans="1:27" x14ac:dyDescent="0.2">
      <c r="A270" s="79" t="s">
        <v>344</v>
      </c>
      <c r="B270" s="80">
        <v>9</v>
      </c>
      <c r="C270" s="79" t="s">
        <v>83</v>
      </c>
      <c r="D270" s="79" t="s">
        <v>52</v>
      </c>
      <c r="E270" s="79" t="s">
        <v>72</v>
      </c>
      <c r="F270" s="80" t="s">
        <v>53</v>
      </c>
      <c r="G270" s="79">
        <v>250</v>
      </c>
      <c r="H270" s="84">
        <v>0.2</v>
      </c>
      <c r="I270" s="79">
        <f t="shared" si="11"/>
        <v>50</v>
      </c>
      <c r="J270" s="109"/>
      <c r="K270" s="110">
        <f>+G270/G271</f>
        <v>2.5</v>
      </c>
      <c r="L270" s="79">
        <f>+G270/G272</f>
        <v>25</v>
      </c>
      <c r="M270" s="79">
        <f>+G270/G273</f>
        <v>2500</v>
      </c>
      <c r="P270" s="79">
        <f>+G270/G272</f>
        <v>25</v>
      </c>
    </row>
    <row r="271" spans="1:27" x14ac:dyDescent="0.2">
      <c r="A271" s="79" t="s">
        <v>345</v>
      </c>
      <c r="B271" s="80">
        <v>9</v>
      </c>
      <c r="C271" s="79" t="s">
        <v>83</v>
      </c>
      <c r="D271" s="79" t="s">
        <v>52</v>
      </c>
      <c r="E271" s="79" t="s">
        <v>72</v>
      </c>
      <c r="F271" s="80" t="s">
        <v>69</v>
      </c>
      <c r="G271" s="79">
        <v>100</v>
      </c>
      <c r="H271" s="84">
        <v>0.2</v>
      </c>
      <c r="I271" s="79">
        <f t="shared" si="11"/>
        <v>20</v>
      </c>
      <c r="J271" s="110">
        <f>+G271/G272</f>
        <v>10</v>
      </c>
      <c r="N271" s="79">
        <f>+G271/G273</f>
        <v>1000</v>
      </c>
      <c r="Q271" s="79">
        <f>+G271/G272</f>
        <v>10</v>
      </c>
      <c r="R271" s="79">
        <f>+G270/G271</f>
        <v>2.5</v>
      </c>
    </row>
    <row r="272" spans="1:27" x14ac:dyDescent="0.2">
      <c r="A272" s="79" t="s">
        <v>346</v>
      </c>
      <c r="B272" s="80">
        <v>9</v>
      </c>
      <c r="C272" s="79" t="s">
        <v>83</v>
      </c>
      <c r="D272" s="79" t="s">
        <v>52</v>
      </c>
      <c r="E272" s="79" t="s">
        <v>72</v>
      </c>
      <c r="F272" s="80" t="s">
        <v>55</v>
      </c>
      <c r="G272" s="79">
        <v>10</v>
      </c>
      <c r="H272" s="84">
        <v>0.2</v>
      </c>
      <c r="I272" s="79">
        <f t="shared" si="11"/>
        <v>2</v>
      </c>
      <c r="J272" s="109"/>
      <c r="O272" s="79">
        <f>+G272/G273</f>
        <v>100</v>
      </c>
    </row>
    <row r="273" spans="1:27" x14ac:dyDescent="0.2">
      <c r="A273" s="85" t="s">
        <v>347</v>
      </c>
      <c r="B273" s="87">
        <v>9</v>
      </c>
      <c r="C273" s="85" t="s">
        <v>83</v>
      </c>
      <c r="D273" s="85" t="s">
        <v>52</v>
      </c>
      <c r="E273" s="85" t="s">
        <v>72</v>
      </c>
      <c r="F273" s="87" t="s">
        <v>87</v>
      </c>
      <c r="G273" s="85">
        <v>0.1</v>
      </c>
      <c r="H273" s="98">
        <v>0.2</v>
      </c>
      <c r="I273" s="85">
        <f>H273*G273</f>
        <v>2.0000000000000004E-2</v>
      </c>
      <c r="J273" s="111"/>
    </row>
    <row r="274" spans="1:27" x14ac:dyDescent="0.2">
      <c r="A274" s="79" t="s">
        <v>348</v>
      </c>
      <c r="B274" s="80">
        <v>9</v>
      </c>
      <c r="C274" s="79" t="s">
        <v>83</v>
      </c>
      <c r="D274" s="79" t="s">
        <v>76</v>
      </c>
      <c r="E274" s="81" t="s">
        <v>67</v>
      </c>
      <c r="F274" s="80" t="s">
        <v>53</v>
      </c>
      <c r="G274" s="79">
        <v>200</v>
      </c>
      <c r="H274" s="84">
        <v>1</v>
      </c>
      <c r="I274" s="79">
        <f t="shared" si="11"/>
        <v>200</v>
      </c>
      <c r="J274" s="111"/>
      <c r="K274" s="110">
        <f>+G274/G275</f>
        <v>4</v>
      </c>
      <c r="L274" s="79">
        <f>+G274/G276</f>
        <v>40</v>
      </c>
      <c r="M274" s="79">
        <f>+G274/G277</f>
        <v>2000</v>
      </c>
      <c r="P274" s="79">
        <f>+G274/G276</f>
        <v>40</v>
      </c>
    </row>
    <row r="275" spans="1:27" x14ac:dyDescent="0.2">
      <c r="A275" s="79" t="s">
        <v>349</v>
      </c>
      <c r="B275" s="80">
        <v>9</v>
      </c>
      <c r="C275" s="79" t="s">
        <v>83</v>
      </c>
      <c r="D275" s="79" t="s">
        <v>76</v>
      </c>
      <c r="E275" s="81" t="s">
        <v>67</v>
      </c>
      <c r="F275" s="80" t="s">
        <v>69</v>
      </c>
      <c r="G275" s="79">
        <v>50</v>
      </c>
      <c r="H275" s="84">
        <v>1</v>
      </c>
      <c r="I275" s="79">
        <f t="shared" si="11"/>
        <v>50</v>
      </c>
      <c r="J275" s="110">
        <f>+G275/G276</f>
        <v>10</v>
      </c>
      <c r="N275" s="79">
        <f>+G275/G277</f>
        <v>500</v>
      </c>
      <c r="Q275" s="79">
        <f>+G275/G276</f>
        <v>10</v>
      </c>
      <c r="R275" s="79">
        <f>+G274/G275</f>
        <v>4</v>
      </c>
    </row>
    <row r="276" spans="1:27" x14ac:dyDescent="0.2">
      <c r="A276" s="79" t="s">
        <v>350</v>
      </c>
      <c r="B276" s="80">
        <v>9</v>
      </c>
      <c r="C276" s="79" t="s">
        <v>83</v>
      </c>
      <c r="D276" s="79" t="s">
        <v>76</v>
      </c>
      <c r="E276" s="81" t="s">
        <v>67</v>
      </c>
      <c r="F276" s="80" t="s">
        <v>55</v>
      </c>
      <c r="G276" s="79">
        <v>5</v>
      </c>
      <c r="H276" s="84">
        <v>1</v>
      </c>
      <c r="I276" s="79">
        <f t="shared" si="11"/>
        <v>5</v>
      </c>
      <c r="J276" s="111"/>
      <c r="O276" s="79">
        <f>+G276/G277</f>
        <v>50</v>
      </c>
    </row>
    <row r="277" spans="1:27" x14ac:dyDescent="0.2">
      <c r="A277" s="85" t="s">
        <v>351</v>
      </c>
      <c r="B277" s="87">
        <v>9</v>
      </c>
      <c r="C277" s="85" t="s">
        <v>83</v>
      </c>
      <c r="D277" s="85" t="s">
        <v>76</v>
      </c>
      <c r="E277" s="86" t="s">
        <v>67</v>
      </c>
      <c r="F277" s="87" t="s">
        <v>87</v>
      </c>
      <c r="G277" s="85">
        <v>0.1</v>
      </c>
      <c r="H277" s="98">
        <v>1</v>
      </c>
      <c r="I277" s="85">
        <f>H277*G277</f>
        <v>0.1</v>
      </c>
      <c r="J277" s="111"/>
    </row>
    <row r="278" spans="1:27" x14ac:dyDescent="0.2">
      <c r="A278" s="79" t="s">
        <v>352</v>
      </c>
      <c r="B278" s="80">
        <v>9</v>
      </c>
      <c r="C278" s="79" t="s">
        <v>83</v>
      </c>
      <c r="D278" s="79" t="s">
        <v>76</v>
      </c>
      <c r="E278" s="79" t="s">
        <v>72</v>
      </c>
      <c r="F278" s="80" t="s">
        <v>53</v>
      </c>
      <c r="G278" s="79">
        <v>250</v>
      </c>
      <c r="H278" s="84">
        <v>1</v>
      </c>
      <c r="I278" s="79">
        <f t="shared" si="11"/>
        <v>250</v>
      </c>
      <c r="J278" s="109"/>
      <c r="K278" s="110">
        <f>+G278/G279</f>
        <v>2.5</v>
      </c>
      <c r="L278" s="79">
        <f>+G278/G280</f>
        <v>25</v>
      </c>
      <c r="M278" s="79">
        <f>+G278/G281</f>
        <v>2500</v>
      </c>
      <c r="P278" s="79">
        <f>+G278/G280</f>
        <v>25</v>
      </c>
    </row>
    <row r="279" spans="1:27" x14ac:dyDescent="0.2">
      <c r="A279" s="79" t="s">
        <v>353</v>
      </c>
      <c r="B279" s="80">
        <v>9</v>
      </c>
      <c r="C279" s="79" t="s">
        <v>83</v>
      </c>
      <c r="D279" s="79" t="s">
        <v>76</v>
      </c>
      <c r="E279" s="79" t="s">
        <v>72</v>
      </c>
      <c r="F279" s="80" t="s">
        <v>69</v>
      </c>
      <c r="G279" s="79">
        <v>100</v>
      </c>
      <c r="H279" s="84">
        <v>1</v>
      </c>
      <c r="I279" s="79">
        <f t="shared" si="11"/>
        <v>100</v>
      </c>
      <c r="J279" s="110">
        <f>+G279/G280</f>
        <v>10</v>
      </c>
      <c r="N279" s="79">
        <f>+G279/G281</f>
        <v>1000</v>
      </c>
      <c r="Q279" s="79">
        <f>+G279/G280</f>
        <v>10</v>
      </c>
      <c r="R279" s="79">
        <f>+G278/G279</f>
        <v>2.5</v>
      </c>
    </row>
    <row r="280" spans="1:27" x14ac:dyDescent="0.2">
      <c r="A280" s="80" t="s">
        <v>354</v>
      </c>
      <c r="B280" s="80">
        <v>9</v>
      </c>
      <c r="C280" s="80" t="s">
        <v>83</v>
      </c>
      <c r="D280" s="80" t="s">
        <v>76</v>
      </c>
      <c r="E280" s="80" t="s">
        <v>72</v>
      </c>
      <c r="F280" s="80" t="s">
        <v>55</v>
      </c>
      <c r="G280" s="80">
        <v>10</v>
      </c>
      <c r="H280" s="92">
        <v>1</v>
      </c>
      <c r="I280" s="80">
        <f t="shared" si="11"/>
        <v>10</v>
      </c>
      <c r="J280" s="111"/>
      <c r="O280" s="79">
        <f>+G280/G281</f>
        <v>100</v>
      </c>
    </row>
    <row r="281" spans="1:27" x14ac:dyDescent="0.2">
      <c r="A281" s="93" t="s">
        <v>355</v>
      </c>
      <c r="B281" s="93">
        <v>9</v>
      </c>
      <c r="C281" s="93" t="s">
        <v>83</v>
      </c>
      <c r="D281" s="93" t="s">
        <v>76</v>
      </c>
      <c r="E281" s="93" t="s">
        <v>72</v>
      </c>
      <c r="F281" s="93" t="s">
        <v>87</v>
      </c>
      <c r="G281" s="93">
        <v>0.1</v>
      </c>
      <c r="H281" s="94">
        <v>1</v>
      </c>
      <c r="I281" s="93">
        <f>H281*G281</f>
        <v>0.1</v>
      </c>
      <c r="J281" s="112"/>
      <c r="K281" s="113"/>
      <c r="L281" s="99"/>
      <c r="M281" s="99"/>
      <c r="N281" s="99"/>
      <c r="O281" s="99"/>
      <c r="P281" s="99"/>
      <c r="Q281" s="99"/>
      <c r="R281" s="99"/>
      <c r="S281" s="99"/>
      <c r="T281" s="99"/>
      <c r="U281" s="99"/>
      <c r="V281" s="99"/>
      <c r="W281" s="99"/>
      <c r="X281" s="99"/>
      <c r="Y281" s="99"/>
      <c r="Z281" s="99"/>
      <c r="AA281" s="99"/>
    </row>
    <row r="282" spans="1:27" x14ac:dyDescent="0.2">
      <c r="A282" s="79" t="s">
        <v>356</v>
      </c>
      <c r="B282" s="82">
        <v>10</v>
      </c>
      <c r="C282" s="79" t="s">
        <v>66</v>
      </c>
      <c r="D282" s="79" t="s">
        <v>52</v>
      </c>
      <c r="E282" s="81" t="s">
        <v>67</v>
      </c>
      <c r="F282" s="82" t="s">
        <v>53</v>
      </c>
      <c r="G282" s="79">
        <v>10</v>
      </c>
      <c r="H282" s="84">
        <v>0.1</v>
      </c>
      <c r="I282" s="79">
        <f t="shared" si="11"/>
        <v>1</v>
      </c>
      <c r="J282" s="109"/>
      <c r="K282" s="110">
        <f>+G282/G283</f>
        <v>2</v>
      </c>
      <c r="L282" s="79">
        <f>+G282/G284</f>
        <v>20</v>
      </c>
      <c r="S282" s="79">
        <f>+MAX(J282:J293)</f>
        <v>10</v>
      </c>
      <c r="T282" s="79">
        <f>+MAX(K282:K293)</f>
        <v>2</v>
      </c>
      <c r="U282" s="79">
        <f>+MAX(L282:L293)</f>
        <v>20</v>
      </c>
    </row>
    <row r="283" spans="1:27" x14ac:dyDescent="0.2">
      <c r="A283" s="79" t="s">
        <v>357</v>
      </c>
      <c r="B283" s="80">
        <v>10</v>
      </c>
      <c r="C283" s="79" t="s">
        <v>66</v>
      </c>
      <c r="D283" s="79" t="s">
        <v>52</v>
      </c>
      <c r="E283" s="81" t="s">
        <v>67</v>
      </c>
      <c r="F283" s="80" t="s">
        <v>69</v>
      </c>
      <c r="G283" s="79">
        <v>5</v>
      </c>
      <c r="H283" s="84">
        <v>0.1</v>
      </c>
      <c r="I283" s="79">
        <f t="shared" si="11"/>
        <v>0.5</v>
      </c>
      <c r="J283" s="110">
        <f>+G283/G284</f>
        <v>10</v>
      </c>
    </row>
    <row r="284" spans="1:27" x14ac:dyDescent="0.2">
      <c r="A284" s="79" t="s">
        <v>358</v>
      </c>
      <c r="B284" s="80">
        <v>10</v>
      </c>
      <c r="C284" s="79" t="s">
        <v>66</v>
      </c>
      <c r="D284" s="79" t="s">
        <v>52</v>
      </c>
      <c r="E284" s="81" t="s">
        <v>67</v>
      </c>
      <c r="F284" s="80" t="s">
        <v>55</v>
      </c>
      <c r="G284" s="79">
        <v>0.5</v>
      </c>
      <c r="H284" s="84">
        <v>0.1</v>
      </c>
      <c r="I284" s="79">
        <f t="shared" si="11"/>
        <v>0.05</v>
      </c>
      <c r="J284" s="109"/>
    </row>
    <row r="285" spans="1:27" x14ac:dyDescent="0.2">
      <c r="A285" s="79" t="s">
        <v>359</v>
      </c>
      <c r="B285" s="80">
        <v>10</v>
      </c>
      <c r="C285" s="79" t="s">
        <v>66</v>
      </c>
      <c r="D285" s="79" t="s">
        <v>52</v>
      </c>
      <c r="E285" s="79" t="s">
        <v>72</v>
      </c>
      <c r="F285" s="80" t="s">
        <v>53</v>
      </c>
      <c r="G285" s="79">
        <v>10</v>
      </c>
      <c r="H285" s="84">
        <v>0.2</v>
      </c>
      <c r="I285" s="79">
        <f t="shared" si="11"/>
        <v>2</v>
      </c>
      <c r="J285" s="109"/>
      <c r="K285" s="110">
        <f>+G285/G286</f>
        <v>2</v>
      </c>
      <c r="L285" s="79">
        <f>+G285/G287</f>
        <v>20</v>
      </c>
    </row>
    <row r="286" spans="1:27" x14ac:dyDescent="0.2">
      <c r="A286" s="79" t="s">
        <v>360</v>
      </c>
      <c r="B286" s="80">
        <v>10</v>
      </c>
      <c r="C286" s="79" t="s">
        <v>66</v>
      </c>
      <c r="D286" s="79" t="s">
        <v>52</v>
      </c>
      <c r="E286" s="79" t="s">
        <v>72</v>
      </c>
      <c r="F286" s="80" t="s">
        <v>69</v>
      </c>
      <c r="G286" s="79">
        <v>5</v>
      </c>
      <c r="H286" s="84">
        <v>0.2</v>
      </c>
      <c r="I286" s="79">
        <f t="shared" si="11"/>
        <v>1</v>
      </c>
      <c r="J286" s="110">
        <f>+G286/G287</f>
        <v>10</v>
      </c>
    </row>
    <row r="287" spans="1:27" x14ac:dyDescent="0.2">
      <c r="A287" s="79" t="s">
        <v>361</v>
      </c>
      <c r="B287" s="80">
        <v>10</v>
      </c>
      <c r="C287" s="79" t="s">
        <v>66</v>
      </c>
      <c r="D287" s="79" t="s">
        <v>52</v>
      </c>
      <c r="E287" s="79" t="s">
        <v>72</v>
      </c>
      <c r="F287" s="80" t="s">
        <v>55</v>
      </c>
      <c r="G287" s="79">
        <v>0.5</v>
      </c>
      <c r="H287" s="84">
        <v>0.2</v>
      </c>
      <c r="I287" s="79">
        <f t="shared" si="11"/>
        <v>0.1</v>
      </c>
      <c r="J287" s="109"/>
    </row>
    <row r="288" spans="1:27" x14ac:dyDescent="0.2">
      <c r="A288" s="79" t="s">
        <v>362</v>
      </c>
      <c r="B288" s="80">
        <v>10</v>
      </c>
      <c r="C288" s="79" t="s">
        <v>66</v>
      </c>
      <c r="D288" s="79" t="s">
        <v>76</v>
      </c>
      <c r="E288" s="81" t="s">
        <v>67</v>
      </c>
      <c r="F288" s="80" t="s">
        <v>53</v>
      </c>
      <c r="G288" s="79">
        <v>10</v>
      </c>
      <c r="H288" s="84">
        <v>1</v>
      </c>
      <c r="I288" s="79">
        <f t="shared" si="11"/>
        <v>10</v>
      </c>
      <c r="J288" s="109"/>
      <c r="K288" s="110">
        <f>+G288/G289</f>
        <v>2</v>
      </c>
      <c r="L288" s="79">
        <f>+G288/G290</f>
        <v>20</v>
      </c>
    </row>
    <row r="289" spans="1:27" x14ac:dyDescent="0.2">
      <c r="A289" s="79" t="s">
        <v>363</v>
      </c>
      <c r="B289" s="80">
        <v>10</v>
      </c>
      <c r="C289" s="79" t="s">
        <v>66</v>
      </c>
      <c r="D289" s="79" t="s">
        <v>76</v>
      </c>
      <c r="E289" s="81" t="s">
        <v>67</v>
      </c>
      <c r="F289" s="80" t="s">
        <v>69</v>
      </c>
      <c r="G289" s="79">
        <v>5</v>
      </c>
      <c r="H289" s="84">
        <v>1</v>
      </c>
      <c r="I289" s="79">
        <f t="shared" si="11"/>
        <v>5</v>
      </c>
      <c r="J289" s="110">
        <f>+G289/G290</f>
        <v>10</v>
      </c>
    </row>
    <row r="290" spans="1:27" x14ac:dyDescent="0.2">
      <c r="A290" s="79" t="s">
        <v>364</v>
      </c>
      <c r="B290" s="80">
        <v>10</v>
      </c>
      <c r="C290" s="79" t="s">
        <v>66</v>
      </c>
      <c r="D290" s="79" t="s">
        <v>76</v>
      </c>
      <c r="E290" s="81" t="s">
        <v>67</v>
      </c>
      <c r="F290" s="80" t="s">
        <v>55</v>
      </c>
      <c r="G290" s="79">
        <v>0.5</v>
      </c>
      <c r="H290" s="84">
        <v>1</v>
      </c>
      <c r="I290" s="79">
        <f t="shared" si="11"/>
        <v>0.5</v>
      </c>
      <c r="J290" s="109"/>
    </row>
    <row r="291" spans="1:27" x14ac:dyDescent="0.2">
      <c r="A291" s="81" t="s">
        <v>365</v>
      </c>
      <c r="B291" s="80">
        <v>10</v>
      </c>
      <c r="C291" s="79" t="s">
        <v>66</v>
      </c>
      <c r="D291" s="79" t="s">
        <v>76</v>
      </c>
      <c r="E291" s="79" t="s">
        <v>72</v>
      </c>
      <c r="F291" s="80" t="s">
        <v>53</v>
      </c>
      <c r="G291" s="79">
        <v>10</v>
      </c>
      <c r="H291" s="84">
        <v>1</v>
      </c>
      <c r="I291" s="79">
        <f t="shared" si="11"/>
        <v>10</v>
      </c>
      <c r="J291" s="109"/>
      <c r="K291" s="110">
        <f>+G291/G292</f>
        <v>2</v>
      </c>
      <c r="L291" s="79">
        <f>+G291/G293</f>
        <v>20</v>
      </c>
    </row>
    <row r="292" spans="1:27" x14ac:dyDescent="0.2">
      <c r="A292" s="81" t="s">
        <v>366</v>
      </c>
      <c r="B292" s="80">
        <v>10</v>
      </c>
      <c r="C292" s="79" t="s">
        <v>66</v>
      </c>
      <c r="D292" s="79" t="s">
        <v>76</v>
      </c>
      <c r="E292" s="79" t="s">
        <v>72</v>
      </c>
      <c r="F292" s="80" t="s">
        <v>69</v>
      </c>
      <c r="G292" s="79">
        <v>5</v>
      </c>
      <c r="H292" s="84">
        <v>1</v>
      </c>
      <c r="I292" s="79">
        <f t="shared" si="11"/>
        <v>5</v>
      </c>
      <c r="J292" s="110">
        <f>+G292/G293</f>
        <v>10</v>
      </c>
    </row>
    <row r="293" spans="1:27" x14ac:dyDescent="0.2">
      <c r="A293" s="81" t="s">
        <v>367</v>
      </c>
      <c r="B293" s="80">
        <v>10</v>
      </c>
      <c r="C293" s="79" t="s">
        <v>66</v>
      </c>
      <c r="D293" s="79" t="s">
        <v>76</v>
      </c>
      <c r="E293" s="79" t="s">
        <v>72</v>
      </c>
      <c r="F293" s="80" t="s">
        <v>55</v>
      </c>
      <c r="G293" s="79">
        <v>0.5</v>
      </c>
      <c r="H293" s="84">
        <v>1</v>
      </c>
      <c r="I293" s="79">
        <f t="shared" si="11"/>
        <v>0.5</v>
      </c>
      <c r="J293" s="109"/>
    </row>
    <row r="294" spans="1:27" x14ac:dyDescent="0.2">
      <c r="A294" s="79" t="s">
        <v>368</v>
      </c>
      <c r="B294" s="80">
        <v>10</v>
      </c>
      <c r="C294" s="79" t="s">
        <v>83</v>
      </c>
      <c r="D294" s="79" t="s">
        <v>52</v>
      </c>
      <c r="E294" s="81" t="s">
        <v>67</v>
      </c>
      <c r="F294" s="80" t="s">
        <v>53</v>
      </c>
      <c r="G294" s="123">
        <v>250</v>
      </c>
      <c r="H294" s="100">
        <v>0.1</v>
      </c>
      <c r="I294" s="79">
        <f t="shared" si="11"/>
        <v>25</v>
      </c>
      <c r="J294" s="109"/>
      <c r="K294" s="125">
        <f>+G294/G295</f>
        <v>5</v>
      </c>
      <c r="L294" s="79">
        <f>+G294/G296</f>
        <v>25</v>
      </c>
      <c r="M294" s="79">
        <f>+G294/G297</f>
        <v>2500</v>
      </c>
      <c r="P294" s="79">
        <f>+G294/G296</f>
        <v>25</v>
      </c>
      <c r="V294" s="79">
        <f>+MAX(K294:K309)</f>
        <v>5</v>
      </c>
      <c r="W294" s="79">
        <f>+MAX(L294:L309)</f>
        <v>25</v>
      </c>
      <c r="X294" s="79">
        <f>+MAX(M294:M309)</f>
        <v>5000</v>
      </c>
      <c r="Y294" s="79">
        <f>+MAX(N294:N309)</f>
        <v>1000</v>
      </c>
      <c r="Z294" s="79">
        <f>+MAX(J294:J309)</f>
        <v>5</v>
      </c>
      <c r="AA294" s="79">
        <f>+MAX(O294:O309)</f>
        <v>250</v>
      </c>
    </row>
    <row r="295" spans="1:27" x14ac:dyDescent="0.2">
      <c r="A295" s="79" t="s">
        <v>369</v>
      </c>
      <c r="B295" s="80">
        <v>10</v>
      </c>
      <c r="C295" s="79" t="s">
        <v>83</v>
      </c>
      <c r="D295" s="79" t="s">
        <v>52</v>
      </c>
      <c r="E295" s="81" t="s">
        <v>67</v>
      </c>
      <c r="F295" s="80" t="s">
        <v>69</v>
      </c>
      <c r="G295" s="123">
        <v>50</v>
      </c>
      <c r="H295" s="100">
        <v>0.1</v>
      </c>
      <c r="I295" s="79">
        <f t="shared" si="11"/>
        <v>5</v>
      </c>
      <c r="J295" s="110">
        <f>+G295/G296</f>
        <v>5</v>
      </c>
      <c r="N295" s="79">
        <f>+G295/G297</f>
        <v>500</v>
      </c>
      <c r="Q295" s="79">
        <f>+G295/G296</f>
        <v>5</v>
      </c>
      <c r="R295" s="79">
        <f>+G294/G295</f>
        <v>5</v>
      </c>
    </row>
    <row r="296" spans="1:27" x14ac:dyDescent="0.2">
      <c r="A296" s="79" t="s">
        <v>370</v>
      </c>
      <c r="B296" s="80">
        <v>10</v>
      </c>
      <c r="C296" s="79" t="s">
        <v>83</v>
      </c>
      <c r="D296" s="79" t="s">
        <v>52</v>
      </c>
      <c r="E296" s="81" t="s">
        <v>67</v>
      </c>
      <c r="F296" s="80" t="s">
        <v>55</v>
      </c>
      <c r="G296" s="123">
        <v>10</v>
      </c>
      <c r="H296" s="100">
        <v>0.1</v>
      </c>
      <c r="I296" s="79">
        <f t="shared" si="11"/>
        <v>1</v>
      </c>
      <c r="J296" s="109"/>
      <c r="O296" s="79">
        <f>+G296/G297</f>
        <v>100</v>
      </c>
    </row>
    <row r="297" spans="1:27" x14ac:dyDescent="0.2">
      <c r="A297" s="85" t="s">
        <v>371</v>
      </c>
      <c r="B297" s="87">
        <v>10</v>
      </c>
      <c r="C297" s="85" t="s">
        <v>83</v>
      </c>
      <c r="D297" s="85" t="s">
        <v>52</v>
      </c>
      <c r="E297" s="86" t="s">
        <v>67</v>
      </c>
      <c r="F297" s="87" t="s">
        <v>87</v>
      </c>
      <c r="G297" s="85">
        <v>0.1</v>
      </c>
      <c r="H297" s="88">
        <v>0.1</v>
      </c>
      <c r="I297" s="85">
        <f>H297*G297</f>
        <v>1.0000000000000002E-2</v>
      </c>
      <c r="J297" s="109"/>
    </row>
    <row r="298" spans="1:27" x14ac:dyDescent="0.2">
      <c r="A298" s="79" t="s">
        <v>372</v>
      </c>
      <c r="B298" s="80">
        <v>10</v>
      </c>
      <c r="C298" s="79" t="s">
        <v>83</v>
      </c>
      <c r="D298" s="79" t="s">
        <v>52</v>
      </c>
      <c r="E298" s="79" t="s">
        <v>72</v>
      </c>
      <c r="F298" s="80" t="s">
        <v>53</v>
      </c>
      <c r="G298" s="79">
        <v>500</v>
      </c>
      <c r="H298" s="100">
        <v>0.2</v>
      </c>
      <c r="I298" s="79">
        <f t="shared" si="11"/>
        <v>100</v>
      </c>
      <c r="J298" s="109"/>
      <c r="K298" s="110">
        <f>+G298/G299</f>
        <v>5</v>
      </c>
      <c r="L298" s="79">
        <f>+G298/G300</f>
        <v>20</v>
      </c>
      <c r="M298" s="79">
        <f>+G298/G301</f>
        <v>5000</v>
      </c>
      <c r="P298" s="79">
        <f>+G298/G300</f>
        <v>20</v>
      </c>
    </row>
    <row r="299" spans="1:27" x14ac:dyDescent="0.2">
      <c r="A299" s="79" t="s">
        <v>373</v>
      </c>
      <c r="B299" s="80">
        <v>10</v>
      </c>
      <c r="C299" s="79" t="s">
        <v>83</v>
      </c>
      <c r="D299" s="79" t="s">
        <v>52</v>
      </c>
      <c r="E299" s="79" t="s">
        <v>72</v>
      </c>
      <c r="F299" s="80" t="s">
        <v>69</v>
      </c>
      <c r="G299" s="79">
        <v>100</v>
      </c>
      <c r="H299" s="100">
        <v>0.2</v>
      </c>
      <c r="I299" s="79">
        <f t="shared" si="11"/>
        <v>20</v>
      </c>
      <c r="J299" s="110">
        <f>+G299/G300</f>
        <v>4</v>
      </c>
      <c r="N299" s="79">
        <f>+G299/G301</f>
        <v>1000</v>
      </c>
      <c r="Q299" s="79">
        <f>+G299/G300</f>
        <v>4</v>
      </c>
      <c r="R299" s="79">
        <f>+G298/G299</f>
        <v>5</v>
      </c>
    </row>
    <row r="300" spans="1:27" x14ac:dyDescent="0.2">
      <c r="A300" s="79" t="s">
        <v>374</v>
      </c>
      <c r="B300" s="80">
        <v>10</v>
      </c>
      <c r="C300" s="79" t="s">
        <v>83</v>
      </c>
      <c r="D300" s="79" t="s">
        <v>52</v>
      </c>
      <c r="E300" s="79" t="s">
        <v>72</v>
      </c>
      <c r="F300" s="80" t="s">
        <v>55</v>
      </c>
      <c r="G300" s="79">
        <v>25</v>
      </c>
      <c r="H300" s="100">
        <v>0.2</v>
      </c>
      <c r="I300" s="79">
        <f t="shared" si="11"/>
        <v>5</v>
      </c>
      <c r="J300" s="109"/>
      <c r="O300" s="79">
        <f>+G300/G301</f>
        <v>250</v>
      </c>
    </row>
    <row r="301" spans="1:27" x14ac:dyDescent="0.2">
      <c r="A301" s="85" t="s">
        <v>375</v>
      </c>
      <c r="B301" s="87">
        <v>10</v>
      </c>
      <c r="C301" s="85" t="s">
        <v>83</v>
      </c>
      <c r="D301" s="85" t="s">
        <v>52</v>
      </c>
      <c r="E301" s="85" t="s">
        <v>72</v>
      </c>
      <c r="F301" s="87" t="s">
        <v>87</v>
      </c>
      <c r="G301" s="85">
        <v>0.1</v>
      </c>
      <c r="H301" s="88">
        <v>0.2</v>
      </c>
      <c r="I301" s="85">
        <f>H301*G301</f>
        <v>2.0000000000000004E-2</v>
      </c>
      <c r="J301" s="111"/>
    </row>
    <row r="302" spans="1:27" x14ac:dyDescent="0.2">
      <c r="A302" s="79" t="s">
        <v>376</v>
      </c>
      <c r="B302" s="80">
        <v>10</v>
      </c>
      <c r="C302" s="79" t="s">
        <v>83</v>
      </c>
      <c r="D302" s="79" t="s">
        <v>76</v>
      </c>
      <c r="E302" s="81" t="s">
        <v>67</v>
      </c>
      <c r="F302" s="80" t="s">
        <v>53</v>
      </c>
      <c r="G302" s="79">
        <v>250</v>
      </c>
      <c r="H302" s="84">
        <v>1</v>
      </c>
      <c r="I302" s="79">
        <f t="shared" si="11"/>
        <v>250</v>
      </c>
      <c r="J302" s="111"/>
      <c r="K302" s="110">
        <f>+G302/G303</f>
        <v>5</v>
      </c>
      <c r="L302" s="79">
        <f>+G302/G304</f>
        <v>25</v>
      </c>
      <c r="M302" s="79">
        <f>+G302/G305</f>
        <v>25</v>
      </c>
      <c r="P302" s="79">
        <f>+G302/G304</f>
        <v>25</v>
      </c>
    </row>
    <row r="303" spans="1:27" x14ac:dyDescent="0.2">
      <c r="A303" s="79" t="s">
        <v>377</v>
      </c>
      <c r="B303" s="80">
        <v>10</v>
      </c>
      <c r="C303" s="79" t="s">
        <v>83</v>
      </c>
      <c r="D303" s="79" t="s">
        <v>76</v>
      </c>
      <c r="E303" s="81" t="s">
        <v>67</v>
      </c>
      <c r="F303" s="80" t="s">
        <v>69</v>
      </c>
      <c r="G303" s="79">
        <v>50</v>
      </c>
      <c r="H303" s="84">
        <v>1</v>
      </c>
      <c r="I303" s="79">
        <f t="shared" si="11"/>
        <v>50</v>
      </c>
      <c r="J303" s="110">
        <f>+G303/G304</f>
        <v>5</v>
      </c>
      <c r="N303" s="79">
        <f>+G303/G305</f>
        <v>5</v>
      </c>
      <c r="Q303" s="79">
        <f>+G303/G304</f>
        <v>5</v>
      </c>
      <c r="R303" s="79">
        <f>+G302/G303</f>
        <v>5</v>
      </c>
    </row>
    <row r="304" spans="1:27" x14ac:dyDescent="0.2">
      <c r="A304" s="79" t="s">
        <v>378</v>
      </c>
      <c r="B304" s="80">
        <v>10</v>
      </c>
      <c r="C304" s="79" t="s">
        <v>83</v>
      </c>
      <c r="D304" s="79" t="s">
        <v>76</v>
      </c>
      <c r="E304" s="81" t="s">
        <v>67</v>
      </c>
      <c r="F304" s="80" t="s">
        <v>55</v>
      </c>
      <c r="G304" s="79">
        <v>10</v>
      </c>
      <c r="H304" s="84">
        <v>1</v>
      </c>
      <c r="I304" s="79">
        <f t="shared" si="11"/>
        <v>10</v>
      </c>
      <c r="J304" s="111"/>
      <c r="O304" s="79">
        <f>+G304/G305</f>
        <v>1</v>
      </c>
    </row>
    <row r="305" spans="1:27" x14ac:dyDescent="0.2">
      <c r="A305" s="85" t="s">
        <v>379</v>
      </c>
      <c r="B305" s="87">
        <v>10</v>
      </c>
      <c r="C305" s="85" t="s">
        <v>83</v>
      </c>
      <c r="D305" s="85" t="s">
        <v>76</v>
      </c>
      <c r="E305" s="86" t="s">
        <v>67</v>
      </c>
      <c r="F305" s="87" t="s">
        <v>87</v>
      </c>
      <c r="G305" s="85">
        <v>10</v>
      </c>
      <c r="H305" s="98">
        <v>1</v>
      </c>
      <c r="I305" s="85">
        <f>H305*G305</f>
        <v>10</v>
      </c>
      <c r="J305" s="111"/>
    </row>
    <row r="306" spans="1:27" x14ac:dyDescent="0.2">
      <c r="A306" s="79" t="s">
        <v>380</v>
      </c>
      <c r="B306" s="80">
        <v>10</v>
      </c>
      <c r="C306" s="79" t="s">
        <v>83</v>
      </c>
      <c r="D306" s="79" t="s">
        <v>76</v>
      </c>
      <c r="E306" s="79" t="s">
        <v>72</v>
      </c>
      <c r="F306" s="80" t="s">
        <v>53</v>
      </c>
      <c r="G306" s="79">
        <v>500</v>
      </c>
      <c r="H306" s="84">
        <v>1</v>
      </c>
      <c r="I306" s="79">
        <f t="shared" si="11"/>
        <v>500</v>
      </c>
      <c r="J306" s="109"/>
      <c r="K306" s="110">
        <f>+G306/G307</f>
        <v>5</v>
      </c>
      <c r="L306" s="79">
        <f>+G306/G308</f>
        <v>20</v>
      </c>
      <c r="M306" s="79">
        <f>+G306/G309</f>
        <v>20</v>
      </c>
      <c r="P306" s="79">
        <f>+G306/G308</f>
        <v>20</v>
      </c>
    </row>
    <row r="307" spans="1:27" x14ac:dyDescent="0.2">
      <c r="A307" s="79" t="s">
        <v>381</v>
      </c>
      <c r="B307" s="80">
        <v>10</v>
      </c>
      <c r="C307" s="79" t="s">
        <v>83</v>
      </c>
      <c r="D307" s="79" t="s">
        <v>76</v>
      </c>
      <c r="E307" s="79" t="s">
        <v>72</v>
      </c>
      <c r="F307" s="80" t="s">
        <v>69</v>
      </c>
      <c r="G307" s="79">
        <v>100</v>
      </c>
      <c r="H307" s="84">
        <v>1</v>
      </c>
      <c r="I307" s="79">
        <f t="shared" si="11"/>
        <v>100</v>
      </c>
      <c r="J307" s="110">
        <f>+G307/G308</f>
        <v>4</v>
      </c>
      <c r="N307" s="79">
        <f>+G307/G309</f>
        <v>4</v>
      </c>
      <c r="Q307" s="79">
        <f>+G307/G308</f>
        <v>4</v>
      </c>
      <c r="R307" s="79">
        <f>+G306/G307</f>
        <v>5</v>
      </c>
    </row>
    <row r="308" spans="1:27" x14ac:dyDescent="0.2">
      <c r="A308" s="80" t="s">
        <v>382</v>
      </c>
      <c r="B308" s="80">
        <v>10</v>
      </c>
      <c r="C308" s="80" t="s">
        <v>83</v>
      </c>
      <c r="D308" s="80" t="s">
        <v>76</v>
      </c>
      <c r="E308" s="80" t="s">
        <v>72</v>
      </c>
      <c r="F308" s="80" t="s">
        <v>55</v>
      </c>
      <c r="G308" s="80">
        <v>25</v>
      </c>
      <c r="H308" s="92">
        <v>1</v>
      </c>
      <c r="I308" s="80">
        <f t="shared" si="11"/>
        <v>25</v>
      </c>
      <c r="J308" s="111"/>
      <c r="O308" s="79">
        <f>+G308/G309</f>
        <v>1</v>
      </c>
    </row>
    <row r="309" spans="1:27" x14ac:dyDescent="0.2">
      <c r="A309" s="93" t="s">
        <v>383</v>
      </c>
      <c r="B309" s="93">
        <v>10</v>
      </c>
      <c r="C309" s="93" t="s">
        <v>83</v>
      </c>
      <c r="D309" s="93" t="s">
        <v>76</v>
      </c>
      <c r="E309" s="93" t="s">
        <v>72</v>
      </c>
      <c r="F309" s="93" t="s">
        <v>87</v>
      </c>
      <c r="G309" s="93">
        <v>25</v>
      </c>
      <c r="H309" s="94">
        <v>1</v>
      </c>
      <c r="I309" s="93">
        <f>H309*G309</f>
        <v>25</v>
      </c>
      <c r="J309" s="112"/>
      <c r="K309" s="113"/>
      <c r="L309" s="99"/>
      <c r="M309" s="99"/>
      <c r="N309" s="99"/>
      <c r="O309" s="99"/>
      <c r="P309" s="99"/>
      <c r="Q309" s="99"/>
      <c r="R309" s="99"/>
      <c r="S309" s="99"/>
      <c r="T309" s="99"/>
      <c r="U309" s="99"/>
      <c r="V309" s="99"/>
      <c r="W309" s="99"/>
      <c r="X309" s="99"/>
      <c r="Y309" s="99"/>
      <c r="Z309" s="99"/>
      <c r="AA309" s="99"/>
    </row>
    <row r="310" spans="1:27" x14ac:dyDescent="0.2">
      <c r="A310" s="79" t="s">
        <v>384</v>
      </c>
      <c r="B310" s="79">
        <v>11</v>
      </c>
      <c r="C310" s="79" t="s">
        <v>66</v>
      </c>
      <c r="D310" s="79" t="s">
        <v>52</v>
      </c>
      <c r="E310" s="81" t="s">
        <v>67</v>
      </c>
      <c r="F310" s="82" t="s">
        <v>53</v>
      </c>
      <c r="G310" s="81" t="s">
        <v>244</v>
      </c>
      <c r="H310" s="100" t="s">
        <v>244</v>
      </c>
      <c r="I310" s="81" t="s">
        <v>245</v>
      </c>
      <c r="J310" s="109"/>
      <c r="S310" s="79">
        <f>+MAX(J310:J321)</f>
        <v>20</v>
      </c>
      <c r="U310" s="79">
        <f>+MAX(L310:L321)</f>
        <v>200</v>
      </c>
    </row>
    <row r="311" spans="1:27" x14ac:dyDescent="0.2">
      <c r="A311" s="79" t="s">
        <v>385</v>
      </c>
      <c r="B311" s="79">
        <v>11</v>
      </c>
      <c r="C311" s="79" t="s">
        <v>66</v>
      </c>
      <c r="D311" s="79" t="s">
        <v>52</v>
      </c>
      <c r="E311" s="81" t="s">
        <v>67</v>
      </c>
      <c r="F311" s="80" t="s">
        <v>69</v>
      </c>
      <c r="G311" s="81" t="s">
        <v>244</v>
      </c>
      <c r="H311" s="100" t="s">
        <v>244</v>
      </c>
      <c r="I311" s="81" t="s">
        <v>245</v>
      </c>
      <c r="J311" s="110"/>
    </row>
    <row r="312" spans="1:27" x14ac:dyDescent="0.2">
      <c r="A312" s="79" t="s">
        <v>386</v>
      </c>
      <c r="B312" s="79">
        <v>11</v>
      </c>
      <c r="C312" s="79" t="s">
        <v>66</v>
      </c>
      <c r="D312" s="79" t="s">
        <v>52</v>
      </c>
      <c r="E312" s="81" t="s">
        <v>67</v>
      </c>
      <c r="F312" s="80" t="s">
        <v>55</v>
      </c>
      <c r="G312" s="81" t="s">
        <v>244</v>
      </c>
      <c r="H312" s="100" t="s">
        <v>244</v>
      </c>
      <c r="I312" s="81" t="s">
        <v>245</v>
      </c>
      <c r="J312" s="109"/>
    </row>
    <row r="313" spans="1:27" x14ac:dyDescent="0.2">
      <c r="A313" s="79" t="s">
        <v>387</v>
      </c>
      <c r="B313" s="79">
        <v>11</v>
      </c>
      <c r="C313" s="79" t="s">
        <v>66</v>
      </c>
      <c r="D313" s="79" t="s">
        <v>52</v>
      </c>
      <c r="E313" s="81" t="s">
        <v>72</v>
      </c>
      <c r="F313" s="80" t="s">
        <v>53</v>
      </c>
      <c r="G313" s="79">
        <v>200</v>
      </c>
      <c r="H313" s="84">
        <v>0.2</v>
      </c>
      <c r="I313" s="79">
        <f>H313*G313</f>
        <v>40</v>
      </c>
      <c r="J313" s="109"/>
      <c r="K313" s="110">
        <f>+G313/G314</f>
        <v>10</v>
      </c>
      <c r="L313" s="79">
        <f>+G313/G315</f>
        <v>200</v>
      </c>
    </row>
    <row r="314" spans="1:27" x14ac:dyDescent="0.2">
      <c r="A314" s="79" t="s">
        <v>388</v>
      </c>
      <c r="B314" s="79">
        <v>11</v>
      </c>
      <c r="C314" s="79" t="s">
        <v>66</v>
      </c>
      <c r="D314" s="79" t="s">
        <v>52</v>
      </c>
      <c r="E314" s="81" t="s">
        <v>72</v>
      </c>
      <c r="F314" s="80" t="s">
        <v>69</v>
      </c>
      <c r="G314" s="79">
        <v>20</v>
      </c>
      <c r="H314" s="84">
        <v>0.2</v>
      </c>
      <c r="I314" s="79">
        <f>H314*G314</f>
        <v>4</v>
      </c>
      <c r="J314" s="110">
        <f>+G314/G315</f>
        <v>20</v>
      </c>
    </row>
    <row r="315" spans="1:27" x14ac:dyDescent="0.2">
      <c r="A315" s="79" t="s">
        <v>389</v>
      </c>
      <c r="B315" s="79">
        <v>11</v>
      </c>
      <c r="C315" s="79" t="s">
        <v>66</v>
      </c>
      <c r="D315" s="79" t="s">
        <v>52</v>
      </c>
      <c r="E315" s="81" t="s">
        <v>72</v>
      </c>
      <c r="F315" s="80" t="s">
        <v>55</v>
      </c>
      <c r="G315" s="81">
        <v>1</v>
      </c>
      <c r="H315" s="100">
        <v>0.2</v>
      </c>
      <c r="I315" s="81">
        <f>H315*G315</f>
        <v>0.2</v>
      </c>
      <c r="J315" s="109"/>
    </row>
    <row r="316" spans="1:27" x14ac:dyDescent="0.2">
      <c r="A316" s="79" t="s">
        <v>390</v>
      </c>
      <c r="B316" s="79">
        <v>11</v>
      </c>
      <c r="C316" s="79" t="s">
        <v>66</v>
      </c>
      <c r="D316" s="79" t="s">
        <v>76</v>
      </c>
      <c r="E316" s="81" t="s">
        <v>67</v>
      </c>
      <c r="F316" s="80" t="s">
        <v>53</v>
      </c>
      <c r="G316" s="81" t="s">
        <v>244</v>
      </c>
      <c r="H316" s="100" t="s">
        <v>244</v>
      </c>
      <c r="I316" s="81" t="s">
        <v>245</v>
      </c>
      <c r="J316" s="109"/>
    </row>
    <row r="317" spans="1:27" x14ac:dyDescent="0.2">
      <c r="A317" s="79" t="s">
        <v>391</v>
      </c>
      <c r="B317" s="79">
        <v>11</v>
      </c>
      <c r="C317" s="79" t="s">
        <v>66</v>
      </c>
      <c r="D317" s="79" t="s">
        <v>76</v>
      </c>
      <c r="E317" s="81" t="s">
        <v>67</v>
      </c>
      <c r="F317" s="80" t="s">
        <v>69</v>
      </c>
      <c r="G317" s="81" t="s">
        <v>244</v>
      </c>
      <c r="H317" s="100" t="s">
        <v>244</v>
      </c>
      <c r="I317" s="81" t="s">
        <v>245</v>
      </c>
      <c r="J317" s="110"/>
    </row>
    <row r="318" spans="1:27" x14ac:dyDescent="0.2">
      <c r="A318" s="79" t="s">
        <v>392</v>
      </c>
      <c r="B318" s="79">
        <v>11</v>
      </c>
      <c r="C318" s="79" t="s">
        <v>66</v>
      </c>
      <c r="D318" s="79" t="s">
        <v>76</v>
      </c>
      <c r="E318" s="81" t="s">
        <v>67</v>
      </c>
      <c r="F318" s="80" t="s">
        <v>55</v>
      </c>
      <c r="G318" s="81" t="s">
        <v>244</v>
      </c>
      <c r="H318" s="100" t="s">
        <v>244</v>
      </c>
      <c r="I318" s="81" t="s">
        <v>245</v>
      </c>
      <c r="J318" s="109"/>
    </row>
    <row r="319" spans="1:27" x14ac:dyDescent="0.2">
      <c r="A319" s="79" t="s">
        <v>393</v>
      </c>
      <c r="B319" s="79">
        <v>11</v>
      </c>
      <c r="C319" s="79" t="s">
        <v>66</v>
      </c>
      <c r="D319" s="79" t="s">
        <v>76</v>
      </c>
      <c r="E319" s="81" t="s">
        <v>72</v>
      </c>
      <c r="F319" s="80" t="s">
        <v>53</v>
      </c>
      <c r="G319" s="81">
        <v>200</v>
      </c>
      <c r="H319" s="100">
        <v>1</v>
      </c>
      <c r="I319" s="81">
        <f>H319*G319</f>
        <v>200</v>
      </c>
      <c r="J319" s="109"/>
      <c r="L319" s="79">
        <f>+G319/G321</f>
        <v>200</v>
      </c>
    </row>
    <row r="320" spans="1:27" x14ac:dyDescent="0.2">
      <c r="A320" s="79" t="s">
        <v>394</v>
      </c>
      <c r="B320" s="79">
        <v>11</v>
      </c>
      <c r="C320" s="79" t="s">
        <v>66</v>
      </c>
      <c r="D320" s="79" t="s">
        <v>76</v>
      </c>
      <c r="E320" s="81" t="s">
        <v>72</v>
      </c>
      <c r="F320" s="80" t="s">
        <v>69</v>
      </c>
      <c r="G320" s="81">
        <v>20</v>
      </c>
      <c r="H320" s="100">
        <v>1</v>
      </c>
      <c r="I320" s="81">
        <f>H320*G320</f>
        <v>20</v>
      </c>
      <c r="J320" s="110">
        <f>+G320/G321</f>
        <v>20</v>
      </c>
    </row>
    <row r="321" spans="1:27" x14ac:dyDescent="0.2">
      <c r="A321" s="79" t="s">
        <v>395</v>
      </c>
      <c r="B321" s="79">
        <v>11</v>
      </c>
      <c r="C321" s="79" t="s">
        <v>66</v>
      </c>
      <c r="D321" s="79" t="s">
        <v>76</v>
      </c>
      <c r="E321" s="81" t="s">
        <v>72</v>
      </c>
      <c r="F321" s="80" t="s">
        <v>55</v>
      </c>
      <c r="G321" s="81">
        <v>1</v>
      </c>
      <c r="H321" s="100">
        <v>1</v>
      </c>
      <c r="I321" s="81">
        <f>H321*G321</f>
        <v>1</v>
      </c>
      <c r="J321" s="109"/>
    </row>
    <row r="322" spans="1:27" x14ac:dyDescent="0.2">
      <c r="A322" s="79" t="s">
        <v>396</v>
      </c>
      <c r="B322" s="79">
        <v>11</v>
      </c>
      <c r="C322" s="79" t="s">
        <v>83</v>
      </c>
      <c r="D322" s="79" t="s">
        <v>52</v>
      </c>
      <c r="E322" s="81" t="s">
        <v>67</v>
      </c>
      <c r="F322" s="80" t="s">
        <v>53</v>
      </c>
      <c r="G322" s="81" t="s">
        <v>244</v>
      </c>
      <c r="H322" s="100" t="s">
        <v>244</v>
      </c>
      <c r="I322" s="81" t="s">
        <v>245</v>
      </c>
      <c r="J322" s="109"/>
      <c r="V322" s="79">
        <f>+MAX(K322:K337)</f>
        <v>2</v>
      </c>
      <c r="W322" s="79">
        <f>+MAX(L322:L337)</f>
        <v>10</v>
      </c>
      <c r="X322" s="79">
        <f>+MAX(M322:M337)</f>
        <v>10</v>
      </c>
      <c r="Y322" s="79">
        <f>+MAX(N322:N337)</f>
        <v>5</v>
      </c>
      <c r="Z322" s="79">
        <f>+MAX(J322:J337)</f>
        <v>5</v>
      </c>
      <c r="AA322" s="79">
        <f>+MAX(O322:O337)</f>
        <v>1</v>
      </c>
    </row>
    <row r="323" spans="1:27" x14ac:dyDescent="0.2">
      <c r="A323" s="79" t="s">
        <v>397</v>
      </c>
      <c r="B323" s="79">
        <v>11</v>
      </c>
      <c r="C323" s="79" t="s">
        <v>83</v>
      </c>
      <c r="D323" s="79" t="s">
        <v>52</v>
      </c>
      <c r="E323" s="81" t="s">
        <v>67</v>
      </c>
      <c r="F323" s="80" t="s">
        <v>69</v>
      </c>
      <c r="G323" s="81" t="s">
        <v>244</v>
      </c>
      <c r="H323" s="100" t="s">
        <v>244</v>
      </c>
      <c r="I323" s="81" t="s">
        <v>245</v>
      </c>
      <c r="J323" s="110"/>
    </row>
    <row r="324" spans="1:27" x14ac:dyDescent="0.2">
      <c r="A324" s="79" t="s">
        <v>398</v>
      </c>
      <c r="B324" s="79">
        <v>11</v>
      </c>
      <c r="C324" s="79" t="s">
        <v>83</v>
      </c>
      <c r="D324" s="79" t="s">
        <v>52</v>
      </c>
      <c r="E324" s="81" t="s">
        <v>67</v>
      </c>
      <c r="F324" s="80" t="s">
        <v>55</v>
      </c>
      <c r="G324" s="81" t="s">
        <v>244</v>
      </c>
      <c r="H324" s="100" t="s">
        <v>244</v>
      </c>
      <c r="I324" s="81" t="s">
        <v>245</v>
      </c>
      <c r="J324" s="109"/>
    </row>
    <row r="325" spans="1:27" x14ac:dyDescent="0.2">
      <c r="A325" s="85" t="s">
        <v>399</v>
      </c>
      <c r="B325" s="85">
        <v>11</v>
      </c>
      <c r="C325" s="85" t="s">
        <v>83</v>
      </c>
      <c r="D325" s="85" t="s">
        <v>52</v>
      </c>
      <c r="E325" s="86" t="s">
        <v>67</v>
      </c>
      <c r="F325" s="87" t="s">
        <v>87</v>
      </c>
      <c r="G325" s="86" t="s">
        <v>244</v>
      </c>
      <c r="H325" s="88" t="s">
        <v>244</v>
      </c>
      <c r="I325" s="86" t="s">
        <v>245</v>
      </c>
      <c r="J325" s="109"/>
    </row>
    <row r="326" spans="1:27" x14ac:dyDescent="0.2">
      <c r="A326" s="79" t="s">
        <v>400</v>
      </c>
      <c r="B326" s="79">
        <v>11</v>
      </c>
      <c r="C326" s="79" t="s">
        <v>83</v>
      </c>
      <c r="D326" s="79" t="s">
        <v>52</v>
      </c>
      <c r="E326" s="81" t="s">
        <v>72</v>
      </c>
      <c r="F326" s="80" t="s">
        <v>53</v>
      </c>
      <c r="G326" s="81">
        <v>1000</v>
      </c>
      <c r="H326" s="100">
        <v>0.2</v>
      </c>
      <c r="I326" s="81">
        <f>H326*G326</f>
        <v>200</v>
      </c>
      <c r="J326" s="109"/>
      <c r="K326" s="110">
        <f>+G326/G327</f>
        <v>2</v>
      </c>
      <c r="L326" s="79">
        <f>+G326/G328</f>
        <v>10</v>
      </c>
      <c r="M326" s="79">
        <f>+G326/G329</f>
        <v>10</v>
      </c>
      <c r="P326" s="79">
        <f>+G326/G328</f>
        <v>10</v>
      </c>
    </row>
    <row r="327" spans="1:27" x14ac:dyDescent="0.2">
      <c r="A327" s="79" t="s">
        <v>401</v>
      </c>
      <c r="B327" s="79">
        <v>11</v>
      </c>
      <c r="C327" s="79" t="s">
        <v>83</v>
      </c>
      <c r="D327" s="79" t="s">
        <v>52</v>
      </c>
      <c r="E327" s="81" t="s">
        <v>72</v>
      </c>
      <c r="F327" s="80" t="s">
        <v>69</v>
      </c>
      <c r="G327" s="81">
        <v>500</v>
      </c>
      <c r="H327" s="100">
        <v>0.2</v>
      </c>
      <c r="I327" s="81">
        <f>H327*G327</f>
        <v>100</v>
      </c>
      <c r="J327" s="110">
        <f>+G327/G328</f>
        <v>5</v>
      </c>
      <c r="N327" s="79">
        <f>+G327/G329</f>
        <v>5</v>
      </c>
      <c r="Q327" s="79">
        <f>+G327/G328</f>
        <v>5</v>
      </c>
      <c r="R327" s="79">
        <f>+G326/G327</f>
        <v>2</v>
      </c>
    </row>
    <row r="328" spans="1:27" x14ac:dyDescent="0.2">
      <c r="A328" s="79" t="s">
        <v>402</v>
      </c>
      <c r="B328" s="79">
        <v>11</v>
      </c>
      <c r="C328" s="79" t="s">
        <v>83</v>
      </c>
      <c r="D328" s="79" t="s">
        <v>52</v>
      </c>
      <c r="E328" s="81" t="s">
        <v>72</v>
      </c>
      <c r="F328" s="80" t="s">
        <v>55</v>
      </c>
      <c r="G328" s="81">
        <v>100</v>
      </c>
      <c r="H328" s="100">
        <v>0.2</v>
      </c>
      <c r="I328" s="81">
        <f>H328*G328</f>
        <v>20</v>
      </c>
      <c r="J328" s="109"/>
      <c r="O328" s="79">
        <f>+G328/G329</f>
        <v>1</v>
      </c>
    </row>
    <row r="329" spans="1:27" x14ac:dyDescent="0.2">
      <c r="A329" s="85" t="s">
        <v>403</v>
      </c>
      <c r="B329" s="85">
        <v>11</v>
      </c>
      <c r="C329" s="85" t="s">
        <v>83</v>
      </c>
      <c r="D329" s="85" t="s">
        <v>52</v>
      </c>
      <c r="E329" s="86" t="s">
        <v>72</v>
      </c>
      <c r="F329" s="87" t="s">
        <v>87</v>
      </c>
      <c r="G329" s="86">
        <v>100</v>
      </c>
      <c r="H329" s="88">
        <v>0.2</v>
      </c>
      <c r="I329" s="86">
        <f>H329*G329</f>
        <v>20</v>
      </c>
      <c r="J329" s="111"/>
    </row>
    <row r="330" spans="1:27" x14ac:dyDescent="0.2">
      <c r="A330" s="79" t="s">
        <v>404</v>
      </c>
      <c r="B330" s="79">
        <v>11</v>
      </c>
      <c r="C330" s="79" t="s">
        <v>83</v>
      </c>
      <c r="D330" s="79" t="s">
        <v>76</v>
      </c>
      <c r="E330" s="81" t="s">
        <v>67</v>
      </c>
      <c r="F330" s="80" t="s">
        <v>53</v>
      </c>
      <c r="G330" s="81" t="s">
        <v>244</v>
      </c>
      <c r="H330" s="100" t="s">
        <v>244</v>
      </c>
      <c r="I330" s="81" t="s">
        <v>245</v>
      </c>
      <c r="J330" s="111"/>
    </row>
    <row r="331" spans="1:27" x14ac:dyDescent="0.2">
      <c r="A331" s="79" t="s">
        <v>405</v>
      </c>
      <c r="B331" s="79">
        <v>11</v>
      </c>
      <c r="C331" s="79" t="s">
        <v>83</v>
      </c>
      <c r="D331" s="79" t="s">
        <v>76</v>
      </c>
      <c r="E331" s="81" t="s">
        <v>67</v>
      </c>
      <c r="F331" s="80" t="s">
        <v>69</v>
      </c>
      <c r="G331" s="81" t="s">
        <v>244</v>
      </c>
      <c r="H331" s="100" t="s">
        <v>244</v>
      </c>
      <c r="I331" s="81" t="s">
        <v>245</v>
      </c>
      <c r="J331" s="110"/>
    </row>
    <row r="332" spans="1:27" x14ac:dyDescent="0.2">
      <c r="A332" s="79" t="s">
        <v>406</v>
      </c>
      <c r="B332" s="79">
        <v>11</v>
      </c>
      <c r="C332" s="79" t="s">
        <v>83</v>
      </c>
      <c r="D332" s="79" t="s">
        <v>76</v>
      </c>
      <c r="E332" s="81" t="s">
        <v>67</v>
      </c>
      <c r="F332" s="80" t="s">
        <v>55</v>
      </c>
      <c r="G332" s="81" t="s">
        <v>244</v>
      </c>
      <c r="H332" s="100" t="s">
        <v>244</v>
      </c>
      <c r="I332" s="81" t="s">
        <v>245</v>
      </c>
      <c r="J332" s="111"/>
    </row>
    <row r="333" spans="1:27" x14ac:dyDescent="0.2">
      <c r="A333" s="85" t="s">
        <v>407</v>
      </c>
      <c r="B333" s="85">
        <v>11</v>
      </c>
      <c r="C333" s="85" t="s">
        <v>83</v>
      </c>
      <c r="D333" s="85" t="s">
        <v>76</v>
      </c>
      <c r="E333" s="86" t="s">
        <v>67</v>
      </c>
      <c r="F333" s="87" t="s">
        <v>87</v>
      </c>
      <c r="G333" s="86" t="s">
        <v>244</v>
      </c>
      <c r="H333" s="88" t="s">
        <v>244</v>
      </c>
      <c r="I333" s="86" t="s">
        <v>245</v>
      </c>
      <c r="J333" s="111"/>
    </row>
    <row r="334" spans="1:27" x14ac:dyDescent="0.2">
      <c r="A334" s="79" t="s">
        <v>408</v>
      </c>
      <c r="B334" s="79">
        <v>11</v>
      </c>
      <c r="C334" s="79" t="s">
        <v>83</v>
      </c>
      <c r="D334" s="79" t="s">
        <v>76</v>
      </c>
      <c r="E334" s="79" t="s">
        <v>72</v>
      </c>
      <c r="F334" s="80" t="s">
        <v>53</v>
      </c>
      <c r="G334" s="81">
        <v>1000</v>
      </c>
      <c r="H334" s="100">
        <v>1</v>
      </c>
      <c r="I334" s="81">
        <f>H334*G334</f>
        <v>1000</v>
      </c>
      <c r="J334" s="109"/>
      <c r="K334" s="110">
        <f>+G334/G335</f>
        <v>2</v>
      </c>
      <c r="L334" s="79">
        <f>+G334/G336</f>
        <v>10</v>
      </c>
      <c r="M334" s="79">
        <f>+G334/G337</f>
        <v>10</v>
      </c>
      <c r="P334" s="79">
        <f>+G334/G336</f>
        <v>10</v>
      </c>
    </row>
    <row r="335" spans="1:27" x14ac:dyDescent="0.2">
      <c r="A335" s="79" t="s">
        <v>409</v>
      </c>
      <c r="B335" s="79">
        <v>11</v>
      </c>
      <c r="C335" s="79" t="s">
        <v>83</v>
      </c>
      <c r="D335" s="79" t="s">
        <v>76</v>
      </c>
      <c r="E335" s="79" t="s">
        <v>72</v>
      </c>
      <c r="F335" s="80" t="s">
        <v>69</v>
      </c>
      <c r="G335" s="79">
        <v>500</v>
      </c>
      <c r="H335" s="84">
        <v>1</v>
      </c>
      <c r="I335" s="79">
        <f>H335*G335</f>
        <v>500</v>
      </c>
      <c r="J335" s="110">
        <f>+G335/G336</f>
        <v>5</v>
      </c>
      <c r="N335" s="79">
        <f>+G335/G337</f>
        <v>5</v>
      </c>
      <c r="Q335" s="79">
        <f>+G335/G336</f>
        <v>5</v>
      </c>
      <c r="R335" s="79">
        <f>+G334/G335</f>
        <v>2</v>
      </c>
    </row>
    <row r="336" spans="1:27" x14ac:dyDescent="0.2">
      <c r="A336" s="80" t="s">
        <v>410</v>
      </c>
      <c r="B336" s="80">
        <v>11</v>
      </c>
      <c r="C336" s="80" t="s">
        <v>83</v>
      </c>
      <c r="D336" s="80" t="s">
        <v>76</v>
      </c>
      <c r="E336" s="80" t="s">
        <v>72</v>
      </c>
      <c r="F336" s="80" t="s">
        <v>55</v>
      </c>
      <c r="G336" s="80">
        <v>100</v>
      </c>
      <c r="H336" s="92">
        <v>1</v>
      </c>
      <c r="I336" s="80">
        <f>H336*G336</f>
        <v>100</v>
      </c>
      <c r="J336" s="111"/>
      <c r="O336" s="79">
        <f>+G336/G337</f>
        <v>1</v>
      </c>
    </row>
    <row r="337" spans="1:27" x14ac:dyDescent="0.2">
      <c r="A337" s="93" t="s">
        <v>411</v>
      </c>
      <c r="B337" s="93">
        <v>11</v>
      </c>
      <c r="C337" s="93" t="s">
        <v>83</v>
      </c>
      <c r="D337" s="93" t="s">
        <v>76</v>
      </c>
      <c r="E337" s="93" t="s">
        <v>72</v>
      </c>
      <c r="F337" s="93" t="s">
        <v>87</v>
      </c>
      <c r="G337" s="95">
        <v>100</v>
      </c>
      <c r="H337" s="94">
        <v>1</v>
      </c>
      <c r="I337" s="93">
        <f>H337*G337</f>
        <v>100</v>
      </c>
      <c r="J337" s="112"/>
      <c r="K337" s="113"/>
      <c r="L337" s="99"/>
      <c r="M337" s="99"/>
      <c r="N337" s="99"/>
      <c r="O337" s="99"/>
      <c r="P337" s="99"/>
      <c r="Q337" s="99"/>
      <c r="R337" s="99"/>
      <c r="S337" s="99"/>
      <c r="T337" s="99"/>
      <c r="U337" s="99"/>
      <c r="V337" s="99"/>
      <c r="W337" s="99"/>
      <c r="X337" s="99"/>
      <c r="Y337" s="99"/>
      <c r="Z337" s="99"/>
      <c r="AA337" s="99"/>
    </row>
    <row r="338" spans="1:27" x14ac:dyDescent="0.2">
      <c r="A338" s="79" t="s">
        <v>412</v>
      </c>
      <c r="B338" s="82">
        <v>12</v>
      </c>
      <c r="C338" s="81" t="s">
        <v>66</v>
      </c>
      <c r="D338" s="79" t="s">
        <v>52</v>
      </c>
      <c r="E338" s="81" t="s">
        <v>67</v>
      </c>
      <c r="F338" s="82" t="s">
        <v>53</v>
      </c>
      <c r="G338" s="81" t="s">
        <v>244</v>
      </c>
      <c r="H338" s="100" t="s">
        <v>244</v>
      </c>
      <c r="I338" s="79" t="s">
        <v>413</v>
      </c>
      <c r="J338" s="109"/>
    </row>
    <row r="339" spans="1:27" x14ac:dyDescent="0.2">
      <c r="A339" s="79" t="s">
        <v>414</v>
      </c>
      <c r="B339" s="80">
        <v>12</v>
      </c>
      <c r="C339" s="81" t="s">
        <v>66</v>
      </c>
      <c r="D339" s="79" t="s">
        <v>52</v>
      </c>
      <c r="E339" s="81" t="s">
        <v>67</v>
      </c>
      <c r="F339" s="80" t="s">
        <v>69</v>
      </c>
      <c r="G339" s="81" t="s">
        <v>244</v>
      </c>
      <c r="H339" s="100" t="s">
        <v>244</v>
      </c>
      <c r="I339" s="79" t="s">
        <v>413</v>
      </c>
      <c r="J339" s="110"/>
    </row>
    <row r="340" spans="1:27" x14ac:dyDescent="0.2">
      <c r="A340" s="79" t="s">
        <v>415</v>
      </c>
      <c r="B340" s="80">
        <v>12</v>
      </c>
      <c r="C340" s="81" t="s">
        <v>66</v>
      </c>
      <c r="D340" s="79" t="s">
        <v>52</v>
      </c>
      <c r="E340" s="81" t="s">
        <v>67</v>
      </c>
      <c r="F340" s="80" t="s">
        <v>55</v>
      </c>
      <c r="G340" s="81" t="s">
        <v>244</v>
      </c>
      <c r="H340" s="100" t="s">
        <v>244</v>
      </c>
      <c r="I340" s="79" t="s">
        <v>413</v>
      </c>
      <c r="J340" s="109"/>
    </row>
    <row r="341" spans="1:27" x14ac:dyDescent="0.2">
      <c r="A341" s="79" t="s">
        <v>416</v>
      </c>
      <c r="B341" s="80">
        <v>12</v>
      </c>
      <c r="C341" s="81" t="s">
        <v>66</v>
      </c>
      <c r="D341" s="79" t="s">
        <v>52</v>
      </c>
      <c r="E341" s="79" t="s">
        <v>72</v>
      </c>
      <c r="F341" s="80" t="s">
        <v>53</v>
      </c>
      <c r="G341" s="81" t="s">
        <v>244</v>
      </c>
      <c r="H341" s="100" t="s">
        <v>244</v>
      </c>
      <c r="I341" s="79" t="s">
        <v>413</v>
      </c>
      <c r="J341" s="109"/>
    </row>
    <row r="342" spans="1:27" x14ac:dyDescent="0.2">
      <c r="A342" s="79" t="s">
        <v>417</v>
      </c>
      <c r="B342" s="80">
        <v>12</v>
      </c>
      <c r="C342" s="81" t="s">
        <v>66</v>
      </c>
      <c r="D342" s="79" t="s">
        <v>52</v>
      </c>
      <c r="E342" s="79" t="s">
        <v>72</v>
      </c>
      <c r="F342" s="80" t="s">
        <v>69</v>
      </c>
      <c r="G342" s="81" t="s">
        <v>244</v>
      </c>
      <c r="H342" s="100" t="s">
        <v>244</v>
      </c>
      <c r="I342" s="79" t="s">
        <v>413</v>
      </c>
      <c r="J342" s="110"/>
    </row>
    <row r="343" spans="1:27" x14ac:dyDescent="0.2">
      <c r="A343" s="79" t="s">
        <v>418</v>
      </c>
      <c r="B343" s="80">
        <v>12</v>
      </c>
      <c r="C343" s="81" t="s">
        <v>66</v>
      </c>
      <c r="D343" s="79" t="s">
        <v>52</v>
      </c>
      <c r="E343" s="79" t="s">
        <v>72</v>
      </c>
      <c r="F343" s="80" t="s">
        <v>55</v>
      </c>
      <c r="G343" s="81" t="s">
        <v>244</v>
      </c>
      <c r="H343" s="100" t="s">
        <v>244</v>
      </c>
      <c r="I343" s="79" t="s">
        <v>413</v>
      </c>
      <c r="J343" s="109"/>
    </row>
    <row r="344" spans="1:27" x14ac:dyDescent="0.2">
      <c r="A344" s="79" t="s">
        <v>419</v>
      </c>
      <c r="B344" s="80">
        <v>12</v>
      </c>
      <c r="C344" s="81" t="s">
        <v>66</v>
      </c>
      <c r="D344" s="79" t="s">
        <v>76</v>
      </c>
      <c r="E344" s="81" t="s">
        <v>67</v>
      </c>
      <c r="F344" s="80" t="s">
        <v>53</v>
      </c>
      <c r="G344" s="81" t="s">
        <v>244</v>
      </c>
      <c r="H344" s="83" t="s">
        <v>244</v>
      </c>
      <c r="I344" s="79" t="s">
        <v>413</v>
      </c>
      <c r="J344" s="109"/>
    </row>
    <row r="345" spans="1:27" x14ac:dyDescent="0.2">
      <c r="A345" s="79" t="s">
        <v>420</v>
      </c>
      <c r="B345" s="80">
        <v>12</v>
      </c>
      <c r="C345" s="81" t="s">
        <v>66</v>
      </c>
      <c r="D345" s="79" t="s">
        <v>76</v>
      </c>
      <c r="E345" s="81" t="s">
        <v>67</v>
      </c>
      <c r="F345" s="80" t="s">
        <v>69</v>
      </c>
      <c r="G345" s="81" t="s">
        <v>244</v>
      </c>
      <c r="H345" s="83" t="s">
        <v>244</v>
      </c>
      <c r="I345" s="79" t="s">
        <v>413</v>
      </c>
      <c r="J345" s="110"/>
    </row>
    <row r="346" spans="1:27" x14ac:dyDescent="0.2">
      <c r="A346" s="79" t="s">
        <v>421</v>
      </c>
      <c r="B346" s="80">
        <v>12</v>
      </c>
      <c r="C346" s="81" t="s">
        <v>66</v>
      </c>
      <c r="D346" s="79" t="s">
        <v>76</v>
      </c>
      <c r="E346" s="81" t="s">
        <v>67</v>
      </c>
      <c r="F346" s="80" t="s">
        <v>55</v>
      </c>
      <c r="G346" s="81" t="s">
        <v>244</v>
      </c>
      <c r="H346" s="83" t="s">
        <v>244</v>
      </c>
      <c r="I346" s="79" t="s">
        <v>413</v>
      </c>
      <c r="J346" s="109"/>
    </row>
    <row r="347" spans="1:27" x14ac:dyDescent="0.2">
      <c r="A347" s="79" t="s">
        <v>422</v>
      </c>
      <c r="B347" s="80">
        <v>12</v>
      </c>
      <c r="C347" s="81" t="s">
        <v>66</v>
      </c>
      <c r="D347" s="79" t="s">
        <v>76</v>
      </c>
      <c r="E347" s="79" t="s">
        <v>72</v>
      </c>
      <c r="F347" s="80" t="s">
        <v>53</v>
      </c>
      <c r="G347" s="81" t="s">
        <v>244</v>
      </c>
      <c r="H347" s="83" t="s">
        <v>244</v>
      </c>
      <c r="I347" s="79" t="s">
        <v>413</v>
      </c>
      <c r="J347" s="109"/>
    </row>
    <row r="348" spans="1:27" x14ac:dyDescent="0.2">
      <c r="A348" s="79" t="s">
        <v>423</v>
      </c>
      <c r="B348" s="80">
        <v>12</v>
      </c>
      <c r="C348" s="81" t="s">
        <v>66</v>
      </c>
      <c r="D348" s="79" t="s">
        <v>76</v>
      </c>
      <c r="E348" s="79" t="s">
        <v>72</v>
      </c>
      <c r="F348" s="80" t="s">
        <v>69</v>
      </c>
      <c r="G348" s="81" t="s">
        <v>244</v>
      </c>
      <c r="H348" s="83" t="s">
        <v>244</v>
      </c>
      <c r="I348" s="79" t="s">
        <v>413</v>
      </c>
      <c r="J348" s="110"/>
    </row>
    <row r="349" spans="1:27" x14ac:dyDescent="0.2">
      <c r="A349" s="79" t="s">
        <v>424</v>
      </c>
      <c r="B349" s="80">
        <v>12</v>
      </c>
      <c r="C349" s="81" t="s">
        <v>66</v>
      </c>
      <c r="D349" s="79" t="s">
        <v>76</v>
      </c>
      <c r="E349" s="79" t="s">
        <v>72</v>
      </c>
      <c r="F349" s="80" t="s">
        <v>55</v>
      </c>
      <c r="G349" s="81" t="s">
        <v>244</v>
      </c>
      <c r="H349" s="83" t="s">
        <v>244</v>
      </c>
      <c r="I349" s="79" t="s">
        <v>413</v>
      </c>
      <c r="J349" s="109"/>
    </row>
    <row r="350" spans="1:27" x14ac:dyDescent="0.2">
      <c r="A350" s="78" t="s">
        <v>425</v>
      </c>
      <c r="B350" s="80">
        <v>12</v>
      </c>
      <c r="C350" s="79" t="s">
        <v>83</v>
      </c>
      <c r="D350" s="79" t="s">
        <v>52</v>
      </c>
      <c r="E350" s="81" t="s">
        <v>67</v>
      </c>
      <c r="F350" s="91" t="s">
        <v>53</v>
      </c>
      <c r="G350" s="123">
        <v>100</v>
      </c>
      <c r="H350" s="107">
        <v>0.1</v>
      </c>
      <c r="I350" s="79">
        <f t="shared" ref="I350:I412" si="12">H350*G350</f>
        <v>10</v>
      </c>
      <c r="J350" s="109"/>
      <c r="K350" s="125">
        <f>+G350/G351</f>
        <v>5</v>
      </c>
      <c r="L350" s="79">
        <f>+G350/G352</f>
        <v>50</v>
      </c>
      <c r="M350" s="79">
        <f>+G350/G353</f>
        <v>50</v>
      </c>
      <c r="P350" s="79">
        <f>+G350/G352</f>
        <v>50</v>
      </c>
      <c r="V350" s="79">
        <f>+MAX(K350:K365)</f>
        <v>5</v>
      </c>
      <c r="W350" s="79">
        <f>+MAX(L350:L365)</f>
        <v>50</v>
      </c>
      <c r="X350" s="79">
        <f>+MAX(M350:M365)</f>
        <v>50</v>
      </c>
      <c r="Y350" s="79">
        <f>+MAX(N350:N365)</f>
        <v>10</v>
      </c>
      <c r="Z350" s="79">
        <f>+MAX(J350:J365)</f>
        <v>10</v>
      </c>
      <c r="AA350" s="79">
        <f>+MAX(O350:O365)</f>
        <v>1</v>
      </c>
    </row>
    <row r="351" spans="1:27" x14ac:dyDescent="0.2">
      <c r="A351" s="78" t="s">
        <v>426</v>
      </c>
      <c r="B351" s="80">
        <v>12</v>
      </c>
      <c r="C351" s="79" t="s">
        <v>83</v>
      </c>
      <c r="D351" s="79" t="s">
        <v>52</v>
      </c>
      <c r="E351" s="81" t="s">
        <v>67</v>
      </c>
      <c r="F351" s="91" t="s">
        <v>69</v>
      </c>
      <c r="G351" s="123">
        <v>20</v>
      </c>
      <c r="H351" s="107">
        <v>0.1</v>
      </c>
      <c r="I351" s="79">
        <f t="shared" si="12"/>
        <v>2</v>
      </c>
      <c r="J351" s="110">
        <f>+G351/G352</f>
        <v>10</v>
      </c>
      <c r="N351" s="79">
        <f>+G351/G353</f>
        <v>10</v>
      </c>
      <c r="Q351" s="79">
        <f>+G351/G352</f>
        <v>10</v>
      </c>
      <c r="R351" s="79">
        <f>+G350/G351</f>
        <v>5</v>
      </c>
    </row>
    <row r="352" spans="1:27" x14ac:dyDescent="0.2">
      <c r="A352" s="78" t="s">
        <v>427</v>
      </c>
      <c r="B352" s="80">
        <v>12</v>
      </c>
      <c r="C352" s="79" t="s">
        <v>83</v>
      </c>
      <c r="D352" s="79" t="s">
        <v>52</v>
      </c>
      <c r="E352" s="81" t="s">
        <v>67</v>
      </c>
      <c r="F352" s="91" t="s">
        <v>55</v>
      </c>
      <c r="G352" s="123">
        <v>2</v>
      </c>
      <c r="H352" s="107">
        <v>0.1</v>
      </c>
      <c r="I352" s="79">
        <f t="shared" si="12"/>
        <v>0.2</v>
      </c>
      <c r="J352" s="109"/>
      <c r="O352" s="79">
        <f>+G352/G353</f>
        <v>1</v>
      </c>
    </row>
    <row r="353" spans="1:27" x14ac:dyDescent="0.2">
      <c r="A353" s="85" t="s">
        <v>428</v>
      </c>
      <c r="B353" s="87">
        <v>12</v>
      </c>
      <c r="C353" s="85" t="s">
        <v>83</v>
      </c>
      <c r="D353" s="85" t="s">
        <v>52</v>
      </c>
      <c r="E353" s="86" t="s">
        <v>67</v>
      </c>
      <c r="F353" s="90" t="s">
        <v>87</v>
      </c>
      <c r="G353" s="86">
        <v>2</v>
      </c>
      <c r="H353" s="88">
        <v>0.1</v>
      </c>
      <c r="I353" s="85">
        <f>H353*G353</f>
        <v>0.2</v>
      </c>
      <c r="J353" s="109"/>
    </row>
    <row r="354" spans="1:27" x14ac:dyDescent="0.2">
      <c r="A354" s="79" t="s">
        <v>429</v>
      </c>
      <c r="B354" s="80">
        <v>12</v>
      </c>
      <c r="C354" s="79" t="s">
        <v>83</v>
      </c>
      <c r="D354" s="79" t="s">
        <v>52</v>
      </c>
      <c r="E354" s="79" t="s">
        <v>72</v>
      </c>
      <c r="F354" s="91" t="s">
        <v>53</v>
      </c>
      <c r="G354" s="81">
        <v>500</v>
      </c>
      <c r="H354" s="84">
        <v>0.2</v>
      </c>
      <c r="I354" s="79">
        <f t="shared" si="12"/>
        <v>100</v>
      </c>
      <c r="J354" s="109"/>
      <c r="K354" s="110">
        <f>+G354/G355</f>
        <v>5</v>
      </c>
      <c r="L354" s="79">
        <f>+G354/G356</f>
        <v>50</v>
      </c>
      <c r="M354" s="79">
        <f>+G354/G357</f>
        <v>50</v>
      </c>
      <c r="P354" s="79">
        <f>+G354/G356</f>
        <v>50</v>
      </c>
    </row>
    <row r="355" spans="1:27" x14ac:dyDescent="0.2">
      <c r="A355" s="79" t="s">
        <v>430</v>
      </c>
      <c r="B355" s="80">
        <v>12</v>
      </c>
      <c r="C355" s="79" t="s">
        <v>83</v>
      </c>
      <c r="D355" s="79" t="s">
        <v>52</v>
      </c>
      <c r="E355" s="79" t="s">
        <v>72</v>
      </c>
      <c r="F355" s="91" t="s">
        <v>69</v>
      </c>
      <c r="G355" s="81">
        <v>100</v>
      </c>
      <c r="H355" s="84">
        <v>0.2</v>
      </c>
      <c r="I355" s="79">
        <f t="shared" si="12"/>
        <v>20</v>
      </c>
      <c r="J355" s="110">
        <f>+G355/G356</f>
        <v>10</v>
      </c>
      <c r="N355" s="79">
        <f>+G355/G357</f>
        <v>10</v>
      </c>
      <c r="Q355" s="79">
        <f>+G355/G356</f>
        <v>10</v>
      </c>
      <c r="R355" s="79">
        <f>+G354/G355</f>
        <v>5</v>
      </c>
    </row>
    <row r="356" spans="1:27" x14ac:dyDescent="0.2">
      <c r="A356" s="79" t="s">
        <v>431</v>
      </c>
      <c r="B356" s="80">
        <v>12</v>
      </c>
      <c r="C356" s="79" t="s">
        <v>83</v>
      </c>
      <c r="D356" s="79" t="s">
        <v>52</v>
      </c>
      <c r="E356" s="79" t="s">
        <v>72</v>
      </c>
      <c r="F356" s="91" t="s">
        <v>55</v>
      </c>
      <c r="G356" s="81">
        <v>10</v>
      </c>
      <c r="H356" s="84">
        <v>0.2</v>
      </c>
      <c r="I356" s="79">
        <f t="shared" si="12"/>
        <v>2</v>
      </c>
      <c r="J356" s="109"/>
      <c r="O356" s="79">
        <f>+G356/G357</f>
        <v>1</v>
      </c>
    </row>
    <row r="357" spans="1:27" x14ac:dyDescent="0.2">
      <c r="A357" s="85" t="s">
        <v>432</v>
      </c>
      <c r="B357" s="87">
        <v>12</v>
      </c>
      <c r="C357" s="85" t="s">
        <v>83</v>
      </c>
      <c r="D357" s="85" t="s">
        <v>52</v>
      </c>
      <c r="E357" s="85" t="s">
        <v>72</v>
      </c>
      <c r="F357" s="90" t="s">
        <v>87</v>
      </c>
      <c r="G357" s="86">
        <v>10</v>
      </c>
      <c r="H357" s="98">
        <v>0.2</v>
      </c>
      <c r="I357" s="85">
        <f>H357*G357</f>
        <v>2</v>
      </c>
      <c r="J357" s="111"/>
    </row>
    <row r="358" spans="1:27" x14ac:dyDescent="0.2">
      <c r="A358" s="79" t="s">
        <v>433</v>
      </c>
      <c r="B358" s="80">
        <v>12</v>
      </c>
      <c r="C358" s="79" t="s">
        <v>83</v>
      </c>
      <c r="D358" s="79" t="s">
        <v>76</v>
      </c>
      <c r="E358" s="81" t="s">
        <v>67</v>
      </c>
      <c r="F358" s="91" t="s">
        <v>53</v>
      </c>
      <c r="G358" s="81">
        <v>100</v>
      </c>
      <c r="H358" s="84">
        <v>1</v>
      </c>
      <c r="I358" s="79">
        <f t="shared" si="12"/>
        <v>100</v>
      </c>
      <c r="J358" s="111"/>
      <c r="K358" s="110">
        <f>+G358/G359</f>
        <v>5</v>
      </c>
      <c r="L358" s="79">
        <f>+G358/G360</f>
        <v>50</v>
      </c>
      <c r="M358" s="79">
        <f>+G358/G361</f>
        <v>50</v>
      </c>
      <c r="P358" s="79">
        <f>+G358/G360</f>
        <v>50</v>
      </c>
    </row>
    <row r="359" spans="1:27" x14ac:dyDescent="0.2">
      <c r="A359" s="79" t="s">
        <v>434</v>
      </c>
      <c r="B359" s="80">
        <v>12</v>
      </c>
      <c r="C359" s="79" t="s">
        <v>83</v>
      </c>
      <c r="D359" s="79" t="s">
        <v>76</v>
      </c>
      <c r="E359" s="81" t="s">
        <v>67</v>
      </c>
      <c r="F359" s="91" t="s">
        <v>69</v>
      </c>
      <c r="G359" s="81">
        <v>20</v>
      </c>
      <c r="H359" s="84">
        <v>1</v>
      </c>
      <c r="I359" s="79">
        <f t="shared" si="12"/>
        <v>20</v>
      </c>
      <c r="J359" s="110">
        <f>+G359/G360</f>
        <v>10</v>
      </c>
      <c r="N359" s="79">
        <f>+G359/G361</f>
        <v>10</v>
      </c>
      <c r="Q359" s="79">
        <f>+G359/G360</f>
        <v>10</v>
      </c>
      <c r="R359" s="79">
        <f>+G358/G359</f>
        <v>5</v>
      </c>
    </row>
    <row r="360" spans="1:27" x14ac:dyDescent="0.2">
      <c r="A360" s="79" t="s">
        <v>435</v>
      </c>
      <c r="B360" s="80">
        <v>12</v>
      </c>
      <c r="C360" s="79" t="s">
        <v>83</v>
      </c>
      <c r="D360" s="79" t="s">
        <v>76</v>
      </c>
      <c r="E360" s="81" t="s">
        <v>67</v>
      </c>
      <c r="F360" s="91" t="s">
        <v>55</v>
      </c>
      <c r="G360" s="81">
        <v>2</v>
      </c>
      <c r="H360" s="84">
        <v>1</v>
      </c>
      <c r="I360" s="79">
        <f t="shared" si="12"/>
        <v>2</v>
      </c>
      <c r="J360" s="111"/>
      <c r="O360" s="79">
        <f>+G360/G361</f>
        <v>1</v>
      </c>
    </row>
    <row r="361" spans="1:27" x14ac:dyDescent="0.2">
      <c r="A361" s="85" t="s">
        <v>436</v>
      </c>
      <c r="B361" s="87">
        <v>12</v>
      </c>
      <c r="C361" s="85" t="s">
        <v>83</v>
      </c>
      <c r="D361" s="85" t="s">
        <v>76</v>
      </c>
      <c r="E361" s="86" t="s">
        <v>67</v>
      </c>
      <c r="F361" s="90" t="s">
        <v>87</v>
      </c>
      <c r="G361" s="86">
        <v>2</v>
      </c>
      <c r="H361" s="98">
        <v>1</v>
      </c>
      <c r="I361" s="85">
        <f>H361*G361</f>
        <v>2</v>
      </c>
      <c r="J361" s="111"/>
    </row>
    <row r="362" spans="1:27" x14ac:dyDescent="0.2">
      <c r="A362" s="79" t="s">
        <v>437</v>
      </c>
      <c r="B362" s="80">
        <v>12</v>
      </c>
      <c r="C362" s="79" t="s">
        <v>83</v>
      </c>
      <c r="D362" s="79" t="s">
        <v>76</v>
      </c>
      <c r="E362" s="79" t="s">
        <v>72</v>
      </c>
      <c r="F362" s="91" t="s">
        <v>53</v>
      </c>
      <c r="G362" s="81">
        <v>500</v>
      </c>
      <c r="H362" s="84">
        <v>1</v>
      </c>
      <c r="I362" s="79">
        <f t="shared" si="12"/>
        <v>500</v>
      </c>
      <c r="J362" s="109"/>
      <c r="K362" s="110">
        <f>+G362/G363</f>
        <v>5</v>
      </c>
      <c r="L362" s="79">
        <f>+G362/G364</f>
        <v>50</v>
      </c>
      <c r="M362" s="79">
        <f>+G362/G365</f>
        <v>50</v>
      </c>
      <c r="P362" s="79">
        <f>+G362/G364</f>
        <v>50</v>
      </c>
    </row>
    <row r="363" spans="1:27" x14ac:dyDescent="0.2">
      <c r="A363" s="79" t="s">
        <v>438</v>
      </c>
      <c r="B363" s="80">
        <v>12</v>
      </c>
      <c r="C363" s="79" t="s">
        <v>83</v>
      </c>
      <c r="D363" s="79" t="s">
        <v>76</v>
      </c>
      <c r="E363" s="79" t="s">
        <v>72</v>
      </c>
      <c r="F363" s="80" t="s">
        <v>69</v>
      </c>
      <c r="G363" s="81">
        <v>100</v>
      </c>
      <c r="H363" s="84">
        <v>1</v>
      </c>
      <c r="I363" s="79">
        <f t="shared" si="12"/>
        <v>100</v>
      </c>
      <c r="J363" s="110">
        <f>+G363/G364</f>
        <v>10</v>
      </c>
      <c r="N363" s="79">
        <f>+G363/G365</f>
        <v>10</v>
      </c>
      <c r="Q363" s="79">
        <f>+G363/G364</f>
        <v>10</v>
      </c>
      <c r="R363" s="79">
        <f>+G362/G363</f>
        <v>5</v>
      </c>
    </row>
    <row r="364" spans="1:27" x14ac:dyDescent="0.2">
      <c r="A364" s="80" t="s">
        <v>439</v>
      </c>
      <c r="B364" s="80">
        <v>12</v>
      </c>
      <c r="C364" s="80" t="s">
        <v>83</v>
      </c>
      <c r="D364" s="80" t="s">
        <v>76</v>
      </c>
      <c r="E364" s="80" t="s">
        <v>72</v>
      </c>
      <c r="F364" s="80" t="s">
        <v>55</v>
      </c>
      <c r="G364" s="91">
        <v>10</v>
      </c>
      <c r="H364" s="92">
        <v>1</v>
      </c>
      <c r="I364" s="80">
        <f t="shared" si="12"/>
        <v>10</v>
      </c>
      <c r="J364" s="111"/>
      <c r="O364" s="79">
        <f>+G364/G365</f>
        <v>1</v>
      </c>
    </row>
    <row r="365" spans="1:27" x14ac:dyDescent="0.2">
      <c r="A365" s="93" t="s">
        <v>440</v>
      </c>
      <c r="B365" s="93">
        <v>12</v>
      </c>
      <c r="C365" s="93" t="s">
        <v>83</v>
      </c>
      <c r="D365" s="93" t="s">
        <v>76</v>
      </c>
      <c r="E365" s="93" t="s">
        <v>72</v>
      </c>
      <c r="F365" s="93" t="s">
        <v>87</v>
      </c>
      <c r="G365" s="95">
        <v>10</v>
      </c>
      <c r="H365" s="94">
        <v>1</v>
      </c>
      <c r="I365" s="93">
        <f>H365*G365</f>
        <v>10</v>
      </c>
      <c r="J365" s="112"/>
      <c r="K365" s="113"/>
      <c r="L365" s="99"/>
      <c r="M365" s="99"/>
      <c r="N365" s="99"/>
      <c r="O365" s="99"/>
      <c r="P365" s="99"/>
      <c r="Q365" s="99"/>
      <c r="R365" s="99"/>
      <c r="S365" s="99"/>
      <c r="T365" s="99"/>
      <c r="U365" s="99"/>
      <c r="V365" s="99"/>
      <c r="W365" s="99"/>
      <c r="X365" s="99"/>
      <c r="Y365" s="99"/>
      <c r="Z365" s="99"/>
      <c r="AA365" s="99"/>
    </row>
    <row r="366" spans="1:27" x14ac:dyDescent="0.2">
      <c r="A366" s="79" t="s">
        <v>441</v>
      </c>
      <c r="B366" s="82">
        <v>13</v>
      </c>
      <c r="C366" s="79" t="s">
        <v>66</v>
      </c>
      <c r="D366" s="79" t="s">
        <v>52</v>
      </c>
      <c r="E366" s="81" t="s">
        <v>67</v>
      </c>
      <c r="F366" s="82" t="s">
        <v>53</v>
      </c>
      <c r="G366" s="79">
        <v>5</v>
      </c>
      <c r="H366" s="84">
        <v>0.1</v>
      </c>
      <c r="I366" s="79">
        <f t="shared" si="12"/>
        <v>0.5</v>
      </c>
      <c r="J366" s="109"/>
      <c r="K366" s="110">
        <f>+G366/G367</f>
        <v>5</v>
      </c>
      <c r="L366" s="79">
        <f>+G366/G368</f>
        <v>50</v>
      </c>
      <c r="S366" s="79">
        <f>+MAX(J366:J377)</f>
        <v>10</v>
      </c>
      <c r="T366" s="79">
        <f>+MAX(K366:K377)</f>
        <v>5</v>
      </c>
      <c r="U366" s="79">
        <f>+MAX(L366:L377)</f>
        <v>50</v>
      </c>
    </row>
    <row r="367" spans="1:27" x14ac:dyDescent="0.2">
      <c r="A367" s="79" t="s">
        <v>442</v>
      </c>
      <c r="B367" s="80">
        <v>13</v>
      </c>
      <c r="C367" s="79" t="s">
        <v>66</v>
      </c>
      <c r="D367" s="79" t="s">
        <v>52</v>
      </c>
      <c r="E367" s="81" t="s">
        <v>67</v>
      </c>
      <c r="F367" s="80" t="s">
        <v>69</v>
      </c>
      <c r="G367" s="79">
        <v>1</v>
      </c>
      <c r="H367" s="84">
        <v>0.1</v>
      </c>
      <c r="I367" s="79">
        <f t="shared" si="12"/>
        <v>0.1</v>
      </c>
      <c r="J367" s="110">
        <f>+G367/G368</f>
        <v>10</v>
      </c>
    </row>
    <row r="368" spans="1:27" x14ac:dyDescent="0.2">
      <c r="A368" s="79" t="s">
        <v>443</v>
      </c>
      <c r="B368" s="80">
        <v>13</v>
      </c>
      <c r="C368" s="79" t="s">
        <v>66</v>
      </c>
      <c r="D368" s="79" t="s">
        <v>52</v>
      </c>
      <c r="E368" s="81" t="s">
        <v>67</v>
      </c>
      <c r="F368" s="80" t="s">
        <v>55</v>
      </c>
      <c r="G368" s="79">
        <v>0.1</v>
      </c>
      <c r="H368" s="84">
        <v>0.1</v>
      </c>
      <c r="I368" s="79">
        <f t="shared" si="12"/>
        <v>1.0000000000000002E-2</v>
      </c>
      <c r="J368" s="109"/>
    </row>
    <row r="369" spans="1:27" x14ac:dyDescent="0.2">
      <c r="A369" s="79" t="s">
        <v>444</v>
      </c>
      <c r="B369" s="80">
        <v>13</v>
      </c>
      <c r="C369" s="79" t="s">
        <v>66</v>
      </c>
      <c r="D369" s="79" t="s">
        <v>52</v>
      </c>
      <c r="E369" s="79" t="s">
        <v>72</v>
      </c>
      <c r="F369" s="80" t="s">
        <v>53</v>
      </c>
      <c r="G369" s="79">
        <v>5</v>
      </c>
      <c r="H369" s="84">
        <v>0.2</v>
      </c>
      <c r="I369" s="79">
        <f t="shared" si="12"/>
        <v>1</v>
      </c>
      <c r="J369" s="109"/>
      <c r="K369" s="110">
        <f>+G369/G370</f>
        <v>1</v>
      </c>
      <c r="L369" s="79">
        <f>+G369/G371</f>
        <v>10</v>
      </c>
    </row>
    <row r="370" spans="1:27" x14ac:dyDescent="0.2">
      <c r="A370" s="79" t="s">
        <v>445</v>
      </c>
      <c r="B370" s="80">
        <v>13</v>
      </c>
      <c r="C370" s="79" t="s">
        <v>66</v>
      </c>
      <c r="D370" s="79" t="s">
        <v>52</v>
      </c>
      <c r="E370" s="79" t="s">
        <v>72</v>
      </c>
      <c r="F370" s="80" t="s">
        <v>69</v>
      </c>
      <c r="G370" s="79">
        <v>5</v>
      </c>
      <c r="H370" s="84">
        <v>0.2</v>
      </c>
      <c r="I370" s="79">
        <f t="shared" si="12"/>
        <v>1</v>
      </c>
      <c r="J370" s="110">
        <f>+G370/G371</f>
        <v>10</v>
      </c>
    </row>
    <row r="371" spans="1:27" x14ac:dyDescent="0.2">
      <c r="A371" s="79" t="s">
        <v>446</v>
      </c>
      <c r="B371" s="80">
        <v>13</v>
      </c>
      <c r="C371" s="79" t="s">
        <v>66</v>
      </c>
      <c r="D371" s="79" t="s">
        <v>52</v>
      </c>
      <c r="E371" s="79" t="s">
        <v>72</v>
      </c>
      <c r="F371" s="80" t="s">
        <v>55</v>
      </c>
      <c r="G371" s="79">
        <v>0.5</v>
      </c>
      <c r="H371" s="84">
        <v>0.2</v>
      </c>
      <c r="I371" s="79">
        <f t="shared" si="12"/>
        <v>0.1</v>
      </c>
      <c r="J371" s="109"/>
    </row>
    <row r="372" spans="1:27" x14ac:dyDescent="0.2">
      <c r="A372" s="79" t="s">
        <v>447</v>
      </c>
      <c r="B372" s="80">
        <v>13</v>
      </c>
      <c r="C372" s="79" t="s">
        <v>66</v>
      </c>
      <c r="D372" s="79" t="s">
        <v>76</v>
      </c>
      <c r="E372" s="81" t="s">
        <v>67</v>
      </c>
      <c r="F372" s="80" t="s">
        <v>53</v>
      </c>
      <c r="G372" s="79">
        <v>5</v>
      </c>
      <c r="H372" s="84">
        <v>1</v>
      </c>
      <c r="I372" s="79">
        <f t="shared" si="12"/>
        <v>5</v>
      </c>
      <c r="J372" s="109"/>
      <c r="K372" s="110">
        <f>+G372/G373</f>
        <v>5</v>
      </c>
      <c r="L372" s="79">
        <f>+G372/G374</f>
        <v>50</v>
      </c>
    </row>
    <row r="373" spans="1:27" x14ac:dyDescent="0.2">
      <c r="A373" s="79" t="s">
        <v>448</v>
      </c>
      <c r="B373" s="80">
        <v>13</v>
      </c>
      <c r="C373" s="79" t="s">
        <v>66</v>
      </c>
      <c r="D373" s="79" t="s">
        <v>76</v>
      </c>
      <c r="E373" s="81" t="s">
        <v>67</v>
      </c>
      <c r="F373" s="80" t="s">
        <v>69</v>
      </c>
      <c r="G373" s="79">
        <v>1</v>
      </c>
      <c r="H373" s="84">
        <v>1</v>
      </c>
      <c r="I373" s="79">
        <f t="shared" si="12"/>
        <v>1</v>
      </c>
      <c r="J373" s="110">
        <f>+G373/G374</f>
        <v>10</v>
      </c>
    </row>
    <row r="374" spans="1:27" x14ac:dyDescent="0.2">
      <c r="A374" s="79" t="s">
        <v>449</v>
      </c>
      <c r="B374" s="80">
        <v>13</v>
      </c>
      <c r="C374" s="79" t="s">
        <v>66</v>
      </c>
      <c r="D374" s="79" t="s">
        <v>76</v>
      </c>
      <c r="E374" s="81" t="s">
        <v>67</v>
      </c>
      <c r="F374" s="80" t="s">
        <v>55</v>
      </c>
      <c r="G374" s="79">
        <v>0.1</v>
      </c>
      <c r="H374" s="84">
        <v>1</v>
      </c>
      <c r="I374" s="79">
        <f t="shared" si="12"/>
        <v>0.1</v>
      </c>
      <c r="J374" s="109"/>
    </row>
    <row r="375" spans="1:27" x14ac:dyDescent="0.2">
      <c r="A375" s="81" t="s">
        <v>450</v>
      </c>
      <c r="B375" s="80">
        <v>13</v>
      </c>
      <c r="C375" s="79" t="s">
        <v>66</v>
      </c>
      <c r="D375" s="79" t="s">
        <v>76</v>
      </c>
      <c r="E375" s="79" t="s">
        <v>72</v>
      </c>
      <c r="F375" s="80" t="s">
        <v>53</v>
      </c>
      <c r="G375" s="79">
        <v>5</v>
      </c>
      <c r="H375" s="84">
        <v>1</v>
      </c>
      <c r="I375" s="79">
        <f t="shared" si="12"/>
        <v>5</v>
      </c>
      <c r="J375" s="109"/>
      <c r="K375" s="110">
        <f>+G375/G376</f>
        <v>1</v>
      </c>
      <c r="L375" s="79">
        <f>+G375/G377</f>
        <v>10</v>
      </c>
    </row>
    <row r="376" spans="1:27" x14ac:dyDescent="0.2">
      <c r="A376" s="81" t="s">
        <v>451</v>
      </c>
      <c r="B376" s="80">
        <v>13</v>
      </c>
      <c r="C376" s="79" t="s">
        <v>66</v>
      </c>
      <c r="D376" s="79" t="s">
        <v>76</v>
      </c>
      <c r="E376" s="79" t="s">
        <v>72</v>
      </c>
      <c r="F376" s="80" t="s">
        <v>69</v>
      </c>
      <c r="G376" s="79">
        <v>5</v>
      </c>
      <c r="H376" s="84">
        <v>1</v>
      </c>
      <c r="I376" s="79">
        <f t="shared" si="12"/>
        <v>5</v>
      </c>
      <c r="J376" s="110">
        <f>+G376/G377</f>
        <v>10</v>
      </c>
    </row>
    <row r="377" spans="1:27" x14ac:dyDescent="0.2">
      <c r="A377" s="81" t="s">
        <v>452</v>
      </c>
      <c r="B377" s="80">
        <v>13</v>
      </c>
      <c r="C377" s="79" t="s">
        <v>66</v>
      </c>
      <c r="D377" s="79" t="s">
        <v>76</v>
      </c>
      <c r="E377" s="79" t="s">
        <v>72</v>
      </c>
      <c r="F377" s="80" t="s">
        <v>55</v>
      </c>
      <c r="G377" s="79">
        <v>0.5</v>
      </c>
      <c r="H377" s="84">
        <v>1</v>
      </c>
      <c r="I377" s="79">
        <f t="shared" si="12"/>
        <v>0.5</v>
      </c>
      <c r="J377" s="109"/>
    </row>
    <row r="378" spans="1:27" x14ac:dyDescent="0.2">
      <c r="A378" s="81" t="s">
        <v>453</v>
      </c>
      <c r="B378" s="80">
        <v>13</v>
      </c>
      <c r="C378" s="79" t="s">
        <v>83</v>
      </c>
      <c r="D378" s="79" t="s">
        <v>52</v>
      </c>
      <c r="E378" s="81" t="s">
        <v>67</v>
      </c>
      <c r="F378" s="80" t="s">
        <v>53</v>
      </c>
      <c r="G378" s="123">
        <v>250</v>
      </c>
      <c r="H378" s="84">
        <v>0.1</v>
      </c>
      <c r="I378" s="79">
        <f t="shared" si="12"/>
        <v>25</v>
      </c>
      <c r="J378" s="109"/>
      <c r="K378" s="125">
        <f>+G378/G379</f>
        <v>5</v>
      </c>
      <c r="L378" s="79">
        <f>+G378/G380</f>
        <v>25</v>
      </c>
      <c r="M378" s="79">
        <f>+G378/G381</f>
        <v>2500</v>
      </c>
      <c r="P378" s="79">
        <f>+G378/G380</f>
        <v>25</v>
      </c>
      <c r="V378" s="79">
        <f>+MAX(K378:K393)</f>
        <v>5</v>
      </c>
      <c r="W378" s="79">
        <f>+MAX(L378:L393)</f>
        <v>25</v>
      </c>
      <c r="X378" s="79">
        <f>+MAX(M378:M393)</f>
        <v>2500</v>
      </c>
      <c r="Y378" s="79">
        <f>+MAX(N378:N393)</f>
        <v>1000</v>
      </c>
      <c r="Z378" s="79">
        <f>+MAX(J378:J393)</f>
        <v>10</v>
      </c>
      <c r="AA378" s="79">
        <f>+MAX(O378:O393)</f>
        <v>100</v>
      </c>
    </row>
    <row r="379" spans="1:27" x14ac:dyDescent="0.2">
      <c r="A379" s="81" t="s">
        <v>454</v>
      </c>
      <c r="B379" s="80">
        <v>13</v>
      </c>
      <c r="C379" s="79" t="s">
        <v>83</v>
      </c>
      <c r="D379" s="79" t="s">
        <v>52</v>
      </c>
      <c r="E379" s="81" t="s">
        <v>67</v>
      </c>
      <c r="F379" s="80" t="s">
        <v>69</v>
      </c>
      <c r="G379" s="123">
        <v>50</v>
      </c>
      <c r="H379" s="84">
        <v>0.1</v>
      </c>
      <c r="I379" s="79">
        <f t="shared" si="12"/>
        <v>5</v>
      </c>
      <c r="J379" s="110">
        <f>+G379/G380</f>
        <v>5</v>
      </c>
      <c r="N379" s="79">
        <f>+G379/G381</f>
        <v>500</v>
      </c>
      <c r="Q379" s="79">
        <f>+G379/G380</f>
        <v>5</v>
      </c>
      <c r="R379" s="79">
        <f>+G378/G379</f>
        <v>5</v>
      </c>
    </row>
    <row r="380" spans="1:27" x14ac:dyDescent="0.2">
      <c r="A380" s="81" t="s">
        <v>455</v>
      </c>
      <c r="B380" s="80">
        <v>13</v>
      </c>
      <c r="C380" s="79" t="s">
        <v>83</v>
      </c>
      <c r="D380" s="79" t="s">
        <v>52</v>
      </c>
      <c r="E380" s="81" t="s">
        <v>67</v>
      </c>
      <c r="F380" s="80" t="s">
        <v>55</v>
      </c>
      <c r="G380" s="123">
        <v>10</v>
      </c>
      <c r="H380" s="84">
        <v>0.1</v>
      </c>
      <c r="I380" s="79">
        <f t="shared" si="12"/>
        <v>1</v>
      </c>
      <c r="J380" s="109"/>
      <c r="O380" s="79">
        <f>+G380/G381</f>
        <v>100</v>
      </c>
    </row>
    <row r="381" spans="1:27" x14ac:dyDescent="0.2">
      <c r="A381" s="86" t="s">
        <v>456</v>
      </c>
      <c r="B381" s="87">
        <v>13</v>
      </c>
      <c r="C381" s="85" t="s">
        <v>83</v>
      </c>
      <c r="D381" s="85" t="s">
        <v>52</v>
      </c>
      <c r="E381" s="86" t="s">
        <v>67</v>
      </c>
      <c r="F381" s="87" t="s">
        <v>87</v>
      </c>
      <c r="G381" s="85">
        <v>0.1</v>
      </c>
      <c r="H381" s="98">
        <v>0.1</v>
      </c>
      <c r="I381" s="85">
        <f>H381*G381</f>
        <v>1.0000000000000002E-2</v>
      </c>
      <c r="J381" s="109"/>
    </row>
    <row r="382" spans="1:27" x14ac:dyDescent="0.2">
      <c r="A382" s="81" t="s">
        <v>457</v>
      </c>
      <c r="B382" s="80">
        <v>13</v>
      </c>
      <c r="C382" s="79" t="s">
        <v>83</v>
      </c>
      <c r="D382" s="79" t="s">
        <v>52</v>
      </c>
      <c r="E382" s="79" t="s">
        <v>72</v>
      </c>
      <c r="F382" s="80" t="s">
        <v>53</v>
      </c>
      <c r="G382" s="79">
        <v>250</v>
      </c>
      <c r="H382" s="84">
        <v>0.2</v>
      </c>
      <c r="I382" s="79">
        <f t="shared" si="12"/>
        <v>50</v>
      </c>
      <c r="J382" s="109"/>
      <c r="K382" s="110">
        <f>+G382/G383</f>
        <v>2.5</v>
      </c>
      <c r="L382" s="79">
        <f>+G382/G384</f>
        <v>25</v>
      </c>
      <c r="M382" s="79">
        <f>+G382/G385</f>
        <v>2500</v>
      </c>
      <c r="P382" s="79">
        <f>+G382/G384</f>
        <v>25</v>
      </c>
    </row>
    <row r="383" spans="1:27" x14ac:dyDescent="0.2">
      <c r="A383" s="81" t="s">
        <v>458</v>
      </c>
      <c r="B383" s="80">
        <v>13</v>
      </c>
      <c r="C383" s="79" t="s">
        <v>83</v>
      </c>
      <c r="D383" s="79" t="s">
        <v>52</v>
      </c>
      <c r="E383" s="79" t="s">
        <v>72</v>
      </c>
      <c r="F383" s="80" t="s">
        <v>69</v>
      </c>
      <c r="G383" s="79">
        <v>100</v>
      </c>
      <c r="H383" s="84">
        <v>0.2</v>
      </c>
      <c r="I383" s="79">
        <f t="shared" si="12"/>
        <v>20</v>
      </c>
      <c r="J383" s="110">
        <f>+G383/G384</f>
        <v>10</v>
      </c>
      <c r="N383" s="79">
        <f>+G383/G385</f>
        <v>1000</v>
      </c>
      <c r="Q383" s="79">
        <f>+G383/G384</f>
        <v>10</v>
      </c>
      <c r="R383" s="79">
        <f>+G382/G383</f>
        <v>2.5</v>
      </c>
    </row>
    <row r="384" spans="1:27" x14ac:dyDescent="0.2">
      <c r="A384" s="81" t="s">
        <v>459</v>
      </c>
      <c r="B384" s="80">
        <v>13</v>
      </c>
      <c r="C384" s="79" t="s">
        <v>83</v>
      </c>
      <c r="D384" s="79" t="s">
        <v>52</v>
      </c>
      <c r="E384" s="79" t="s">
        <v>72</v>
      </c>
      <c r="F384" s="80" t="s">
        <v>55</v>
      </c>
      <c r="G384" s="79">
        <v>10</v>
      </c>
      <c r="H384" s="84">
        <v>0.2</v>
      </c>
      <c r="I384" s="79">
        <f t="shared" si="12"/>
        <v>2</v>
      </c>
      <c r="J384" s="109"/>
      <c r="O384" s="79">
        <f>+G384/G385</f>
        <v>100</v>
      </c>
    </row>
    <row r="385" spans="1:27" x14ac:dyDescent="0.2">
      <c r="A385" s="86" t="s">
        <v>460</v>
      </c>
      <c r="B385" s="87">
        <v>13</v>
      </c>
      <c r="C385" s="85" t="s">
        <v>83</v>
      </c>
      <c r="D385" s="85" t="s">
        <v>52</v>
      </c>
      <c r="E385" s="85" t="s">
        <v>72</v>
      </c>
      <c r="F385" s="87" t="s">
        <v>87</v>
      </c>
      <c r="G385" s="85">
        <v>0.1</v>
      </c>
      <c r="H385" s="98">
        <v>0.2</v>
      </c>
      <c r="I385" s="85">
        <f>H385*G385</f>
        <v>2.0000000000000004E-2</v>
      </c>
      <c r="J385" s="111"/>
    </row>
    <row r="386" spans="1:27" x14ac:dyDescent="0.2">
      <c r="A386" s="81" t="s">
        <v>461</v>
      </c>
      <c r="B386" s="80">
        <v>13</v>
      </c>
      <c r="C386" s="79" t="s">
        <v>83</v>
      </c>
      <c r="D386" s="79" t="s">
        <v>76</v>
      </c>
      <c r="E386" s="81" t="s">
        <v>67</v>
      </c>
      <c r="F386" s="80" t="s">
        <v>53</v>
      </c>
      <c r="G386" s="79">
        <v>250</v>
      </c>
      <c r="H386" s="84">
        <v>1</v>
      </c>
      <c r="I386" s="79">
        <f t="shared" si="12"/>
        <v>250</v>
      </c>
      <c r="J386" s="111"/>
      <c r="K386" s="110">
        <f>+G386/G387</f>
        <v>5</v>
      </c>
      <c r="L386" s="79">
        <f>+G386/G388</f>
        <v>25</v>
      </c>
      <c r="M386" s="79">
        <f>+G386/G389</f>
        <v>2500</v>
      </c>
      <c r="P386" s="79">
        <f>+G386/G388</f>
        <v>25</v>
      </c>
    </row>
    <row r="387" spans="1:27" x14ac:dyDescent="0.2">
      <c r="A387" s="81" t="s">
        <v>462</v>
      </c>
      <c r="B387" s="80">
        <v>13</v>
      </c>
      <c r="C387" s="79" t="s">
        <v>83</v>
      </c>
      <c r="D387" s="79" t="s">
        <v>76</v>
      </c>
      <c r="E387" s="81" t="s">
        <v>67</v>
      </c>
      <c r="F387" s="80" t="s">
        <v>69</v>
      </c>
      <c r="G387" s="79">
        <v>50</v>
      </c>
      <c r="H387" s="84">
        <v>1</v>
      </c>
      <c r="I387" s="79">
        <f t="shared" si="12"/>
        <v>50</v>
      </c>
      <c r="J387" s="110">
        <f>+G387/G388</f>
        <v>5</v>
      </c>
      <c r="N387" s="79">
        <f>+G387/G389</f>
        <v>500</v>
      </c>
      <c r="Q387" s="79">
        <f>+G387/G388</f>
        <v>5</v>
      </c>
      <c r="R387" s="79">
        <f>+G386/G387</f>
        <v>5</v>
      </c>
    </row>
    <row r="388" spans="1:27" x14ac:dyDescent="0.2">
      <c r="A388" s="81" t="s">
        <v>463</v>
      </c>
      <c r="B388" s="80">
        <v>13</v>
      </c>
      <c r="C388" s="79" t="s">
        <v>83</v>
      </c>
      <c r="D388" s="79" t="s">
        <v>76</v>
      </c>
      <c r="E388" s="81" t="s">
        <v>67</v>
      </c>
      <c r="F388" s="80" t="s">
        <v>55</v>
      </c>
      <c r="G388" s="79">
        <v>10</v>
      </c>
      <c r="H388" s="84">
        <v>1</v>
      </c>
      <c r="I388" s="79">
        <f t="shared" si="12"/>
        <v>10</v>
      </c>
      <c r="J388" s="111"/>
      <c r="O388" s="79">
        <f>+G388/G389</f>
        <v>100</v>
      </c>
    </row>
    <row r="389" spans="1:27" x14ac:dyDescent="0.2">
      <c r="A389" s="86" t="s">
        <v>464</v>
      </c>
      <c r="B389" s="87">
        <v>13</v>
      </c>
      <c r="C389" s="85" t="s">
        <v>83</v>
      </c>
      <c r="D389" s="85" t="s">
        <v>76</v>
      </c>
      <c r="E389" s="86" t="s">
        <v>67</v>
      </c>
      <c r="F389" s="87" t="s">
        <v>87</v>
      </c>
      <c r="G389" s="85">
        <v>0.1</v>
      </c>
      <c r="H389" s="98">
        <v>1</v>
      </c>
      <c r="I389" s="85">
        <f>H389*G389</f>
        <v>0.1</v>
      </c>
      <c r="J389" s="111"/>
    </row>
    <row r="390" spans="1:27" x14ac:dyDescent="0.2">
      <c r="A390" s="81" t="s">
        <v>465</v>
      </c>
      <c r="B390" s="80">
        <v>13</v>
      </c>
      <c r="C390" s="79" t="s">
        <v>83</v>
      </c>
      <c r="D390" s="79" t="s">
        <v>76</v>
      </c>
      <c r="E390" s="79" t="s">
        <v>72</v>
      </c>
      <c r="F390" s="80" t="s">
        <v>53</v>
      </c>
      <c r="G390" s="79">
        <v>250</v>
      </c>
      <c r="H390" s="84">
        <v>1</v>
      </c>
      <c r="I390" s="79">
        <f t="shared" si="12"/>
        <v>250</v>
      </c>
      <c r="J390" s="109"/>
      <c r="K390" s="110">
        <f>+G390/G391</f>
        <v>2.5</v>
      </c>
      <c r="L390" s="79">
        <f>+G390/G392</f>
        <v>25</v>
      </c>
      <c r="M390" s="79">
        <f>+G390/G393</f>
        <v>2500</v>
      </c>
      <c r="P390" s="79">
        <f>+G390/G392</f>
        <v>25</v>
      </c>
    </row>
    <row r="391" spans="1:27" x14ac:dyDescent="0.2">
      <c r="A391" s="79" t="s">
        <v>466</v>
      </c>
      <c r="B391" s="80">
        <v>13</v>
      </c>
      <c r="C391" s="79" t="s">
        <v>83</v>
      </c>
      <c r="D391" s="79" t="s">
        <v>76</v>
      </c>
      <c r="E391" s="79" t="s">
        <v>72</v>
      </c>
      <c r="F391" s="80" t="s">
        <v>69</v>
      </c>
      <c r="G391" s="79">
        <v>100</v>
      </c>
      <c r="H391" s="84">
        <v>1</v>
      </c>
      <c r="I391" s="79">
        <f t="shared" si="12"/>
        <v>100</v>
      </c>
      <c r="J391" s="110">
        <f>+G391/G392</f>
        <v>10</v>
      </c>
      <c r="N391" s="79">
        <f>+G391/G393</f>
        <v>1000</v>
      </c>
      <c r="Q391" s="79">
        <f>+G391/G392</f>
        <v>10</v>
      </c>
      <c r="R391" s="79">
        <f>+G390/G391</f>
        <v>2.5</v>
      </c>
    </row>
    <row r="392" spans="1:27" x14ac:dyDescent="0.2">
      <c r="A392" s="80" t="s">
        <v>467</v>
      </c>
      <c r="B392" s="80">
        <v>13</v>
      </c>
      <c r="C392" s="80" t="s">
        <v>83</v>
      </c>
      <c r="D392" s="80" t="s">
        <v>76</v>
      </c>
      <c r="E392" s="80" t="s">
        <v>72</v>
      </c>
      <c r="F392" s="80" t="s">
        <v>55</v>
      </c>
      <c r="G392" s="80">
        <v>10</v>
      </c>
      <c r="H392" s="92">
        <v>1</v>
      </c>
      <c r="I392" s="80">
        <f t="shared" si="12"/>
        <v>10</v>
      </c>
      <c r="J392" s="111"/>
      <c r="O392" s="79">
        <f>+G392/G393</f>
        <v>100</v>
      </c>
    </row>
    <row r="393" spans="1:27" x14ac:dyDescent="0.2">
      <c r="A393" s="93" t="s">
        <v>468</v>
      </c>
      <c r="B393" s="93">
        <v>13</v>
      </c>
      <c r="C393" s="93" t="s">
        <v>83</v>
      </c>
      <c r="D393" s="93" t="s">
        <v>76</v>
      </c>
      <c r="E393" s="93" t="s">
        <v>72</v>
      </c>
      <c r="F393" s="93" t="s">
        <v>87</v>
      </c>
      <c r="G393" s="93">
        <v>0.1</v>
      </c>
      <c r="H393" s="94">
        <v>1</v>
      </c>
      <c r="I393" s="93">
        <f>H393*G393</f>
        <v>0.1</v>
      </c>
      <c r="J393" s="112"/>
      <c r="K393" s="113"/>
      <c r="L393" s="99"/>
      <c r="M393" s="99"/>
      <c r="N393" s="99"/>
      <c r="O393" s="99"/>
      <c r="P393" s="99"/>
      <c r="Q393" s="99"/>
      <c r="R393" s="99"/>
      <c r="S393" s="99"/>
      <c r="T393" s="99"/>
      <c r="U393" s="99"/>
      <c r="V393" s="99"/>
      <c r="W393" s="99"/>
      <c r="X393" s="99"/>
      <c r="Y393" s="99"/>
      <c r="Z393" s="99"/>
      <c r="AA393" s="99"/>
    </row>
    <row r="394" spans="1:27" x14ac:dyDescent="0.2">
      <c r="A394" s="79" t="s">
        <v>469</v>
      </c>
      <c r="B394" s="82">
        <v>14</v>
      </c>
      <c r="C394" s="79" t="s">
        <v>66</v>
      </c>
      <c r="D394" s="79" t="s">
        <v>52</v>
      </c>
      <c r="E394" s="81" t="s">
        <v>67</v>
      </c>
      <c r="F394" s="82" t="s">
        <v>53</v>
      </c>
      <c r="G394" s="79">
        <v>10</v>
      </c>
      <c r="H394" s="84">
        <v>0.1</v>
      </c>
      <c r="I394" s="79">
        <f t="shared" si="12"/>
        <v>1</v>
      </c>
      <c r="J394" s="109"/>
      <c r="K394" s="110">
        <f>+G394/G395</f>
        <v>10</v>
      </c>
      <c r="L394" s="79">
        <f>+G394/G396</f>
        <v>100</v>
      </c>
      <c r="S394" s="79">
        <f>+MAX(J394:J405)</f>
        <v>10</v>
      </c>
      <c r="T394" s="79">
        <f>+MAX(K394:K405)</f>
        <v>10</v>
      </c>
      <c r="U394" s="79">
        <f>+MAX(L394:L405)</f>
        <v>100</v>
      </c>
    </row>
    <row r="395" spans="1:27" x14ac:dyDescent="0.2">
      <c r="A395" s="79" t="s">
        <v>470</v>
      </c>
      <c r="B395" s="80">
        <v>14</v>
      </c>
      <c r="C395" s="79" t="s">
        <v>66</v>
      </c>
      <c r="D395" s="79" t="s">
        <v>52</v>
      </c>
      <c r="E395" s="81" t="s">
        <v>67</v>
      </c>
      <c r="F395" s="80" t="s">
        <v>69</v>
      </c>
      <c r="G395" s="79">
        <v>1</v>
      </c>
      <c r="H395" s="84">
        <v>0.1</v>
      </c>
      <c r="I395" s="79">
        <f t="shared" si="12"/>
        <v>0.1</v>
      </c>
      <c r="J395" s="110">
        <f>+G395/G396</f>
        <v>10</v>
      </c>
    </row>
    <row r="396" spans="1:27" x14ac:dyDescent="0.2">
      <c r="A396" s="79" t="s">
        <v>471</v>
      </c>
      <c r="B396" s="80">
        <v>14</v>
      </c>
      <c r="C396" s="79" t="s">
        <v>66</v>
      </c>
      <c r="D396" s="79" t="s">
        <v>52</v>
      </c>
      <c r="E396" s="81" t="s">
        <v>67</v>
      </c>
      <c r="F396" s="80" t="s">
        <v>55</v>
      </c>
      <c r="G396" s="79">
        <v>0.1</v>
      </c>
      <c r="H396" s="84">
        <v>0.1</v>
      </c>
      <c r="I396" s="79">
        <f t="shared" si="12"/>
        <v>1.0000000000000002E-2</v>
      </c>
      <c r="J396" s="109"/>
    </row>
    <row r="397" spans="1:27" x14ac:dyDescent="0.2">
      <c r="A397" s="79" t="s">
        <v>472</v>
      </c>
      <c r="B397" s="80">
        <v>14</v>
      </c>
      <c r="C397" s="79" t="s">
        <v>66</v>
      </c>
      <c r="D397" s="79" t="s">
        <v>52</v>
      </c>
      <c r="E397" s="79" t="s">
        <v>72</v>
      </c>
      <c r="F397" s="80" t="s">
        <v>53</v>
      </c>
      <c r="G397" s="79">
        <v>50</v>
      </c>
      <c r="H397" s="84">
        <v>0.2</v>
      </c>
      <c r="I397" s="79">
        <f t="shared" si="12"/>
        <v>10</v>
      </c>
      <c r="J397" s="109"/>
      <c r="K397" s="110">
        <f>+G397/G398</f>
        <v>10</v>
      </c>
      <c r="L397" s="79">
        <f>+G397/G399</f>
        <v>50</v>
      </c>
    </row>
    <row r="398" spans="1:27" x14ac:dyDescent="0.2">
      <c r="A398" s="79" t="s">
        <v>473</v>
      </c>
      <c r="B398" s="80">
        <v>14</v>
      </c>
      <c r="C398" s="79" t="s">
        <v>66</v>
      </c>
      <c r="D398" s="79" t="s">
        <v>52</v>
      </c>
      <c r="E398" s="79" t="s">
        <v>72</v>
      </c>
      <c r="F398" s="80" t="s">
        <v>69</v>
      </c>
      <c r="G398" s="79">
        <v>5</v>
      </c>
      <c r="H398" s="84">
        <v>0.2</v>
      </c>
      <c r="I398" s="79">
        <f t="shared" si="12"/>
        <v>1</v>
      </c>
      <c r="J398" s="110">
        <f>+G398/G399</f>
        <v>5</v>
      </c>
    </row>
    <row r="399" spans="1:27" x14ac:dyDescent="0.2">
      <c r="A399" s="79" t="s">
        <v>474</v>
      </c>
      <c r="B399" s="80">
        <v>14</v>
      </c>
      <c r="C399" s="79" t="s">
        <v>66</v>
      </c>
      <c r="D399" s="79" t="s">
        <v>52</v>
      </c>
      <c r="E399" s="79" t="s">
        <v>72</v>
      </c>
      <c r="F399" s="80" t="s">
        <v>55</v>
      </c>
      <c r="G399" s="79">
        <v>1</v>
      </c>
      <c r="H399" s="84">
        <v>0.2</v>
      </c>
      <c r="I399" s="79">
        <f t="shared" si="12"/>
        <v>0.2</v>
      </c>
      <c r="J399" s="109"/>
    </row>
    <row r="400" spans="1:27" x14ac:dyDescent="0.2">
      <c r="A400" s="79" t="s">
        <v>475</v>
      </c>
      <c r="B400" s="80">
        <v>14</v>
      </c>
      <c r="C400" s="79" t="s">
        <v>66</v>
      </c>
      <c r="D400" s="79" t="s">
        <v>76</v>
      </c>
      <c r="E400" s="81" t="s">
        <v>67</v>
      </c>
      <c r="F400" s="80" t="s">
        <v>53</v>
      </c>
      <c r="G400" s="79">
        <v>10</v>
      </c>
      <c r="H400" s="84">
        <v>1</v>
      </c>
      <c r="I400" s="79">
        <f t="shared" si="12"/>
        <v>10</v>
      </c>
      <c r="J400" s="109"/>
      <c r="K400" s="110">
        <f>+G400/G401</f>
        <v>10</v>
      </c>
      <c r="L400" s="79">
        <f>+G400/G402</f>
        <v>100</v>
      </c>
    </row>
    <row r="401" spans="1:27" x14ac:dyDescent="0.2">
      <c r="A401" s="79" t="s">
        <v>476</v>
      </c>
      <c r="B401" s="80">
        <v>14</v>
      </c>
      <c r="C401" s="79" t="s">
        <v>66</v>
      </c>
      <c r="D401" s="79" t="s">
        <v>76</v>
      </c>
      <c r="E401" s="81" t="s">
        <v>67</v>
      </c>
      <c r="F401" s="80" t="s">
        <v>69</v>
      </c>
      <c r="G401" s="79">
        <v>1</v>
      </c>
      <c r="H401" s="84">
        <v>1</v>
      </c>
      <c r="I401" s="79">
        <f t="shared" si="12"/>
        <v>1</v>
      </c>
      <c r="J401" s="110">
        <f>+G401/G402</f>
        <v>10</v>
      </c>
    </row>
    <row r="402" spans="1:27" x14ac:dyDescent="0.2">
      <c r="A402" s="79" t="s">
        <v>477</v>
      </c>
      <c r="B402" s="80">
        <v>14</v>
      </c>
      <c r="C402" s="79" t="s">
        <v>66</v>
      </c>
      <c r="D402" s="79" t="s">
        <v>76</v>
      </c>
      <c r="E402" s="81" t="s">
        <v>67</v>
      </c>
      <c r="F402" s="80" t="s">
        <v>55</v>
      </c>
      <c r="G402" s="79">
        <v>0.1</v>
      </c>
      <c r="H402" s="84">
        <v>1</v>
      </c>
      <c r="I402" s="79">
        <f t="shared" si="12"/>
        <v>0.1</v>
      </c>
      <c r="J402" s="109"/>
    </row>
    <row r="403" spans="1:27" x14ac:dyDescent="0.2">
      <c r="A403" s="79" t="s">
        <v>478</v>
      </c>
      <c r="B403" s="80">
        <v>14</v>
      </c>
      <c r="C403" s="79" t="s">
        <v>66</v>
      </c>
      <c r="D403" s="79" t="s">
        <v>76</v>
      </c>
      <c r="E403" s="79" t="s">
        <v>72</v>
      </c>
      <c r="F403" s="80" t="s">
        <v>53</v>
      </c>
      <c r="G403" s="79">
        <v>50</v>
      </c>
      <c r="H403" s="84">
        <v>1</v>
      </c>
      <c r="I403" s="79">
        <f t="shared" si="12"/>
        <v>50</v>
      </c>
      <c r="J403" s="109"/>
      <c r="K403" s="110">
        <f>+G403/G404</f>
        <v>10</v>
      </c>
      <c r="L403" s="79">
        <f>+G403/G405</f>
        <v>50</v>
      </c>
    </row>
    <row r="404" spans="1:27" x14ac:dyDescent="0.2">
      <c r="A404" s="79" t="s">
        <v>479</v>
      </c>
      <c r="B404" s="80">
        <v>14</v>
      </c>
      <c r="C404" s="79" t="s">
        <v>66</v>
      </c>
      <c r="D404" s="79" t="s">
        <v>76</v>
      </c>
      <c r="E404" s="79" t="s">
        <v>72</v>
      </c>
      <c r="F404" s="80" t="s">
        <v>69</v>
      </c>
      <c r="G404" s="79">
        <v>5</v>
      </c>
      <c r="H404" s="84">
        <v>1</v>
      </c>
      <c r="I404" s="79">
        <f t="shared" si="12"/>
        <v>5</v>
      </c>
      <c r="J404" s="110">
        <f>+G404/G405</f>
        <v>5</v>
      </c>
    </row>
    <row r="405" spans="1:27" x14ac:dyDescent="0.2">
      <c r="A405" s="79" t="s">
        <v>480</v>
      </c>
      <c r="B405" s="80">
        <v>14</v>
      </c>
      <c r="C405" s="79" t="s">
        <v>66</v>
      </c>
      <c r="D405" s="79" t="s">
        <v>76</v>
      </c>
      <c r="E405" s="79" t="s">
        <v>72</v>
      </c>
      <c r="F405" s="80" t="s">
        <v>55</v>
      </c>
      <c r="G405" s="79">
        <v>1</v>
      </c>
      <c r="H405" s="84">
        <v>1</v>
      </c>
      <c r="I405" s="79">
        <f t="shared" si="12"/>
        <v>1</v>
      </c>
      <c r="J405" s="109"/>
    </row>
    <row r="406" spans="1:27" x14ac:dyDescent="0.2">
      <c r="A406" s="79" t="s">
        <v>481</v>
      </c>
      <c r="B406" s="80">
        <v>14</v>
      </c>
      <c r="C406" s="79" t="s">
        <v>83</v>
      </c>
      <c r="D406" s="79" t="s">
        <v>52</v>
      </c>
      <c r="E406" s="81" t="s">
        <v>67</v>
      </c>
      <c r="F406" s="80" t="s">
        <v>53</v>
      </c>
      <c r="G406" s="123">
        <v>250</v>
      </c>
      <c r="H406" s="84">
        <v>0.1</v>
      </c>
      <c r="I406" s="79">
        <f t="shared" si="12"/>
        <v>25</v>
      </c>
      <c r="J406" s="109"/>
      <c r="K406" s="125">
        <f>+G406/G407</f>
        <v>5</v>
      </c>
      <c r="L406" s="79">
        <f>+G406/G408</f>
        <v>50</v>
      </c>
      <c r="M406" s="79">
        <f>+G406/G409</f>
        <v>2500</v>
      </c>
      <c r="P406" s="79">
        <f>+G406/G408</f>
        <v>50</v>
      </c>
      <c r="V406" s="79">
        <f>+MAX(K406:K421)</f>
        <v>5</v>
      </c>
      <c r="W406" s="79">
        <f>+MAX(L406:L421)</f>
        <v>50</v>
      </c>
      <c r="X406" s="79">
        <f>+MAX(M406:M421)</f>
        <v>5000</v>
      </c>
      <c r="Y406" s="79">
        <f>+MAX(N406:N421)</f>
        <v>1000</v>
      </c>
      <c r="Z406" s="79">
        <f>+MAX(J406:J421)</f>
        <v>10</v>
      </c>
      <c r="AA406" s="79">
        <f>+MAX(O406:O421)</f>
        <v>100</v>
      </c>
    </row>
    <row r="407" spans="1:27" x14ac:dyDescent="0.2">
      <c r="A407" s="79" t="s">
        <v>482</v>
      </c>
      <c r="B407" s="80">
        <v>14</v>
      </c>
      <c r="C407" s="79" t="s">
        <v>83</v>
      </c>
      <c r="D407" s="79" t="s">
        <v>52</v>
      </c>
      <c r="E407" s="81" t="s">
        <v>67</v>
      </c>
      <c r="F407" s="80" t="s">
        <v>69</v>
      </c>
      <c r="G407" s="123">
        <v>50</v>
      </c>
      <c r="H407" s="84">
        <v>0.1</v>
      </c>
      <c r="I407" s="79">
        <f t="shared" si="12"/>
        <v>5</v>
      </c>
      <c r="J407" s="110">
        <f>+G407/G408</f>
        <v>10</v>
      </c>
      <c r="N407" s="79">
        <f>+G407/G409</f>
        <v>500</v>
      </c>
      <c r="Q407" s="79">
        <f>+G407/G408</f>
        <v>10</v>
      </c>
      <c r="R407" s="79">
        <f>+G406/G407</f>
        <v>5</v>
      </c>
    </row>
    <row r="408" spans="1:27" x14ac:dyDescent="0.2">
      <c r="A408" s="79" t="s">
        <v>483</v>
      </c>
      <c r="B408" s="80">
        <v>14</v>
      </c>
      <c r="C408" s="79" t="s">
        <v>83</v>
      </c>
      <c r="D408" s="79" t="s">
        <v>52</v>
      </c>
      <c r="E408" s="81" t="s">
        <v>67</v>
      </c>
      <c r="F408" s="80" t="s">
        <v>55</v>
      </c>
      <c r="G408" s="123">
        <v>5</v>
      </c>
      <c r="H408" s="84">
        <v>0.1</v>
      </c>
      <c r="I408" s="79">
        <f t="shared" si="12"/>
        <v>0.5</v>
      </c>
      <c r="J408" s="109"/>
      <c r="O408" s="79">
        <f>+G408/G409</f>
        <v>50</v>
      </c>
    </row>
    <row r="409" spans="1:27" x14ac:dyDescent="0.2">
      <c r="A409" s="85" t="s">
        <v>484</v>
      </c>
      <c r="B409" s="87">
        <v>14</v>
      </c>
      <c r="C409" s="85" t="s">
        <v>83</v>
      </c>
      <c r="D409" s="85" t="s">
        <v>52</v>
      </c>
      <c r="E409" s="86" t="s">
        <v>67</v>
      </c>
      <c r="F409" s="87" t="s">
        <v>87</v>
      </c>
      <c r="G409" s="85">
        <v>0.1</v>
      </c>
      <c r="H409" s="98">
        <v>0.1</v>
      </c>
      <c r="I409" s="85">
        <f>H409*G409</f>
        <v>1.0000000000000002E-2</v>
      </c>
      <c r="J409" s="109"/>
    </row>
    <row r="410" spans="1:27" x14ac:dyDescent="0.2">
      <c r="A410" s="79" t="s">
        <v>485</v>
      </c>
      <c r="B410" s="80">
        <v>14</v>
      </c>
      <c r="C410" s="79" t="s">
        <v>83</v>
      </c>
      <c r="D410" s="79" t="s">
        <v>52</v>
      </c>
      <c r="E410" s="79" t="s">
        <v>72</v>
      </c>
      <c r="F410" s="80" t="s">
        <v>53</v>
      </c>
      <c r="G410" s="79">
        <v>500</v>
      </c>
      <c r="H410" s="84">
        <v>0.2</v>
      </c>
      <c r="I410" s="79">
        <f t="shared" si="12"/>
        <v>100</v>
      </c>
      <c r="J410" s="109"/>
      <c r="K410" s="110">
        <f>+G410/G411</f>
        <v>5</v>
      </c>
      <c r="L410" s="79">
        <f>+G410/G412</f>
        <v>50</v>
      </c>
      <c r="M410" s="79">
        <f>+G410/G413</f>
        <v>5000</v>
      </c>
      <c r="P410" s="79">
        <f>+G410/G412</f>
        <v>50</v>
      </c>
    </row>
    <row r="411" spans="1:27" x14ac:dyDescent="0.2">
      <c r="A411" s="79" t="s">
        <v>486</v>
      </c>
      <c r="B411" s="80">
        <v>14</v>
      </c>
      <c r="C411" s="79" t="s">
        <v>83</v>
      </c>
      <c r="D411" s="79" t="s">
        <v>52</v>
      </c>
      <c r="E411" s="79" t="s">
        <v>72</v>
      </c>
      <c r="F411" s="80" t="s">
        <v>69</v>
      </c>
      <c r="G411" s="79">
        <v>100</v>
      </c>
      <c r="H411" s="84">
        <v>0.2</v>
      </c>
      <c r="I411" s="79">
        <f t="shared" si="12"/>
        <v>20</v>
      </c>
      <c r="J411" s="110">
        <f>+G411/G412</f>
        <v>10</v>
      </c>
      <c r="N411" s="79">
        <f>+G411/G413</f>
        <v>1000</v>
      </c>
      <c r="Q411" s="79">
        <f>+G411/G412</f>
        <v>10</v>
      </c>
      <c r="R411" s="79">
        <f>+G410/G411</f>
        <v>5</v>
      </c>
    </row>
    <row r="412" spans="1:27" x14ac:dyDescent="0.2">
      <c r="A412" s="79" t="s">
        <v>487</v>
      </c>
      <c r="B412" s="80">
        <v>14</v>
      </c>
      <c r="C412" s="79" t="s">
        <v>83</v>
      </c>
      <c r="D412" s="79" t="s">
        <v>52</v>
      </c>
      <c r="E412" s="79" t="s">
        <v>72</v>
      </c>
      <c r="F412" s="80" t="s">
        <v>55</v>
      </c>
      <c r="G412" s="79">
        <v>10</v>
      </c>
      <c r="H412" s="84">
        <v>0.2</v>
      </c>
      <c r="I412" s="79">
        <f t="shared" si="12"/>
        <v>2</v>
      </c>
      <c r="J412" s="109"/>
      <c r="O412" s="79">
        <f>+G412/G413</f>
        <v>100</v>
      </c>
    </row>
    <row r="413" spans="1:27" x14ac:dyDescent="0.2">
      <c r="A413" s="85" t="s">
        <v>488</v>
      </c>
      <c r="B413" s="87">
        <v>14</v>
      </c>
      <c r="C413" s="85" t="s">
        <v>83</v>
      </c>
      <c r="D413" s="85" t="s">
        <v>52</v>
      </c>
      <c r="E413" s="85" t="s">
        <v>72</v>
      </c>
      <c r="F413" s="87" t="s">
        <v>87</v>
      </c>
      <c r="G413" s="85">
        <v>0.1</v>
      </c>
      <c r="H413" s="98">
        <v>0.2</v>
      </c>
      <c r="I413" s="85">
        <f>H413*G413</f>
        <v>2.0000000000000004E-2</v>
      </c>
      <c r="J413" s="111"/>
    </row>
    <row r="414" spans="1:27" x14ac:dyDescent="0.2">
      <c r="A414" s="79" t="s">
        <v>489</v>
      </c>
      <c r="B414" s="80">
        <v>14</v>
      </c>
      <c r="C414" s="79" t="s">
        <v>83</v>
      </c>
      <c r="D414" s="79" t="s">
        <v>76</v>
      </c>
      <c r="E414" s="81" t="s">
        <v>67</v>
      </c>
      <c r="F414" s="80" t="s">
        <v>53</v>
      </c>
      <c r="G414" s="79">
        <v>250</v>
      </c>
      <c r="H414" s="84">
        <v>1</v>
      </c>
      <c r="I414" s="79">
        <f t="shared" ref="I414:I476" si="13">H414*G414</f>
        <v>250</v>
      </c>
      <c r="J414" s="111"/>
      <c r="K414" s="110">
        <f>+G414/G415</f>
        <v>5</v>
      </c>
      <c r="L414" s="79">
        <f>+G414/G416</f>
        <v>50</v>
      </c>
      <c r="M414" s="79">
        <f>+G414/G417</f>
        <v>2500</v>
      </c>
      <c r="P414" s="79">
        <f>+G414/G416</f>
        <v>50</v>
      </c>
    </row>
    <row r="415" spans="1:27" x14ac:dyDescent="0.2">
      <c r="A415" s="79" t="s">
        <v>490</v>
      </c>
      <c r="B415" s="80">
        <v>14</v>
      </c>
      <c r="C415" s="79" t="s">
        <v>83</v>
      </c>
      <c r="D415" s="79" t="s">
        <v>76</v>
      </c>
      <c r="E415" s="81" t="s">
        <v>67</v>
      </c>
      <c r="F415" s="80" t="s">
        <v>69</v>
      </c>
      <c r="G415" s="79">
        <v>50</v>
      </c>
      <c r="H415" s="84">
        <v>1</v>
      </c>
      <c r="I415" s="79">
        <f t="shared" si="13"/>
        <v>50</v>
      </c>
      <c r="J415" s="110">
        <f>+G415/G416</f>
        <v>10</v>
      </c>
      <c r="N415" s="79">
        <f>+G415/G417</f>
        <v>500</v>
      </c>
      <c r="Q415" s="79">
        <f>+G415/G416</f>
        <v>10</v>
      </c>
      <c r="R415" s="79">
        <f>+G414/G415</f>
        <v>5</v>
      </c>
    </row>
    <row r="416" spans="1:27" x14ac:dyDescent="0.2">
      <c r="A416" s="79" t="s">
        <v>491</v>
      </c>
      <c r="B416" s="80">
        <v>14</v>
      </c>
      <c r="C416" s="79" t="s">
        <v>83</v>
      </c>
      <c r="D416" s="79" t="s">
        <v>76</v>
      </c>
      <c r="E416" s="81" t="s">
        <v>67</v>
      </c>
      <c r="F416" s="80" t="s">
        <v>55</v>
      </c>
      <c r="G416" s="79">
        <v>5</v>
      </c>
      <c r="H416" s="84">
        <v>1</v>
      </c>
      <c r="I416" s="79">
        <f t="shared" si="13"/>
        <v>5</v>
      </c>
      <c r="J416" s="111"/>
      <c r="O416" s="79">
        <f>+G416/G417</f>
        <v>50</v>
      </c>
    </row>
    <row r="417" spans="1:27" x14ac:dyDescent="0.2">
      <c r="A417" s="85" t="s">
        <v>492</v>
      </c>
      <c r="B417" s="87">
        <v>14</v>
      </c>
      <c r="C417" s="85" t="s">
        <v>83</v>
      </c>
      <c r="D417" s="85" t="s">
        <v>76</v>
      </c>
      <c r="E417" s="86" t="s">
        <v>67</v>
      </c>
      <c r="F417" s="87" t="s">
        <v>87</v>
      </c>
      <c r="G417" s="85">
        <v>0.1</v>
      </c>
      <c r="H417" s="98">
        <v>1</v>
      </c>
      <c r="I417" s="85">
        <f>H417*G417</f>
        <v>0.1</v>
      </c>
      <c r="J417" s="111"/>
    </row>
    <row r="418" spans="1:27" x14ac:dyDescent="0.2">
      <c r="A418" s="79" t="s">
        <v>493</v>
      </c>
      <c r="B418" s="80">
        <v>14</v>
      </c>
      <c r="C418" s="79" t="s">
        <v>83</v>
      </c>
      <c r="D418" s="79" t="s">
        <v>76</v>
      </c>
      <c r="E418" s="79" t="s">
        <v>72</v>
      </c>
      <c r="F418" s="80" t="s">
        <v>53</v>
      </c>
      <c r="G418" s="79">
        <v>500</v>
      </c>
      <c r="H418" s="84">
        <v>1</v>
      </c>
      <c r="I418" s="79">
        <f t="shared" si="13"/>
        <v>500</v>
      </c>
      <c r="J418" s="109"/>
      <c r="K418" s="110">
        <f>+G418/G419</f>
        <v>5</v>
      </c>
      <c r="L418" s="79">
        <f>+G418/G420</f>
        <v>50</v>
      </c>
      <c r="M418" s="79">
        <f>+G418/G421</f>
        <v>5000</v>
      </c>
      <c r="P418" s="79">
        <f>+G418/G420</f>
        <v>50</v>
      </c>
    </row>
    <row r="419" spans="1:27" x14ac:dyDescent="0.2">
      <c r="A419" s="79" t="s">
        <v>494</v>
      </c>
      <c r="B419" s="80">
        <v>14</v>
      </c>
      <c r="C419" s="79" t="s">
        <v>83</v>
      </c>
      <c r="D419" s="79" t="s">
        <v>76</v>
      </c>
      <c r="E419" s="79" t="s">
        <v>72</v>
      </c>
      <c r="F419" s="80" t="s">
        <v>69</v>
      </c>
      <c r="G419" s="79">
        <v>100</v>
      </c>
      <c r="H419" s="84">
        <v>1</v>
      </c>
      <c r="I419" s="79">
        <f t="shared" si="13"/>
        <v>100</v>
      </c>
      <c r="J419" s="110">
        <f>+G419/G420</f>
        <v>10</v>
      </c>
      <c r="N419" s="79">
        <f>+G419/G421</f>
        <v>1000</v>
      </c>
      <c r="Q419" s="79">
        <f>+G419/G420</f>
        <v>10</v>
      </c>
      <c r="R419" s="79">
        <f>+G418/G419</f>
        <v>5</v>
      </c>
    </row>
    <row r="420" spans="1:27" x14ac:dyDescent="0.2">
      <c r="A420" s="80" t="s">
        <v>495</v>
      </c>
      <c r="B420" s="80">
        <v>14</v>
      </c>
      <c r="C420" s="80" t="s">
        <v>83</v>
      </c>
      <c r="D420" s="80" t="s">
        <v>76</v>
      </c>
      <c r="E420" s="80" t="s">
        <v>72</v>
      </c>
      <c r="F420" s="80" t="s">
        <v>55</v>
      </c>
      <c r="G420" s="80">
        <v>10</v>
      </c>
      <c r="H420" s="92">
        <v>1</v>
      </c>
      <c r="I420" s="80">
        <f t="shared" si="13"/>
        <v>10</v>
      </c>
      <c r="J420" s="111"/>
      <c r="O420" s="79">
        <f>+G420/G421</f>
        <v>100</v>
      </c>
    </row>
    <row r="421" spans="1:27" x14ac:dyDescent="0.2">
      <c r="A421" s="93" t="s">
        <v>496</v>
      </c>
      <c r="B421" s="93">
        <v>14</v>
      </c>
      <c r="C421" s="93" t="s">
        <v>83</v>
      </c>
      <c r="D421" s="93" t="s">
        <v>76</v>
      </c>
      <c r="E421" s="93" t="s">
        <v>72</v>
      </c>
      <c r="F421" s="93" t="s">
        <v>87</v>
      </c>
      <c r="G421" s="93">
        <v>0.1</v>
      </c>
      <c r="H421" s="94">
        <v>1</v>
      </c>
      <c r="I421" s="93">
        <f>H421*G421</f>
        <v>0.1</v>
      </c>
      <c r="J421" s="112"/>
      <c r="K421" s="113"/>
      <c r="L421" s="99"/>
      <c r="M421" s="99"/>
      <c r="N421" s="99"/>
      <c r="O421" s="99"/>
      <c r="P421" s="99"/>
      <c r="Q421" s="99"/>
      <c r="R421" s="99"/>
      <c r="S421" s="99"/>
      <c r="T421" s="99"/>
      <c r="U421" s="99"/>
      <c r="V421" s="99"/>
      <c r="W421" s="99"/>
      <c r="X421" s="99"/>
      <c r="Y421" s="99"/>
      <c r="Z421" s="99"/>
      <c r="AA421" s="99"/>
    </row>
    <row r="422" spans="1:27" x14ac:dyDescent="0.2">
      <c r="A422" s="79" t="s">
        <v>497</v>
      </c>
      <c r="B422" s="82">
        <v>15</v>
      </c>
      <c r="C422" s="79" t="s">
        <v>66</v>
      </c>
      <c r="D422" s="79" t="s">
        <v>52</v>
      </c>
      <c r="E422" s="81" t="s">
        <v>67</v>
      </c>
      <c r="F422" s="82" t="s">
        <v>53</v>
      </c>
      <c r="G422" s="79">
        <v>5</v>
      </c>
      <c r="H422" s="84">
        <v>0.1</v>
      </c>
      <c r="I422" s="79">
        <f t="shared" si="13"/>
        <v>0.5</v>
      </c>
      <c r="J422" s="109"/>
      <c r="K422" s="110">
        <f>+G422/G423</f>
        <v>10</v>
      </c>
      <c r="L422" s="79">
        <f>+G422/G424</f>
        <v>50</v>
      </c>
      <c r="S422" s="79">
        <f>+MAX(J422:J433)</f>
        <v>5</v>
      </c>
      <c r="T422" s="79">
        <f>+MAX(K422:K433)</f>
        <v>10</v>
      </c>
      <c r="U422" s="79">
        <f>+MAX(L422:L433)</f>
        <v>50</v>
      </c>
    </row>
    <row r="423" spans="1:27" x14ac:dyDescent="0.2">
      <c r="A423" s="79" t="s">
        <v>498</v>
      </c>
      <c r="B423" s="80">
        <v>15</v>
      </c>
      <c r="C423" s="79" t="s">
        <v>66</v>
      </c>
      <c r="D423" s="79" t="s">
        <v>52</v>
      </c>
      <c r="E423" s="81" t="s">
        <v>67</v>
      </c>
      <c r="F423" s="80" t="s">
        <v>69</v>
      </c>
      <c r="G423" s="79">
        <v>0.5</v>
      </c>
      <c r="H423" s="84">
        <v>0.1</v>
      </c>
      <c r="I423" s="79">
        <f t="shared" si="13"/>
        <v>0.05</v>
      </c>
      <c r="J423" s="110">
        <f>+G423/G424</f>
        <v>5</v>
      </c>
    </row>
    <row r="424" spans="1:27" x14ac:dyDescent="0.2">
      <c r="A424" s="79" t="s">
        <v>499</v>
      </c>
      <c r="B424" s="80">
        <v>15</v>
      </c>
      <c r="C424" s="79" t="s">
        <v>66</v>
      </c>
      <c r="D424" s="79" t="s">
        <v>52</v>
      </c>
      <c r="E424" s="81" t="s">
        <v>67</v>
      </c>
      <c r="F424" s="80" t="s">
        <v>55</v>
      </c>
      <c r="G424" s="79">
        <v>0.1</v>
      </c>
      <c r="H424" s="84">
        <v>0.1</v>
      </c>
      <c r="I424" s="79">
        <f t="shared" si="13"/>
        <v>1.0000000000000002E-2</v>
      </c>
      <c r="J424" s="109"/>
    </row>
    <row r="425" spans="1:27" x14ac:dyDescent="0.2">
      <c r="A425" s="79" t="s">
        <v>500</v>
      </c>
      <c r="B425" s="80">
        <v>15</v>
      </c>
      <c r="C425" s="79" t="s">
        <v>66</v>
      </c>
      <c r="D425" s="79" t="s">
        <v>52</v>
      </c>
      <c r="E425" s="79" t="s">
        <v>72</v>
      </c>
      <c r="F425" s="80" t="s">
        <v>53</v>
      </c>
      <c r="G425" s="79">
        <v>5</v>
      </c>
      <c r="H425" s="84">
        <v>0.2</v>
      </c>
      <c r="I425" s="79">
        <f t="shared" si="13"/>
        <v>1</v>
      </c>
      <c r="J425" s="109"/>
      <c r="K425" s="110">
        <f>+G425/G426</f>
        <v>10</v>
      </c>
      <c r="L425" s="79">
        <f>+G425/G427</f>
        <v>50</v>
      </c>
    </row>
    <row r="426" spans="1:27" x14ac:dyDescent="0.2">
      <c r="A426" s="79" t="s">
        <v>501</v>
      </c>
      <c r="B426" s="80">
        <v>15</v>
      </c>
      <c r="C426" s="79" t="s">
        <v>66</v>
      </c>
      <c r="D426" s="79" t="s">
        <v>52</v>
      </c>
      <c r="E426" s="79" t="s">
        <v>72</v>
      </c>
      <c r="F426" s="80" t="s">
        <v>69</v>
      </c>
      <c r="G426" s="79">
        <v>0.5</v>
      </c>
      <c r="H426" s="84">
        <v>0.2</v>
      </c>
      <c r="I426" s="79">
        <f t="shared" si="13"/>
        <v>0.1</v>
      </c>
      <c r="J426" s="110">
        <f>+G426/G427</f>
        <v>5</v>
      </c>
    </row>
    <row r="427" spans="1:27" x14ac:dyDescent="0.2">
      <c r="A427" s="79" t="s">
        <v>502</v>
      </c>
      <c r="B427" s="80">
        <v>15</v>
      </c>
      <c r="C427" s="79" t="s">
        <v>66</v>
      </c>
      <c r="D427" s="79" t="s">
        <v>52</v>
      </c>
      <c r="E427" s="79" t="s">
        <v>72</v>
      </c>
      <c r="F427" s="80" t="s">
        <v>55</v>
      </c>
      <c r="G427" s="79">
        <v>0.1</v>
      </c>
      <c r="H427" s="84">
        <v>0.2</v>
      </c>
      <c r="I427" s="79">
        <f t="shared" si="13"/>
        <v>2.0000000000000004E-2</v>
      </c>
      <c r="J427" s="109"/>
    </row>
    <row r="428" spans="1:27" x14ac:dyDescent="0.2">
      <c r="A428" s="79" t="s">
        <v>503</v>
      </c>
      <c r="B428" s="80">
        <v>15</v>
      </c>
      <c r="C428" s="79" t="s">
        <v>66</v>
      </c>
      <c r="D428" s="79" t="s">
        <v>76</v>
      </c>
      <c r="E428" s="81" t="s">
        <v>67</v>
      </c>
      <c r="F428" s="80" t="s">
        <v>53</v>
      </c>
      <c r="G428" s="79">
        <v>5</v>
      </c>
      <c r="H428" s="84">
        <v>1</v>
      </c>
      <c r="I428" s="79">
        <f t="shared" si="13"/>
        <v>5</v>
      </c>
      <c r="J428" s="109"/>
      <c r="K428" s="110">
        <f>+G428/G429</f>
        <v>10</v>
      </c>
      <c r="L428" s="79">
        <f>+G428/G430</f>
        <v>50</v>
      </c>
    </row>
    <row r="429" spans="1:27" x14ac:dyDescent="0.2">
      <c r="A429" s="79" t="s">
        <v>504</v>
      </c>
      <c r="B429" s="80">
        <v>15</v>
      </c>
      <c r="C429" s="79" t="s">
        <v>66</v>
      </c>
      <c r="D429" s="79" t="s">
        <v>76</v>
      </c>
      <c r="E429" s="81" t="s">
        <v>67</v>
      </c>
      <c r="F429" s="80" t="s">
        <v>69</v>
      </c>
      <c r="G429" s="79">
        <v>0.5</v>
      </c>
      <c r="H429" s="84">
        <v>1</v>
      </c>
      <c r="I429" s="79">
        <f t="shared" si="13"/>
        <v>0.5</v>
      </c>
      <c r="J429" s="110">
        <f>+G429/G430</f>
        <v>5</v>
      </c>
    </row>
    <row r="430" spans="1:27" x14ac:dyDescent="0.2">
      <c r="A430" s="79" t="s">
        <v>505</v>
      </c>
      <c r="B430" s="80">
        <v>15</v>
      </c>
      <c r="C430" s="79" t="s">
        <v>66</v>
      </c>
      <c r="D430" s="79" t="s">
        <v>76</v>
      </c>
      <c r="E430" s="81" t="s">
        <v>67</v>
      </c>
      <c r="F430" s="80" t="s">
        <v>55</v>
      </c>
      <c r="G430" s="79">
        <v>0.1</v>
      </c>
      <c r="H430" s="84">
        <v>1</v>
      </c>
      <c r="I430" s="79">
        <f t="shared" si="13"/>
        <v>0.1</v>
      </c>
      <c r="J430" s="109"/>
    </row>
    <row r="431" spans="1:27" x14ac:dyDescent="0.2">
      <c r="A431" s="81" t="s">
        <v>506</v>
      </c>
      <c r="B431" s="80">
        <v>15</v>
      </c>
      <c r="C431" s="79" t="s">
        <v>66</v>
      </c>
      <c r="D431" s="79" t="s">
        <v>76</v>
      </c>
      <c r="E431" s="79" t="s">
        <v>72</v>
      </c>
      <c r="F431" s="80" t="s">
        <v>53</v>
      </c>
      <c r="G431" s="79">
        <v>5</v>
      </c>
      <c r="H431" s="84">
        <v>1</v>
      </c>
      <c r="I431" s="79">
        <f t="shared" si="13"/>
        <v>5</v>
      </c>
      <c r="J431" s="109"/>
      <c r="K431" s="110">
        <f>+G431/G432</f>
        <v>10</v>
      </c>
      <c r="L431" s="79">
        <f>+G431/G433</f>
        <v>50</v>
      </c>
    </row>
    <row r="432" spans="1:27" x14ac:dyDescent="0.2">
      <c r="A432" s="81" t="s">
        <v>507</v>
      </c>
      <c r="B432" s="80">
        <v>15</v>
      </c>
      <c r="C432" s="79" t="s">
        <v>66</v>
      </c>
      <c r="D432" s="79" t="s">
        <v>76</v>
      </c>
      <c r="E432" s="79" t="s">
        <v>72</v>
      </c>
      <c r="F432" s="80" t="s">
        <v>69</v>
      </c>
      <c r="G432" s="79">
        <v>0.5</v>
      </c>
      <c r="H432" s="84">
        <v>1</v>
      </c>
      <c r="I432" s="79">
        <f t="shared" si="13"/>
        <v>0.5</v>
      </c>
      <c r="J432" s="110">
        <f>+G432/G433</f>
        <v>5</v>
      </c>
    </row>
    <row r="433" spans="1:27" x14ac:dyDescent="0.2">
      <c r="A433" s="81" t="s">
        <v>508</v>
      </c>
      <c r="B433" s="80">
        <v>15</v>
      </c>
      <c r="C433" s="79" t="s">
        <v>66</v>
      </c>
      <c r="D433" s="79" t="s">
        <v>76</v>
      </c>
      <c r="E433" s="79" t="s">
        <v>72</v>
      </c>
      <c r="F433" s="80" t="s">
        <v>55</v>
      </c>
      <c r="G433" s="79">
        <v>0.1</v>
      </c>
      <c r="H433" s="84">
        <v>1</v>
      </c>
      <c r="I433" s="79">
        <f t="shared" si="13"/>
        <v>0.1</v>
      </c>
      <c r="J433" s="109"/>
    </row>
    <row r="434" spans="1:27" x14ac:dyDescent="0.2">
      <c r="A434" s="79" t="s">
        <v>509</v>
      </c>
      <c r="B434" s="80">
        <v>15</v>
      </c>
      <c r="C434" s="79" t="s">
        <v>83</v>
      </c>
      <c r="D434" s="79" t="s">
        <v>52</v>
      </c>
      <c r="E434" s="81" t="s">
        <v>67</v>
      </c>
      <c r="F434" s="80" t="s">
        <v>53</v>
      </c>
      <c r="G434" s="79">
        <v>50</v>
      </c>
      <c r="H434" s="84">
        <v>0.1</v>
      </c>
      <c r="I434" s="79">
        <f t="shared" si="13"/>
        <v>5</v>
      </c>
      <c r="J434" s="109"/>
      <c r="K434" s="110">
        <f>+G434/G435</f>
        <v>5</v>
      </c>
      <c r="L434" s="79">
        <f>+G434/G436</f>
        <v>10</v>
      </c>
      <c r="M434" s="79">
        <f>+G434/G437</f>
        <v>500</v>
      </c>
      <c r="P434" s="79">
        <f>+G434/G436</f>
        <v>10</v>
      </c>
      <c r="V434" s="79">
        <f>+MAX(K434:K449)</f>
        <v>5</v>
      </c>
      <c r="W434" s="79">
        <f>+MAX(L434:L449)</f>
        <v>10</v>
      </c>
      <c r="X434" s="79">
        <f>+MAX(M434:M449)</f>
        <v>500</v>
      </c>
      <c r="Y434" s="79">
        <f>+MAX(N434:N449)</f>
        <v>100</v>
      </c>
      <c r="Z434" s="79">
        <f>+MAX(J434:J449)</f>
        <v>2</v>
      </c>
      <c r="AA434" s="79">
        <f>+MAX(O434:O449)</f>
        <v>50</v>
      </c>
    </row>
    <row r="435" spans="1:27" x14ac:dyDescent="0.2">
      <c r="A435" s="79" t="s">
        <v>510</v>
      </c>
      <c r="B435" s="80">
        <v>15</v>
      </c>
      <c r="C435" s="79" t="s">
        <v>83</v>
      </c>
      <c r="D435" s="79" t="s">
        <v>52</v>
      </c>
      <c r="E435" s="81" t="s">
        <v>67</v>
      </c>
      <c r="F435" s="80" t="s">
        <v>69</v>
      </c>
      <c r="G435" s="79">
        <v>10</v>
      </c>
      <c r="H435" s="84">
        <v>0.1</v>
      </c>
      <c r="I435" s="79">
        <f t="shared" si="13"/>
        <v>1</v>
      </c>
      <c r="J435" s="110">
        <f>+G435/G436</f>
        <v>2</v>
      </c>
      <c r="N435" s="79">
        <f>+G435/G437</f>
        <v>100</v>
      </c>
      <c r="Q435" s="79">
        <f>+G435/G436</f>
        <v>2</v>
      </c>
      <c r="R435" s="79">
        <f>+G434/G435</f>
        <v>5</v>
      </c>
    </row>
    <row r="436" spans="1:27" x14ac:dyDescent="0.2">
      <c r="A436" s="79" t="s">
        <v>511</v>
      </c>
      <c r="B436" s="80">
        <v>15</v>
      </c>
      <c r="C436" s="79" t="s">
        <v>83</v>
      </c>
      <c r="D436" s="79" t="s">
        <v>52</v>
      </c>
      <c r="E436" s="81" t="s">
        <v>67</v>
      </c>
      <c r="F436" s="80" t="s">
        <v>55</v>
      </c>
      <c r="G436" s="79">
        <v>5</v>
      </c>
      <c r="H436" s="84">
        <v>0.1</v>
      </c>
      <c r="I436" s="79">
        <f t="shared" si="13"/>
        <v>0.5</v>
      </c>
      <c r="J436" s="109"/>
      <c r="O436" s="79">
        <f>+G436/G437</f>
        <v>50</v>
      </c>
    </row>
    <row r="437" spans="1:27" x14ac:dyDescent="0.2">
      <c r="A437" s="85" t="s">
        <v>512</v>
      </c>
      <c r="B437" s="87">
        <v>15</v>
      </c>
      <c r="C437" s="85" t="s">
        <v>83</v>
      </c>
      <c r="D437" s="85" t="s">
        <v>52</v>
      </c>
      <c r="E437" s="86" t="s">
        <v>67</v>
      </c>
      <c r="F437" s="87" t="s">
        <v>87</v>
      </c>
      <c r="G437" s="85">
        <v>0.1</v>
      </c>
      <c r="H437" s="98">
        <v>0.1</v>
      </c>
      <c r="I437" s="85">
        <f>H437*G437</f>
        <v>1.0000000000000002E-2</v>
      </c>
      <c r="J437" s="109"/>
    </row>
    <row r="438" spans="1:27" x14ac:dyDescent="0.2">
      <c r="A438" s="79" t="s">
        <v>513</v>
      </c>
      <c r="B438" s="80">
        <v>15</v>
      </c>
      <c r="C438" s="79" t="s">
        <v>83</v>
      </c>
      <c r="D438" s="79" t="s">
        <v>52</v>
      </c>
      <c r="E438" s="79" t="s">
        <v>72</v>
      </c>
      <c r="F438" s="80" t="s">
        <v>53</v>
      </c>
      <c r="G438" s="79">
        <v>50</v>
      </c>
      <c r="H438" s="84">
        <v>0.2</v>
      </c>
      <c r="I438" s="79">
        <f t="shared" si="13"/>
        <v>10</v>
      </c>
      <c r="J438" s="109"/>
      <c r="K438" s="110">
        <f>+G438/G439</f>
        <v>5</v>
      </c>
      <c r="L438" s="79">
        <f>+G438/G440</f>
        <v>10</v>
      </c>
      <c r="M438" s="79">
        <f>+G438/G441</f>
        <v>500</v>
      </c>
      <c r="P438" s="79">
        <f>+G438/G440</f>
        <v>10</v>
      </c>
    </row>
    <row r="439" spans="1:27" x14ac:dyDescent="0.2">
      <c r="A439" s="79" t="s">
        <v>514</v>
      </c>
      <c r="B439" s="80">
        <v>15</v>
      </c>
      <c r="C439" s="79" t="s">
        <v>83</v>
      </c>
      <c r="D439" s="79" t="s">
        <v>52</v>
      </c>
      <c r="E439" s="79" t="s">
        <v>72</v>
      </c>
      <c r="F439" s="80" t="s">
        <v>69</v>
      </c>
      <c r="G439" s="79">
        <v>10</v>
      </c>
      <c r="H439" s="84">
        <v>0.2</v>
      </c>
      <c r="I439" s="79">
        <f t="shared" si="13"/>
        <v>2</v>
      </c>
      <c r="J439" s="110">
        <f>+G439/G440</f>
        <v>2</v>
      </c>
      <c r="N439" s="79">
        <f>+G439/G441</f>
        <v>100</v>
      </c>
      <c r="Q439" s="79">
        <f>+G439/G440</f>
        <v>2</v>
      </c>
      <c r="R439" s="79">
        <f>+G438/G439</f>
        <v>5</v>
      </c>
    </row>
    <row r="440" spans="1:27" x14ac:dyDescent="0.2">
      <c r="A440" s="79" t="s">
        <v>515</v>
      </c>
      <c r="B440" s="80">
        <v>15</v>
      </c>
      <c r="C440" s="79" t="s">
        <v>83</v>
      </c>
      <c r="D440" s="79" t="s">
        <v>52</v>
      </c>
      <c r="E440" s="79" t="s">
        <v>72</v>
      </c>
      <c r="F440" s="80" t="s">
        <v>55</v>
      </c>
      <c r="G440" s="79">
        <v>5</v>
      </c>
      <c r="H440" s="84">
        <v>0.2</v>
      </c>
      <c r="I440" s="79">
        <f t="shared" si="13"/>
        <v>1</v>
      </c>
      <c r="J440" s="109"/>
      <c r="O440" s="79">
        <f>+G440/G441</f>
        <v>50</v>
      </c>
    </row>
    <row r="441" spans="1:27" x14ac:dyDescent="0.2">
      <c r="A441" s="85" t="s">
        <v>516</v>
      </c>
      <c r="B441" s="87">
        <v>15</v>
      </c>
      <c r="C441" s="85" t="s">
        <v>83</v>
      </c>
      <c r="D441" s="85" t="s">
        <v>52</v>
      </c>
      <c r="E441" s="85" t="s">
        <v>72</v>
      </c>
      <c r="F441" s="87" t="s">
        <v>87</v>
      </c>
      <c r="G441" s="85">
        <v>0.1</v>
      </c>
      <c r="H441" s="98">
        <v>0.2</v>
      </c>
      <c r="I441" s="85">
        <f>H441*G441</f>
        <v>2.0000000000000004E-2</v>
      </c>
      <c r="J441" s="111"/>
    </row>
    <row r="442" spans="1:27" x14ac:dyDescent="0.2">
      <c r="A442" s="79" t="s">
        <v>517</v>
      </c>
      <c r="B442" s="80">
        <v>15</v>
      </c>
      <c r="C442" s="79" t="s">
        <v>83</v>
      </c>
      <c r="D442" s="79" t="s">
        <v>76</v>
      </c>
      <c r="E442" s="81" t="s">
        <v>67</v>
      </c>
      <c r="F442" s="80" t="s">
        <v>53</v>
      </c>
      <c r="G442" s="79">
        <v>50</v>
      </c>
      <c r="H442" s="84">
        <v>1</v>
      </c>
      <c r="I442" s="79">
        <f t="shared" si="13"/>
        <v>50</v>
      </c>
      <c r="J442" s="111"/>
      <c r="K442" s="110">
        <f>+G442/G443</f>
        <v>5</v>
      </c>
      <c r="L442" s="79">
        <f>+G442/G444</f>
        <v>10</v>
      </c>
      <c r="M442" s="79">
        <f>+G442/G445</f>
        <v>500</v>
      </c>
      <c r="P442" s="79">
        <f>+G442/G444</f>
        <v>10</v>
      </c>
    </row>
    <row r="443" spans="1:27" x14ac:dyDescent="0.2">
      <c r="A443" s="79" t="s">
        <v>518</v>
      </c>
      <c r="B443" s="80">
        <v>15</v>
      </c>
      <c r="C443" s="79" t="s">
        <v>83</v>
      </c>
      <c r="D443" s="79" t="s">
        <v>76</v>
      </c>
      <c r="E443" s="81" t="s">
        <v>67</v>
      </c>
      <c r="F443" s="80" t="s">
        <v>69</v>
      </c>
      <c r="G443" s="79">
        <v>10</v>
      </c>
      <c r="H443" s="84">
        <v>1</v>
      </c>
      <c r="I443" s="79">
        <f t="shared" si="13"/>
        <v>10</v>
      </c>
      <c r="J443" s="110">
        <f>+G443/G444</f>
        <v>2</v>
      </c>
      <c r="N443" s="79">
        <f>+G443/G445</f>
        <v>100</v>
      </c>
      <c r="Q443" s="79">
        <f>+G443/G444</f>
        <v>2</v>
      </c>
      <c r="R443" s="79">
        <f>+G442/G443</f>
        <v>5</v>
      </c>
    </row>
    <row r="444" spans="1:27" x14ac:dyDescent="0.2">
      <c r="A444" s="79" t="s">
        <v>519</v>
      </c>
      <c r="B444" s="80">
        <v>15</v>
      </c>
      <c r="C444" s="79" t="s">
        <v>83</v>
      </c>
      <c r="D444" s="79" t="s">
        <v>76</v>
      </c>
      <c r="E444" s="81" t="s">
        <v>67</v>
      </c>
      <c r="F444" s="80" t="s">
        <v>55</v>
      </c>
      <c r="G444" s="79">
        <v>5</v>
      </c>
      <c r="H444" s="84">
        <v>1</v>
      </c>
      <c r="I444" s="79">
        <f t="shared" si="13"/>
        <v>5</v>
      </c>
      <c r="J444" s="111"/>
      <c r="O444" s="79">
        <f>+G444/G445</f>
        <v>50</v>
      </c>
    </row>
    <row r="445" spans="1:27" x14ac:dyDescent="0.2">
      <c r="A445" s="85" t="s">
        <v>520</v>
      </c>
      <c r="B445" s="87">
        <v>15</v>
      </c>
      <c r="C445" s="85" t="s">
        <v>83</v>
      </c>
      <c r="D445" s="85" t="s">
        <v>76</v>
      </c>
      <c r="E445" s="86" t="s">
        <v>67</v>
      </c>
      <c r="F445" s="87" t="s">
        <v>87</v>
      </c>
      <c r="G445" s="85">
        <v>0.1</v>
      </c>
      <c r="H445" s="98">
        <v>1</v>
      </c>
      <c r="I445" s="85">
        <f>H445*G445</f>
        <v>0.1</v>
      </c>
      <c r="J445" s="111"/>
    </row>
    <row r="446" spans="1:27" x14ac:dyDescent="0.2">
      <c r="A446" s="81" t="s">
        <v>521</v>
      </c>
      <c r="B446" s="80">
        <v>15</v>
      </c>
      <c r="C446" s="79" t="s">
        <v>83</v>
      </c>
      <c r="D446" s="79" t="s">
        <v>76</v>
      </c>
      <c r="E446" s="79" t="s">
        <v>72</v>
      </c>
      <c r="F446" s="80" t="s">
        <v>53</v>
      </c>
      <c r="G446" s="79">
        <v>50</v>
      </c>
      <c r="H446" s="84">
        <v>1</v>
      </c>
      <c r="I446" s="79">
        <f t="shared" si="13"/>
        <v>50</v>
      </c>
      <c r="J446" s="109"/>
      <c r="K446" s="110">
        <f>+G446/G447</f>
        <v>5</v>
      </c>
      <c r="L446" s="79">
        <f>+G446/G448</f>
        <v>10</v>
      </c>
      <c r="M446" s="79">
        <f>+G446/G449</f>
        <v>500</v>
      </c>
      <c r="P446" s="79">
        <f>+G446/G448</f>
        <v>10</v>
      </c>
    </row>
    <row r="447" spans="1:27" x14ac:dyDescent="0.2">
      <c r="A447" s="81" t="s">
        <v>522</v>
      </c>
      <c r="B447" s="80">
        <v>15</v>
      </c>
      <c r="C447" s="79" t="s">
        <v>83</v>
      </c>
      <c r="D447" s="79" t="s">
        <v>76</v>
      </c>
      <c r="E447" s="79" t="s">
        <v>72</v>
      </c>
      <c r="F447" s="80" t="s">
        <v>69</v>
      </c>
      <c r="G447" s="79">
        <v>10</v>
      </c>
      <c r="H447" s="84">
        <v>1</v>
      </c>
      <c r="I447" s="79">
        <f t="shared" si="13"/>
        <v>10</v>
      </c>
      <c r="J447" s="110">
        <f>+G447/G448</f>
        <v>2</v>
      </c>
      <c r="N447" s="79">
        <f>+G447/G449</f>
        <v>100</v>
      </c>
      <c r="Q447" s="79">
        <f>+G447/G448</f>
        <v>2</v>
      </c>
      <c r="R447" s="79">
        <f>+G446/G447</f>
        <v>5</v>
      </c>
    </row>
    <row r="448" spans="1:27" x14ac:dyDescent="0.2">
      <c r="A448" s="91" t="s">
        <v>523</v>
      </c>
      <c r="B448" s="80">
        <v>15</v>
      </c>
      <c r="C448" s="80" t="s">
        <v>83</v>
      </c>
      <c r="D448" s="80" t="s">
        <v>76</v>
      </c>
      <c r="E448" s="80" t="s">
        <v>72</v>
      </c>
      <c r="F448" s="80" t="s">
        <v>55</v>
      </c>
      <c r="G448" s="80">
        <v>5</v>
      </c>
      <c r="H448" s="92">
        <v>1</v>
      </c>
      <c r="I448" s="80">
        <f t="shared" si="13"/>
        <v>5</v>
      </c>
      <c r="J448" s="111"/>
      <c r="O448" s="79">
        <f>+G448/G449</f>
        <v>50</v>
      </c>
    </row>
    <row r="449" spans="1:27" x14ac:dyDescent="0.2">
      <c r="A449" s="95" t="s">
        <v>524</v>
      </c>
      <c r="B449" s="93">
        <v>15</v>
      </c>
      <c r="C449" s="93" t="s">
        <v>83</v>
      </c>
      <c r="D449" s="93" t="s">
        <v>76</v>
      </c>
      <c r="E449" s="93" t="s">
        <v>72</v>
      </c>
      <c r="F449" s="93" t="s">
        <v>87</v>
      </c>
      <c r="G449" s="93">
        <v>0.1</v>
      </c>
      <c r="H449" s="94">
        <v>1</v>
      </c>
      <c r="I449" s="93">
        <f>H449*G449</f>
        <v>0.1</v>
      </c>
      <c r="J449" s="112"/>
      <c r="K449" s="113"/>
      <c r="L449" s="99"/>
      <c r="M449" s="99"/>
      <c r="N449" s="99"/>
      <c r="O449" s="99"/>
      <c r="P449" s="99"/>
      <c r="Q449" s="99"/>
      <c r="R449" s="99"/>
      <c r="S449" s="99"/>
      <c r="T449" s="99"/>
      <c r="U449" s="99"/>
      <c r="V449" s="99"/>
      <c r="W449" s="99"/>
      <c r="X449" s="99"/>
      <c r="Y449" s="99"/>
      <c r="Z449" s="99"/>
      <c r="AA449" s="99"/>
    </row>
    <row r="450" spans="1:27" x14ac:dyDescent="0.2">
      <c r="A450" s="79" t="s">
        <v>525</v>
      </c>
      <c r="B450" s="82">
        <v>16</v>
      </c>
      <c r="C450" s="79" t="s">
        <v>66</v>
      </c>
      <c r="D450" s="79" t="s">
        <v>52</v>
      </c>
      <c r="E450" s="81" t="s">
        <v>67</v>
      </c>
      <c r="F450" s="82" t="s">
        <v>53</v>
      </c>
      <c r="G450" s="79">
        <v>10</v>
      </c>
      <c r="H450" s="84">
        <v>0.1</v>
      </c>
      <c r="I450" s="79">
        <f t="shared" si="13"/>
        <v>1</v>
      </c>
      <c r="J450" s="109"/>
      <c r="K450" s="110">
        <f>+G450/G451</f>
        <v>2</v>
      </c>
      <c r="L450" s="79">
        <f>+G450/G452</f>
        <v>100</v>
      </c>
      <c r="S450" s="79">
        <f>+MAX(J450:J461)</f>
        <v>50</v>
      </c>
      <c r="T450" s="79">
        <f>+MAX(K450:K461)</f>
        <v>2.5</v>
      </c>
      <c r="U450" s="79">
        <f>+MAX(L450:L461)</f>
        <v>100</v>
      </c>
    </row>
    <row r="451" spans="1:27" x14ac:dyDescent="0.2">
      <c r="A451" s="79" t="s">
        <v>526</v>
      </c>
      <c r="B451" s="80">
        <v>16</v>
      </c>
      <c r="C451" s="79" t="s">
        <v>66</v>
      </c>
      <c r="D451" s="79" t="s">
        <v>52</v>
      </c>
      <c r="E451" s="81" t="s">
        <v>67</v>
      </c>
      <c r="F451" s="80" t="s">
        <v>69</v>
      </c>
      <c r="G451" s="79">
        <v>5</v>
      </c>
      <c r="H451" s="84">
        <v>0.1</v>
      </c>
      <c r="I451" s="79">
        <f t="shared" si="13"/>
        <v>0.5</v>
      </c>
      <c r="J451" s="110">
        <f>+G451/G452</f>
        <v>50</v>
      </c>
    </row>
    <row r="452" spans="1:27" x14ac:dyDescent="0.2">
      <c r="A452" s="79" t="s">
        <v>527</v>
      </c>
      <c r="B452" s="80">
        <v>16</v>
      </c>
      <c r="C452" s="79" t="s">
        <v>66</v>
      </c>
      <c r="D452" s="79" t="s">
        <v>52</v>
      </c>
      <c r="E452" s="81" t="s">
        <v>67</v>
      </c>
      <c r="F452" s="80" t="s">
        <v>55</v>
      </c>
      <c r="G452" s="79">
        <v>0.1</v>
      </c>
      <c r="H452" s="84">
        <v>0.1</v>
      </c>
      <c r="I452" s="79">
        <f t="shared" si="13"/>
        <v>1.0000000000000002E-2</v>
      </c>
      <c r="J452" s="109"/>
    </row>
    <row r="453" spans="1:27" x14ac:dyDescent="0.2">
      <c r="A453" s="79" t="s">
        <v>528</v>
      </c>
      <c r="B453" s="80">
        <v>16</v>
      </c>
      <c r="C453" s="79" t="s">
        <v>66</v>
      </c>
      <c r="D453" s="79" t="s">
        <v>52</v>
      </c>
      <c r="E453" s="79" t="s">
        <v>72</v>
      </c>
      <c r="F453" s="80" t="s">
        <v>53</v>
      </c>
      <c r="G453" s="79">
        <v>50</v>
      </c>
      <c r="H453" s="84">
        <v>0.2</v>
      </c>
      <c r="I453" s="79">
        <f t="shared" si="13"/>
        <v>10</v>
      </c>
      <c r="J453" s="109"/>
      <c r="K453" s="110">
        <f>+G453/G454</f>
        <v>2.5</v>
      </c>
      <c r="L453" s="79">
        <f>+G453/G455</f>
        <v>10</v>
      </c>
    </row>
    <row r="454" spans="1:27" x14ac:dyDescent="0.2">
      <c r="A454" s="79" t="s">
        <v>529</v>
      </c>
      <c r="B454" s="80">
        <v>16</v>
      </c>
      <c r="C454" s="79" t="s">
        <v>66</v>
      </c>
      <c r="D454" s="79" t="s">
        <v>52</v>
      </c>
      <c r="E454" s="79" t="s">
        <v>72</v>
      </c>
      <c r="F454" s="80" t="s">
        <v>69</v>
      </c>
      <c r="G454" s="79">
        <v>20</v>
      </c>
      <c r="H454" s="84">
        <v>0.2</v>
      </c>
      <c r="I454" s="79">
        <f t="shared" si="13"/>
        <v>4</v>
      </c>
      <c r="J454" s="110">
        <f>+G454/G455</f>
        <v>4</v>
      </c>
    </row>
    <row r="455" spans="1:27" x14ac:dyDescent="0.2">
      <c r="A455" s="79" t="s">
        <v>530</v>
      </c>
      <c r="B455" s="80">
        <v>16</v>
      </c>
      <c r="C455" s="79" t="s">
        <v>66</v>
      </c>
      <c r="D455" s="79" t="s">
        <v>52</v>
      </c>
      <c r="E455" s="79" t="s">
        <v>72</v>
      </c>
      <c r="F455" s="80" t="s">
        <v>55</v>
      </c>
      <c r="G455" s="79">
        <v>5</v>
      </c>
      <c r="H455" s="84">
        <v>0.2</v>
      </c>
      <c r="I455" s="79">
        <f t="shared" si="13"/>
        <v>1</v>
      </c>
      <c r="J455" s="109"/>
    </row>
    <row r="456" spans="1:27" x14ac:dyDescent="0.2">
      <c r="A456" s="79" t="s">
        <v>531</v>
      </c>
      <c r="B456" s="80">
        <v>16</v>
      </c>
      <c r="C456" s="79" t="s">
        <v>66</v>
      </c>
      <c r="D456" s="79" t="s">
        <v>76</v>
      </c>
      <c r="E456" s="81" t="s">
        <v>67</v>
      </c>
      <c r="F456" s="80" t="s">
        <v>53</v>
      </c>
      <c r="G456" s="79">
        <v>10</v>
      </c>
      <c r="H456" s="84">
        <v>1</v>
      </c>
      <c r="I456" s="79">
        <f t="shared" si="13"/>
        <v>10</v>
      </c>
      <c r="J456" s="109"/>
      <c r="K456" s="110">
        <f>+G456/G457</f>
        <v>2</v>
      </c>
      <c r="L456" s="79">
        <f>+G456/G458</f>
        <v>100</v>
      </c>
    </row>
    <row r="457" spans="1:27" x14ac:dyDescent="0.2">
      <c r="A457" s="79" t="s">
        <v>532</v>
      </c>
      <c r="B457" s="80">
        <v>16</v>
      </c>
      <c r="C457" s="79" t="s">
        <v>66</v>
      </c>
      <c r="D457" s="79" t="s">
        <v>76</v>
      </c>
      <c r="E457" s="81" t="s">
        <v>67</v>
      </c>
      <c r="F457" s="80" t="s">
        <v>69</v>
      </c>
      <c r="G457" s="79">
        <v>5</v>
      </c>
      <c r="H457" s="84">
        <v>1</v>
      </c>
      <c r="I457" s="79">
        <f t="shared" si="13"/>
        <v>5</v>
      </c>
      <c r="J457" s="110">
        <f>+G457/G458</f>
        <v>50</v>
      </c>
    </row>
    <row r="458" spans="1:27" x14ac:dyDescent="0.2">
      <c r="A458" s="79" t="s">
        <v>533</v>
      </c>
      <c r="B458" s="80">
        <v>16</v>
      </c>
      <c r="C458" s="79" t="s">
        <v>66</v>
      </c>
      <c r="D458" s="79" t="s">
        <v>76</v>
      </c>
      <c r="E458" s="81" t="s">
        <v>67</v>
      </c>
      <c r="F458" s="80" t="s">
        <v>55</v>
      </c>
      <c r="G458" s="79">
        <v>0.1</v>
      </c>
      <c r="H458" s="84">
        <v>1</v>
      </c>
      <c r="I458" s="79">
        <f t="shared" si="13"/>
        <v>0.1</v>
      </c>
      <c r="J458" s="109"/>
    </row>
    <row r="459" spans="1:27" x14ac:dyDescent="0.2">
      <c r="A459" s="79" t="s">
        <v>534</v>
      </c>
      <c r="B459" s="80">
        <v>16</v>
      </c>
      <c r="C459" s="79" t="s">
        <v>66</v>
      </c>
      <c r="D459" s="79" t="s">
        <v>76</v>
      </c>
      <c r="E459" s="79" t="s">
        <v>72</v>
      </c>
      <c r="F459" s="80" t="s">
        <v>53</v>
      </c>
      <c r="G459" s="79">
        <v>50</v>
      </c>
      <c r="H459" s="84">
        <v>1</v>
      </c>
      <c r="I459" s="79">
        <f t="shared" si="13"/>
        <v>50</v>
      </c>
      <c r="J459" s="109"/>
      <c r="L459" s="79">
        <f>+G459/G461</f>
        <v>10</v>
      </c>
    </row>
    <row r="460" spans="1:27" x14ac:dyDescent="0.2">
      <c r="A460" s="79" t="s">
        <v>535</v>
      </c>
      <c r="B460" s="80">
        <v>16</v>
      </c>
      <c r="C460" s="79" t="s">
        <v>66</v>
      </c>
      <c r="D460" s="79" t="s">
        <v>76</v>
      </c>
      <c r="E460" s="79" t="s">
        <v>72</v>
      </c>
      <c r="F460" s="80" t="s">
        <v>69</v>
      </c>
      <c r="G460" s="79">
        <v>20</v>
      </c>
      <c r="H460" s="84">
        <v>1</v>
      </c>
      <c r="I460" s="79">
        <f t="shared" si="13"/>
        <v>20</v>
      </c>
      <c r="J460" s="110">
        <f>+G460/G461</f>
        <v>4</v>
      </c>
    </row>
    <row r="461" spans="1:27" x14ac:dyDescent="0.2">
      <c r="A461" s="79" t="s">
        <v>536</v>
      </c>
      <c r="B461" s="80">
        <v>16</v>
      </c>
      <c r="C461" s="79" t="s">
        <v>66</v>
      </c>
      <c r="D461" s="79" t="s">
        <v>76</v>
      </c>
      <c r="E461" s="79" t="s">
        <v>72</v>
      </c>
      <c r="F461" s="80" t="s">
        <v>55</v>
      </c>
      <c r="G461" s="79">
        <v>5</v>
      </c>
      <c r="H461" s="84">
        <v>1</v>
      </c>
      <c r="I461" s="79">
        <f t="shared" si="13"/>
        <v>5</v>
      </c>
      <c r="J461" s="109"/>
    </row>
    <row r="462" spans="1:27" x14ac:dyDescent="0.2">
      <c r="A462" s="79" t="s">
        <v>537</v>
      </c>
      <c r="B462" s="80">
        <v>16</v>
      </c>
      <c r="C462" s="79" t="s">
        <v>83</v>
      </c>
      <c r="D462" s="79" t="s">
        <v>52</v>
      </c>
      <c r="E462" s="81" t="s">
        <v>67</v>
      </c>
      <c r="F462" s="80" t="s">
        <v>53</v>
      </c>
      <c r="G462" s="79">
        <v>25</v>
      </c>
      <c r="H462" s="84">
        <v>0.1</v>
      </c>
      <c r="I462" s="79">
        <f t="shared" si="13"/>
        <v>2.5</v>
      </c>
      <c r="J462" s="109"/>
      <c r="K462" s="110">
        <f>+G462/G463</f>
        <v>5</v>
      </c>
      <c r="L462" s="79">
        <f>+G462/G464</f>
        <v>25</v>
      </c>
      <c r="M462" s="79">
        <f>+G462/G465</f>
        <v>250</v>
      </c>
      <c r="P462" s="79">
        <f>+G462/G464</f>
        <v>25</v>
      </c>
      <c r="V462" s="79">
        <f>+MAX(K462:K477)</f>
        <v>5</v>
      </c>
      <c r="W462" s="79">
        <f>+MAX(L462:L477)</f>
        <v>50</v>
      </c>
      <c r="X462" s="79">
        <f>+MAX(M462:M477)</f>
        <v>500</v>
      </c>
      <c r="Y462" s="79">
        <f>+MAX(N462:N477)</f>
        <v>100</v>
      </c>
      <c r="Z462" s="79">
        <f>+MAX(J462:J477)</f>
        <v>10</v>
      </c>
      <c r="AA462" s="79">
        <f>+MAX(O462:O477)</f>
        <v>10</v>
      </c>
    </row>
    <row r="463" spans="1:27" x14ac:dyDescent="0.2">
      <c r="A463" s="79" t="s">
        <v>538</v>
      </c>
      <c r="B463" s="80">
        <v>16</v>
      </c>
      <c r="C463" s="79" t="s">
        <v>83</v>
      </c>
      <c r="D463" s="79" t="s">
        <v>52</v>
      </c>
      <c r="E463" s="81" t="s">
        <v>67</v>
      </c>
      <c r="F463" s="80" t="s">
        <v>69</v>
      </c>
      <c r="G463" s="79">
        <v>5</v>
      </c>
      <c r="H463" s="84">
        <v>0.1</v>
      </c>
      <c r="I463" s="79">
        <f t="shared" si="13"/>
        <v>0.5</v>
      </c>
      <c r="J463" s="110">
        <f>+G463/G464</f>
        <v>5</v>
      </c>
      <c r="N463" s="79">
        <f>+G463/G465</f>
        <v>50</v>
      </c>
      <c r="Q463" s="79">
        <f>+G463/G464</f>
        <v>5</v>
      </c>
      <c r="R463" s="79">
        <f>+G462/G463</f>
        <v>5</v>
      </c>
    </row>
    <row r="464" spans="1:27" x14ac:dyDescent="0.2">
      <c r="A464" s="79" t="s">
        <v>539</v>
      </c>
      <c r="B464" s="80">
        <v>16</v>
      </c>
      <c r="C464" s="79" t="s">
        <v>83</v>
      </c>
      <c r="D464" s="79" t="s">
        <v>52</v>
      </c>
      <c r="E464" s="81" t="s">
        <v>67</v>
      </c>
      <c r="F464" s="80" t="s">
        <v>55</v>
      </c>
      <c r="G464" s="79">
        <v>1</v>
      </c>
      <c r="H464" s="84">
        <v>0.1</v>
      </c>
      <c r="I464" s="79">
        <f t="shared" si="13"/>
        <v>0.1</v>
      </c>
      <c r="J464" s="109"/>
      <c r="O464" s="79">
        <f>+G464/G465</f>
        <v>10</v>
      </c>
    </row>
    <row r="465" spans="1:27" x14ac:dyDescent="0.2">
      <c r="A465" s="85" t="s">
        <v>540</v>
      </c>
      <c r="B465" s="87">
        <v>16</v>
      </c>
      <c r="C465" s="85" t="s">
        <v>83</v>
      </c>
      <c r="D465" s="85" t="s">
        <v>52</v>
      </c>
      <c r="E465" s="86" t="s">
        <v>67</v>
      </c>
      <c r="F465" s="87" t="s">
        <v>87</v>
      </c>
      <c r="G465" s="85">
        <v>0.1</v>
      </c>
      <c r="H465" s="98">
        <v>0.1</v>
      </c>
      <c r="I465" s="85">
        <f>H465*G465</f>
        <v>1.0000000000000002E-2</v>
      </c>
      <c r="J465" s="109"/>
    </row>
    <row r="466" spans="1:27" x14ac:dyDescent="0.2">
      <c r="A466" s="79" t="s">
        <v>541</v>
      </c>
      <c r="B466" s="80">
        <v>16</v>
      </c>
      <c r="C466" s="79" t="s">
        <v>83</v>
      </c>
      <c r="D466" s="79" t="s">
        <v>52</v>
      </c>
      <c r="E466" s="79" t="s">
        <v>72</v>
      </c>
      <c r="F466" s="80" t="s">
        <v>53</v>
      </c>
      <c r="G466" s="79">
        <v>50</v>
      </c>
      <c r="H466" s="84">
        <v>0.2</v>
      </c>
      <c r="I466" s="79">
        <f t="shared" si="13"/>
        <v>10</v>
      </c>
      <c r="J466" s="109"/>
      <c r="K466" s="110">
        <f>+G466/G467</f>
        <v>5</v>
      </c>
      <c r="L466" s="79">
        <f>+G466/G468</f>
        <v>50</v>
      </c>
      <c r="M466" s="79">
        <f>+G466/G469</f>
        <v>500</v>
      </c>
      <c r="P466" s="79">
        <f>+G466/G468</f>
        <v>50</v>
      </c>
    </row>
    <row r="467" spans="1:27" x14ac:dyDescent="0.2">
      <c r="A467" s="79" t="s">
        <v>542</v>
      </c>
      <c r="B467" s="80">
        <v>16</v>
      </c>
      <c r="C467" s="79" t="s">
        <v>83</v>
      </c>
      <c r="D467" s="79" t="s">
        <v>52</v>
      </c>
      <c r="E467" s="79" t="s">
        <v>72</v>
      </c>
      <c r="F467" s="80" t="s">
        <v>69</v>
      </c>
      <c r="G467" s="79">
        <v>10</v>
      </c>
      <c r="H467" s="84">
        <v>0.2</v>
      </c>
      <c r="I467" s="79">
        <f t="shared" si="13"/>
        <v>2</v>
      </c>
      <c r="J467" s="110">
        <f>+G467/G468</f>
        <v>10</v>
      </c>
      <c r="N467" s="79">
        <f>+G467/G469</f>
        <v>100</v>
      </c>
      <c r="Q467" s="79">
        <f>+G467/G468</f>
        <v>10</v>
      </c>
      <c r="R467" s="79">
        <f>+G466/G467</f>
        <v>5</v>
      </c>
    </row>
    <row r="468" spans="1:27" x14ac:dyDescent="0.2">
      <c r="A468" s="79" t="s">
        <v>543</v>
      </c>
      <c r="B468" s="80">
        <v>16</v>
      </c>
      <c r="C468" s="79" t="s">
        <v>83</v>
      </c>
      <c r="D468" s="79" t="s">
        <v>52</v>
      </c>
      <c r="E468" s="79" t="s">
        <v>72</v>
      </c>
      <c r="F468" s="80" t="s">
        <v>55</v>
      </c>
      <c r="G468" s="79">
        <v>1</v>
      </c>
      <c r="H468" s="84">
        <v>0.2</v>
      </c>
      <c r="I468" s="79">
        <f t="shared" si="13"/>
        <v>0.2</v>
      </c>
      <c r="J468" s="109"/>
      <c r="O468" s="79">
        <f>+G468/G469</f>
        <v>10</v>
      </c>
    </row>
    <row r="469" spans="1:27" x14ac:dyDescent="0.2">
      <c r="A469" s="85" t="s">
        <v>544</v>
      </c>
      <c r="B469" s="87">
        <v>16</v>
      </c>
      <c r="C469" s="85" t="s">
        <v>83</v>
      </c>
      <c r="D469" s="85" t="s">
        <v>52</v>
      </c>
      <c r="E469" s="85" t="s">
        <v>72</v>
      </c>
      <c r="F469" s="87" t="s">
        <v>87</v>
      </c>
      <c r="G469" s="85">
        <v>0.1</v>
      </c>
      <c r="H469" s="98">
        <v>0.2</v>
      </c>
      <c r="I469" s="85">
        <f>H469*G469</f>
        <v>2.0000000000000004E-2</v>
      </c>
      <c r="J469" s="111"/>
    </row>
    <row r="470" spans="1:27" x14ac:dyDescent="0.2">
      <c r="A470" s="79" t="s">
        <v>545</v>
      </c>
      <c r="B470" s="80">
        <v>16</v>
      </c>
      <c r="C470" s="79" t="s">
        <v>83</v>
      </c>
      <c r="D470" s="79" t="s">
        <v>76</v>
      </c>
      <c r="E470" s="81" t="s">
        <v>67</v>
      </c>
      <c r="F470" s="80" t="s">
        <v>53</v>
      </c>
      <c r="G470" s="79">
        <v>25</v>
      </c>
      <c r="H470" s="84">
        <v>1</v>
      </c>
      <c r="I470" s="79">
        <f t="shared" si="13"/>
        <v>25</v>
      </c>
      <c r="J470" s="111"/>
      <c r="K470" s="110">
        <f>+G470/G471</f>
        <v>5</v>
      </c>
      <c r="L470" s="79">
        <f>+G470/G472</f>
        <v>25</v>
      </c>
      <c r="M470" s="79">
        <f>+G470/G473</f>
        <v>250</v>
      </c>
      <c r="P470" s="79">
        <f>+G470/G472</f>
        <v>25</v>
      </c>
    </row>
    <row r="471" spans="1:27" x14ac:dyDescent="0.2">
      <c r="A471" s="79" t="s">
        <v>546</v>
      </c>
      <c r="B471" s="80">
        <v>16</v>
      </c>
      <c r="C471" s="79" t="s">
        <v>83</v>
      </c>
      <c r="D471" s="79" t="s">
        <v>76</v>
      </c>
      <c r="E471" s="81" t="s">
        <v>67</v>
      </c>
      <c r="F471" s="80" t="s">
        <v>69</v>
      </c>
      <c r="G471" s="79">
        <v>5</v>
      </c>
      <c r="H471" s="84">
        <v>1</v>
      </c>
      <c r="I471" s="79">
        <f t="shared" si="13"/>
        <v>5</v>
      </c>
      <c r="J471" s="110">
        <f>+G471/G472</f>
        <v>5</v>
      </c>
      <c r="N471" s="79">
        <f>+G471/G473</f>
        <v>50</v>
      </c>
      <c r="Q471" s="79">
        <f>+G471/G472</f>
        <v>5</v>
      </c>
      <c r="R471" s="79">
        <f>+G470/G471</f>
        <v>5</v>
      </c>
    </row>
    <row r="472" spans="1:27" x14ac:dyDescent="0.2">
      <c r="A472" s="79" t="s">
        <v>547</v>
      </c>
      <c r="B472" s="80">
        <v>16</v>
      </c>
      <c r="C472" s="79" t="s">
        <v>83</v>
      </c>
      <c r="D472" s="79" t="s">
        <v>76</v>
      </c>
      <c r="E472" s="81" t="s">
        <v>67</v>
      </c>
      <c r="F472" s="80" t="s">
        <v>55</v>
      </c>
      <c r="G472" s="79">
        <v>1</v>
      </c>
      <c r="H472" s="84">
        <v>1</v>
      </c>
      <c r="I472" s="79">
        <f>H472*G472</f>
        <v>1</v>
      </c>
      <c r="J472" s="111"/>
      <c r="O472" s="79">
        <f>+G472/G473</f>
        <v>10</v>
      </c>
    </row>
    <row r="473" spans="1:27" x14ac:dyDescent="0.2">
      <c r="A473" s="85" t="s">
        <v>548</v>
      </c>
      <c r="B473" s="87">
        <v>16</v>
      </c>
      <c r="C473" s="85" t="s">
        <v>83</v>
      </c>
      <c r="D473" s="85" t="s">
        <v>76</v>
      </c>
      <c r="E473" s="86" t="s">
        <v>67</v>
      </c>
      <c r="F473" s="87" t="s">
        <v>87</v>
      </c>
      <c r="G473" s="85">
        <v>0.1</v>
      </c>
      <c r="H473" s="98">
        <v>1</v>
      </c>
      <c r="I473" s="85">
        <f>H473*G473</f>
        <v>0.1</v>
      </c>
      <c r="J473" s="111"/>
    </row>
    <row r="474" spans="1:27" x14ac:dyDescent="0.2">
      <c r="A474" s="79" t="s">
        <v>549</v>
      </c>
      <c r="B474" s="80">
        <v>16</v>
      </c>
      <c r="C474" s="79" t="s">
        <v>83</v>
      </c>
      <c r="D474" s="79" t="s">
        <v>76</v>
      </c>
      <c r="E474" s="79" t="s">
        <v>72</v>
      </c>
      <c r="F474" s="80" t="s">
        <v>53</v>
      </c>
      <c r="G474" s="79">
        <v>50</v>
      </c>
      <c r="H474" s="84">
        <v>1</v>
      </c>
      <c r="I474" s="79">
        <f t="shared" si="13"/>
        <v>50</v>
      </c>
      <c r="J474" s="109"/>
      <c r="K474" s="110">
        <f>+G474/G475</f>
        <v>5</v>
      </c>
      <c r="L474" s="79">
        <f>+G474/G476</f>
        <v>50</v>
      </c>
      <c r="M474" s="79">
        <f>+G474/G477</f>
        <v>500</v>
      </c>
      <c r="P474" s="79">
        <f>+G474/G476</f>
        <v>50</v>
      </c>
    </row>
    <row r="475" spans="1:27" x14ac:dyDescent="0.2">
      <c r="A475" s="79" t="s">
        <v>550</v>
      </c>
      <c r="B475" s="80">
        <v>16</v>
      </c>
      <c r="C475" s="79" t="s">
        <v>83</v>
      </c>
      <c r="D475" s="79" t="s">
        <v>76</v>
      </c>
      <c r="E475" s="79" t="s">
        <v>72</v>
      </c>
      <c r="F475" s="80" t="s">
        <v>69</v>
      </c>
      <c r="G475" s="79">
        <v>10</v>
      </c>
      <c r="H475" s="84">
        <v>1</v>
      </c>
      <c r="I475" s="79">
        <f t="shared" si="13"/>
        <v>10</v>
      </c>
      <c r="J475" s="110">
        <f>+G475/G476</f>
        <v>10</v>
      </c>
      <c r="N475" s="79">
        <f>+G475/G477</f>
        <v>100</v>
      </c>
      <c r="Q475" s="79">
        <f>+G475/G476</f>
        <v>10</v>
      </c>
      <c r="R475" s="79">
        <f>+G474/G475</f>
        <v>5</v>
      </c>
    </row>
    <row r="476" spans="1:27" x14ac:dyDescent="0.2">
      <c r="A476" s="80" t="s">
        <v>551</v>
      </c>
      <c r="B476" s="80">
        <v>16</v>
      </c>
      <c r="C476" s="80" t="s">
        <v>83</v>
      </c>
      <c r="D476" s="80" t="s">
        <v>76</v>
      </c>
      <c r="E476" s="80" t="s">
        <v>72</v>
      </c>
      <c r="F476" s="80" t="s">
        <v>55</v>
      </c>
      <c r="G476" s="80">
        <v>1</v>
      </c>
      <c r="H476" s="92">
        <v>1</v>
      </c>
      <c r="I476" s="80">
        <f t="shared" si="13"/>
        <v>1</v>
      </c>
      <c r="J476" s="111"/>
      <c r="O476" s="79">
        <f>+G476/G477</f>
        <v>10</v>
      </c>
    </row>
    <row r="477" spans="1:27" x14ac:dyDescent="0.2">
      <c r="A477" s="93" t="s">
        <v>552</v>
      </c>
      <c r="B477" s="93">
        <v>16</v>
      </c>
      <c r="C477" s="93" t="s">
        <v>83</v>
      </c>
      <c r="D477" s="93" t="s">
        <v>76</v>
      </c>
      <c r="E477" s="93" t="s">
        <v>72</v>
      </c>
      <c r="F477" s="93" t="s">
        <v>87</v>
      </c>
      <c r="G477" s="93">
        <v>0.1</v>
      </c>
      <c r="H477" s="94">
        <v>1</v>
      </c>
      <c r="I477" s="93">
        <f>H477*G477</f>
        <v>0.1</v>
      </c>
      <c r="J477" s="112"/>
      <c r="K477" s="113"/>
      <c r="L477" s="99"/>
      <c r="M477" s="99"/>
      <c r="N477" s="99"/>
      <c r="O477" s="99"/>
      <c r="P477" s="99"/>
      <c r="Q477" s="99"/>
      <c r="R477" s="99"/>
      <c r="S477" s="99"/>
      <c r="T477" s="99"/>
      <c r="U477" s="99"/>
      <c r="V477" s="99"/>
      <c r="W477" s="99"/>
      <c r="X477" s="99"/>
      <c r="Y477" s="99"/>
      <c r="Z477" s="99"/>
      <c r="AA477" s="99"/>
    </row>
    <row r="478" spans="1:27" x14ac:dyDescent="0.2">
      <c r="A478" s="85" t="s">
        <v>553</v>
      </c>
      <c r="B478" s="80">
        <v>17</v>
      </c>
      <c r="C478" s="79" t="s">
        <v>66</v>
      </c>
      <c r="D478" s="79" t="s">
        <v>52</v>
      </c>
      <c r="E478" s="81" t="s">
        <v>67</v>
      </c>
      <c r="F478" s="80" t="s">
        <v>53</v>
      </c>
      <c r="G478" s="79">
        <v>50</v>
      </c>
      <c r="H478" s="98">
        <v>0.1</v>
      </c>
      <c r="I478" s="79">
        <f t="shared" ref="I478:I541" si="14">H478*G478</f>
        <v>5</v>
      </c>
      <c r="J478" s="109"/>
      <c r="K478" s="110">
        <f>+G478/G479</f>
        <v>2.5</v>
      </c>
      <c r="L478" s="79">
        <f>+G478/G480</f>
        <v>50</v>
      </c>
      <c r="S478" s="79">
        <f>+MAX(J478:J489)</f>
        <v>20</v>
      </c>
      <c r="T478" s="79">
        <f>+MAX(K478:K489)</f>
        <v>4</v>
      </c>
      <c r="U478" s="79">
        <f>+MAX(L478:L489)</f>
        <v>50</v>
      </c>
    </row>
    <row r="479" spans="1:27" x14ac:dyDescent="0.2">
      <c r="A479" s="85" t="s">
        <v>554</v>
      </c>
      <c r="B479" s="80">
        <v>17</v>
      </c>
      <c r="C479" s="79" t="s">
        <v>66</v>
      </c>
      <c r="D479" s="79" t="s">
        <v>52</v>
      </c>
      <c r="E479" s="81" t="s">
        <v>67</v>
      </c>
      <c r="F479" s="80" t="s">
        <v>69</v>
      </c>
      <c r="G479" s="79">
        <v>20</v>
      </c>
      <c r="H479" s="98">
        <v>0.1</v>
      </c>
      <c r="I479" s="79">
        <f t="shared" si="14"/>
        <v>2</v>
      </c>
      <c r="J479" s="110">
        <f>+G479/G480</f>
        <v>20</v>
      </c>
    </row>
    <row r="480" spans="1:27" x14ac:dyDescent="0.2">
      <c r="A480" s="85" t="s">
        <v>555</v>
      </c>
      <c r="B480" s="80">
        <v>17</v>
      </c>
      <c r="C480" s="79" t="s">
        <v>66</v>
      </c>
      <c r="D480" s="79" t="s">
        <v>52</v>
      </c>
      <c r="E480" s="81" t="s">
        <v>67</v>
      </c>
      <c r="F480" s="80" t="s">
        <v>55</v>
      </c>
      <c r="G480" s="79">
        <v>1</v>
      </c>
      <c r="H480" s="98">
        <v>0.1</v>
      </c>
      <c r="I480" s="79">
        <f t="shared" si="14"/>
        <v>0.1</v>
      </c>
      <c r="J480" s="109"/>
    </row>
    <row r="481" spans="1:27" x14ac:dyDescent="0.2">
      <c r="A481" s="85" t="s">
        <v>556</v>
      </c>
      <c r="B481" s="80">
        <v>17</v>
      </c>
      <c r="C481" s="79" t="s">
        <v>66</v>
      </c>
      <c r="D481" s="79" t="s">
        <v>52</v>
      </c>
      <c r="E481" s="79" t="s">
        <v>72</v>
      </c>
      <c r="F481" s="80" t="s">
        <v>53</v>
      </c>
      <c r="G481" s="79">
        <v>200</v>
      </c>
      <c r="H481" s="98">
        <v>0.2</v>
      </c>
      <c r="I481" s="79">
        <f t="shared" si="14"/>
        <v>40</v>
      </c>
      <c r="J481" s="109"/>
      <c r="K481" s="110">
        <f>+G481/G482</f>
        <v>4</v>
      </c>
      <c r="L481" s="79">
        <f>+G481/G483</f>
        <v>20</v>
      </c>
    </row>
    <row r="482" spans="1:27" x14ac:dyDescent="0.2">
      <c r="A482" s="85" t="s">
        <v>557</v>
      </c>
      <c r="B482" s="80">
        <v>17</v>
      </c>
      <c r="C482" s="79" t="s">
        <v>66</v>
      </c>
      <c r="D482" s="79" t="s">
        <v>52</v>
      </c>
      <c r="E482" s="79" t="s">
        <v>72</v>
      </c>
      <c r="F482" s="80" t="s">
        <v>69</v>
      </c>
      <c r="G482" s="79">
        <v>50</v>
      </c>
      <c r="H482" s="98">
        <v>0.2</v>
      </c>
      <c r="I482" s="79">
        <f t="shared" si="14"/>
        <v>10</v>
      </c>
      <c r="J482" s="110">
        <f>+G482/G483</f>
        <v>5</v>
      </c>
    </row>
    <row r="483" spans="1:27" x14ac:dyDescent="0.2">
      <c r="A483" s="85" t="s">
        <v>558</v>
      </c>
      <c r="B483" s="80">
        <v>17</v>
      </c>
      <c r="C483" s="79" t="s">
        <v>66</v>
      </c>
      <c r="D483" s="79" t="s">
        <v>52</v>
      </c>
      <c r="E483" s="79" t="s">
        <v>72</v>
      </c>
      <c r="F483" s="80" t="s">
        <v>55</v>
      </c>
      <c r="G483" s="79">
        <v>10</v>
      </c>
      <c r="H483" s="98">
        <v>0.2</v>
      </c>
      <c r="I483" s="79">
        <f t="shared" si="14"/>
        <v>2</v>
      </c>
      <c r="J483" s="109"/>
    </row>
    <row r="484" spans="1:27" x14ac:dyDescent="0.2">
      <c r="A484" s="79" t="s">
        <v>559</v>
      </c>
      <c r="B484" s="80">
        <v>17</v>
      </c>
      <c r="C484" s="79" t="s">
        <v>66</v>
      </c>
      <c r="D484" s="79" t="s">
        <v>76</v>
      </c>
      <c r="E484" s="81" t="s">
        <v>67</v>
      </c>
      <c r="F484" s="80" t="s">
        <v>53</v>
      </c>
      <c r="G484" s="79">
        <v>50</v>
      </c>
      <c r="H484" s="84">
        <v>1</v>
      </c>
      <c r="I484" s="79">
        <f t="shared" si="14"/>
        <v>50</v>
      </c>
      <c r="J484" s="109"/>
      <c r="K484" s="110">
        <f>+G484/G485</f>
        <v>2.5</v>
      </c>
      <c r="L484" s="79">
        <f>+G484/G486</f>
        <v>50</v>
      </c>
    </row>
    <row r="485" spans="1:27" x14ac:dyDescent="0.2">
      <c r="A485" s="79" t="s">
        <v>560</v>
      </c>
      <c r="B485" s="80">
        <v>17</v>
      </c>
      <c r="C485" s="79" t="s">
        <v>66</v>
      </c>
      <c r="D485" s="79" t="s">
        <v>76</v>
      </c>
      <c r="E485" s="81" t="s">
        <v>67</v>
      </c>
      <c r="F485" s="80" t="s">
        <v>69</v>
      </c>
      <c r="G485" s="79">
        <v>20</v>
      </c>
      <c r="H485" s="84">
        <v>1</v>
      </c>
      <c r="I485" s="79">
        <f t="shared" si="14"/>
        <v>20</v>
      </c>
      <c r="J485" s="110">
        <f>+G485/G486</f>
        <v>20</v>
      </c>
    </row>
    <row r="486" spans="1:27" x14ac:dyDescent="0.2">
      <c r="A486" s="79" t="s">
        <v>561</v>
      </c>
      <c r="B486" s="80">
        <v>17</v>
      </c>
      <c r="C486" s="79" t="s">
        <v>66</v>
      </c>
      <c r="D486" s="79" t="s">
        <v>76</v>
      </c>
      <c r="E486" s="81" t="s">
        <v>67</v>
      </c>
      <c r="F486" s="80" t="s">
        <v>55</v>
      </c>
      <c r="G486" s="79">
        <v>1</v>
      </c>
      <c r="H486" s="84">
        <v>1</v>
      </c>
      <c r="I486" s="79">
        <f t="shared" si="14"/>
        <v>1</v>
      </c>
      <c r="J486" s="109"/>
    </row>
    <row r="487" spans="1:27" x14ac:dyDescent="0.2">
      <c r="A487" s="79" t="s">
        <v>562</v>
      </c>
      <c r="B487" s="80">
        <v>17</v>
      </c>
      <c r="C487" s="79" t="s">
        <v>66</v>
      </c>
      <c r="D487" s="79" t="s">
        <v>76</v>
      </c>
      <c r="E487" s="79" t="s">
        <v>72</v>
      </c>
      <c r="F487" s="80" t="s">
        <v>53</v>
      </c>
      <c r="G487" s="79">
        <v>200</v>
      </c>
      <c r="H487" s="84">
        <v>1</v>
      </c>
      <c r="I487" s="79">
        <f t="shared" si="14"/>
        <v>200</v>
      </c>
      <c r="J487" s="109"/>
      <c r="K487" s="110">
        <f>+G487/G488</f>
        <v>4</v>
      </c>
      <c r="L487" s="79">
        <f>+G487/G489</f>
        <v>20</v>
      </c>
    </row>
    <row r="488" spans="1:27" x14ac:dyDescent="0.2">
      <c r="A488" s="79" t="s">
        <v>563</v>
      </c>
      <c r="B488" s="80">
        <v>17</v>
      </c>
      <c r="C488" s="79" t="s">
        <v>66</v>
      </c>
      <c r="D488" s="79" t="s">
        <v>76</v>
      </c>
      <c r="E488" s="79" t="s">
        <v>72</v>
      </c>
      <c r="F488" s="80" t="s">
        <v>69</v>
      </c>
      <c r="G488" s="79">
        <v>50</v>
      </c>
      <c r="H488" s="84">
        <v>1</v>
      </c>
      <c r="I488" s="79">
        <f t="shared" si="14"/>
        <v>50</v>
      </c>
      <c r="J488" s="110">
        <f>+G488/G489</f>
        <v>5</v>
      </c>
    </row>
    <row r="489" spans="1:27" x14ac:dyDescent="0.2">
      <c r="A489" s="79" t="s">
        <v>564</v>
      </c>
      <c r="B489" s="80">
        <v>17</v>
      </c>
      <c r="C489" s="79" t="s">
        <v>66</v>
      </c>
      <c r="D489" s="79" t="s">
        <v>76</v>
      </c>
      <c r="E489" s="79" t="s">
        <v>72</v>
      </c>
      <c r="F489" s="80" t="s">
        <v>55</v>
      </c>
      <c r="G489" s="79">
        <v>10</v>
      </c>
      <c r="H489" s="84">
        <v>1</v>
      </c>
      <c r="I489" s="79">
        <f t="shared" si="14"/>
        <v>10</v>
      </c>
      <c r="J489" s="109"/>
    </row>
    <row r="490" spans="1:27" x14ac:dyDescent="0.2">
      <c r="A490" s="85" t="s">
        <v>565</v>
      </c>
      <c r="B490" s="80">
        <v>17</v>
      </c>
      <c r="C490" s="79" t="s">
        <v>83</v>
      </c>
      <c r="D490" s="79" t="s">
        <v>52</v>
      </c>
      <c r="E490" s="81" t="s">
        <v>67</v>
      </c>
      <c r="F490" s="80" t="s">
        <v>53</v>
      </c>
      <c r="G490" s="79">
        <v>100</v>
      </c>
      <c r="H490" s="98">
        <v>0.1</v>
      </c>
      <c r="I490" s="79">
        <f t="shared" si="14"/>
        <v>10</v>
      </c>
      <c r="J490" s="109"/>
      <c r="K490" s="110">
        <f>+G490/G491</f>
        <v>2</v>
      </c>
      <c r="L490" s="79">
        <f>+G490/G492</f>
        <v>5</v>
      </c>
      <c r="M490" s="79">
        <f>+G490/G493</f>
        <v>5</v>
      </c>
      <c r="P490" s="79">
        <f>+G490/G492</f>
        <v>5</v>
      </c>
      <c r="V490" s="79">
        <f>+MAX(K490:K505)</f>
        <v>2.5</v>
      </c>
      <c r="W490" s="79">
        <f>+MAX(L490:L505)</f>
        <v>10</v>
      </c>
      <c r="X490" s="79">
        <f>+MAX(M490:M505)</f>
        <v>10</v>
      </c>
      <c r="Y490" s="79">
        <f>+MAX(N490:N505)</f>
        <v>4</v>
      </c>
      <c r="Z490" s="79">
        <f>+MAX(J490:J505)</f>
        <v>4</v>
      </c>
      <c r="AA490" s="79">
        <f>+MAX(O490:O505)</f>
        <v>1</v>
      </c>
    </row>
    <row r="491" spans="1:27" x14ac:dyDescent="0.2">
      <c r="A491" s="85" t="s">
        <v>566</v>
      </c>
      <c r="B491" s="80">
        <v>17</v>
      </c>
      <c r="C491" s="79" t="s">
        <v>83</v>
      </c>
      <c r="D491" s="79" t="s">
        <v>52</v>
      </c>
      <c r="E491" s="81" t="s">
        <v>67</v>
      </c>
      <c r="F491" s="80" t="s">
        <v>69</v>
      </c>
      <c r="G491" s="79">
        <v>50</v>
      </c>
      <c r="H491" s="98">
        <v>0.1</v>
      </c>
      <c r="I491" s="79">
        <f t="shared" si="14"/>
        <v>5</v>
      </c>
      <c r="J491" s="110">
        <f>+G491/G492</f>
        <v>2.5</v>
      </c>
      <c r="N491" s="79">
        <f>+G491/G493</f>
        <v>2.5</v>
      </c>
      <c r="Q491" s="79">
        <f>+G491/G492</f>
        <v>2.5</v>
      </c>
      <c r="R491" s="79">
        <f>+G490/G491</f>
        <v>2</v>
      </c>
    </row>
    <row r="492" spans="1:27" x14ac:dyDescent="0.2">
      <c r="A492" s="85" t="s">
        <v>567</v>
      </c>
      <c r="B492" s="102">
        <v>17</v>
      </c>
      <c r="C492" s="101" t="s">
        <v>83</v>
      </c>
      <c r="D492" s="101" t="s">
        <v>52</v>
      </c>
      <c r="E492" s="103" t="s">
        <v>67</v>
      </c>
      <c r="F492" s="102" t="s">
        <v>55</v>
      </c>
      <c r="G492" s="101">
        <v>20</v>
      </c>
      <c r="H492" s="98">
        <v>0.1</v>
      </c>
      <c r="I492" s="101">
        <f t="shared" si="14"/>
        <v>2</v>
      </c>
      <c r="J492" s="109"/>
      <c r="O492" s="79">
        <f>+G492/G493</f>
        <v>1</v>
      </c>
    </row>
    <row r="493" spans="1:27" x14ac:dyDescent="0.2">
      <c r="A493" s="85" t="s">
        <v>568</v>
      </c>
      <c r="B493" s="87">
        <v>17</v>
      </c>
      <c r="C493" s="85" t="s">
        <v>83</v>
      </c>
      <c r="D493" s="85" t="s">
        <v>52</v>
      </c>
      <c r="E493" s="86" t="s">
        <v>67</v>
      </c>
      <c r="F493" s="87" t="s">
        <v>87</v>
      </c>
      <c r="G493" s="86">
        <v>20</v>
      </c>
      <c r="H493" s="98">
        <v>0.1</v>
      </c>
      <c r="I493" s="85">
        <f>H493*G493</f>
        <v>2</v>
      </c>
      <c r="J493" s="109"/>
    </row>
    <row r="494" spans="1:27" x14ac:dyDescent="0.2">
      <c r="A494" s="85" t="s">
        <v>569</v>
      </c>
      <c r="B494" s="80">
        <v>17</v>
      </c>
      <c r="C494" s="79" t="s">
        <v>83</v>
      </c>
      <c r="D494" s="79" t="s">
        <v>52</v>
      </c>
      <c r="E494" s="79" t="s">
        <v>72</v>
      </c>
      <c r="F494" s="80" t="s">
        <v>53</v>
      </c>
      <c r="G494" s="81">
        <v>500</v>
      </c>
      <c r="H494" s="98">
        <v>0.2</v>
      </c>
      <c r="I494" s="79">
        <f t="shared" si="14"/>
        <v>100</v>
      </c>
      <c r="J494" s="109"/>
      <c r="K494" s="110">
        <f>+G494/G495</f>
        <v>2.5</v>
      </c>
      <c r="L494" s="79">
        <f>+G494/G496</f>
        <v>10</v>
      </c>
      <c r="M494" s="79">
        <f>+G494/G497</f>
        <v>10</v>
      </c>
      <c r="P494" s="79">
        <f>+G494/G496</f>
        <v>10</v>
      </c>
    </row>
    <row r="495" spans="1:27" x14ac:dyDescent="0.2">
      <c r="A495" s="85" t="s">
        <v>570</v>
      </c>
      <c r="B495" s="80">
        <v>17</v>
      </c>
      <c r="C495" s="79" t="s">
        <v>83</v>
      </c>
      <c r="D495" s="79" t="s">
        <v>52</v>
      </c>
      <c r="E495" s="79" t="s">
        <v>72</v>
      </c>
      <c r="F495" s="80" t="s">
        <v>69</v>
      </c>
      <c r="G495" s="81">
        <v>200</v>
      </c>
      <c r="H495" s="98">
        <v>0.2</v>
      </c>
      <c r="I495" s="79">
        <f t="shared" si="14"/>
        <v>40</v>
      </c>
      <c r="J495" s="110">
        <f>+G495/G496</f>
        <v>4</v>
      </c>
      <c r="N495" s="79">
        <f>+G495/G497</f>
        <v>4</v>
      </c>
      <c r="Q495" s="79">
        <f>+G495/G496</f>
        <v>4</v>
      </c>
      <c r="R495" s="79">
        <f>+G494/G495</f>
        <v>2.5</v>
      </c>
    </row>
    <row r="496" spans="1:27" x14ac:dyDescent="0.2">
      <c r="A496" s="85" t="s">
        <v>571</v>
      </c>
      <c r="B496" s="80">
        <v>17</v>
      </c>
      <c r="C496" s="79" t="s">
        <v>83</v>
      </c>
      <c r="D496" s="79" t="s">
        <v>52</v>
      </c>
      <c r="E496" s="79" t="s">
        <v>72</v>
      </c>
      <c r="F496" s="80" t="s">
        <v>55</v>
      </c>
      <c r="G496" s="81">
        <v>50</v>
      </c>
      <c r="H496" s="98">
        <v>0.2</v>
      </c>
      <c r="I496" s="79">
        <f t="shared" si="14"/>
        <v>10</v>
      </c>
      <c r="J496" s="109"/>
      <c r="O496" s="79">
        <f>+G496/G497</f>
        <v>1</v>
      </c>
    </row>
    <row r="497" spans="1:27" x14ac:dyDescent="0.2">
      <c r="A497" s="85" t="s">
        <v>572</v>
      </c>
      <c r="B497" s="87">
        <v>17</v>
      </c>
      <c r="C497" s="85" t="s">
        <v>83</v>
      </c>
      <c r="D497" s="85" t="s">
        <v>52</v>
      </c>
      <c r="E497" s="85" t="s">
        <v>72</v>
      </c>
      <c r="F497" s="87" t="s">
        <v>87</v>
      </c>
      <c r="G497" s="86">
        <v>50</v>
      </c>
      <c r="H497" s="98">
        <v>0.2</v>
      </c>
      <c r="I497" s="85">
        <f>H497*G497</f>
        <v>10</v>
      </c>
      <c r="J497" s="111"/>
    </row>
    <row r="498" spans="1:27" x14ac:dyDescent="0.2">
      <c r="A498" s="79" t="s">
        <v>573</v>
      </c>
      <c r="B498" s="80">
        <v>17</v>
      </c>
      <c r="C498" s="79" t="s">
        <v>83</v>
      </c>
      <c r="D498" s="79" t="s">
        <v>76</v>
      </c>
      <c r="E498" s="81" t="s">
        <v>67</v>
      </c>
      <c r="F498" s="80" t="s">
        <v>53</v>
      </c>
      <c r="G498" s="81">
        <v>100</v>
      </c>
      <c r="H498" s="84">
        <v>1</v>
      </c>
      <c r="I498" s="79">
        <f t="shared" si="14"/>
        <v>100</v>
      </c>
      <c r="J498" s="111"/>
      <c r="K498" s="110">
        <f>+G498/G499</f>
        <v>2</v>
      </c>
      <c r="L498" s="79">
        <f>+G498/G500</f>
        <v>5</v>
      </c>
      <c r="M498" s="79">
        <f>+G498/G501</f>
        <v>5</v>
      </c>
      <c r="P498" s="79">
        <f>+G498/G500</f>
        <v>5</v>
      </c>
    </row>
    <row r="499" spans="1:27" x14ac:dyDescent="0.2">
      <c r="A499" s="79" t="s">
        <v>574</v>
      </c>
      <c r="B499" s="80">
        <v>17</v>
      </c>
      <c r="C499" s="79" t="s">
        <v>83</v>
      </c>
      <c r="D499" s="79" t="s">
        <v>76</v>
      </c>
      <c r="E499" s="81" t="s">
        <v>67</v>
      </c>
      <c r="F499" s="80" t="s">
        <v>69</v>
      </c>
      <c r="G499" s="81">
        <v>50</v>
      </c>
      <c r="H499" s="84">
        <v>1</v>
      </c>
      <c r="I499" s="79">
        <f t="shared" si="14"/>
        <v>50</v>
      </c>
      <c r="J499" s="110">
        <f>+G499/G500</f>
        <v>2.5</v>
      </c>
      <c r="N499" s="79">
        <f>+G499/G501</f>
        <v>2.5</v>
      </c>
      <c r="Q499" s="79">
        <f>+G499/G500</f>
        <v>2.5</v>
      </c>
      <c r="R499" s="79">
        <f>+G498/G499</f>
        <v>2</v>
      </c>
    </row>
    <row r="500" spans="1:27" x14ac:dyDescent="0.2">
      <c r="A500" s="79" t="s">
        <v>575</v>
      </c>
      <c r="B500" s="80">
        <v>17</v>
      </c>
      <c r="C500" s="79" t="s">
        <v>83</v>
      </c>
      <c r="D500" s="79" t="s">
        <v>76</v>
      </c>
      <c r="E500" s="81" t="s">
        <v>67</v>
      </c>
      <c r="F500" s="80" t="s">
        <v>55</v>
      </c>
      <c r="G500" s="81">
        <v>20</v>
      </c>
      <c r="H500" s="84">
        <v>1</v>
      </c>
      <c r="I500" s="79">
        <f t="shared" si="14"/>
        <v>20</v>
      </c>
      <c r="J500" s="111"/>
      <c r="O500" s="79">
        <f>+G500/G501</f>
        <v>1</v>
      </c>
    </row>
    <row r="501" spans="1:27" x14ac:dyDescent="0.2">
      <c r="A501" s="85" t="s">
        <v>576</v>
      </c>
      <c r="B501" s="87">
        <v>17</v>
      </c>
      <c r="C501" s="85" t="s">
        <v>83</v>
      </c>
      <c r="D501" s="85" t="s">
        <v>76</v>
      </c>
      <c r="E501" s="86" t="s">
        <v>67</v>
      </c>
      <c r="F501" s="87" t="s">
        <v>87</v>
      </c>
      <c r="G501" s="86">
        <v>20</v>
      </c>
      <c r="H501" s="98">
        <v>1</v>
      </c>
      <c r="I501" s="85">
        <f>H501*G501</f>
        <v>20</v>
      </c>
      <c r="J501" s="111"/>
    </row>
    <row r="502" spans="1:27" x14ac:dyDescent="0.2">
      <c r="A502" s="79" t="s">
        <v>577</v>
      </c>
      <c r="B502" s="80">
        <v>17</v>
      </c>
      <c r="C502" s="79" t="s">
        <v>83</v>
      </c>
      <c r="D502" s="79" t="s">
        <v>76</v>
      </c>
      <c r="E502" s="79" t="s">
        <v>72</v>
      </c>
      <c r="F502" s="80" t="s">
        <v>53</v>
      </c>
      <c r="G502" s="81">
        <v>500</v>
      </c>
      <c r="H502" s="84">
        <v>1</v>
      </c>
      <c r="I502" s="79">
        <f t="shared" si="14"/>
        <v>500</v>
      </c>
      <c r="J502" s="109"/>
      <c r="K502" s="110">
        <f>+G502/G503</f>
        <v>2.5</v>
      </c>
      <c r="L502" s="79">
        <f>+G502/G504</f>
        <v>10</v>
      </c>
      <c r="M502" s="79">
        <f>+G502/G505</f>
        <v>10</v>
      </c>
      <c r="P502" s="79">
        <f>+G502/G504</f>
        <v>10</v>
      </c>
    </row>
    <row r="503" spans="1:27" x14ac:dyDescent="0.2">
      <c r="A503" s="79" t="s">
        <v>578</v>
      </c>
      <c r="B503" s="80">
        <v>17</v>
      </c>
      <c r="C503" s="79" t="s">
        <v>83</v>
      </c>
      <c r="D503" s="79" t="s">
        <v>76</v>
      </c>
      <c r="E503" s="79" t="s">
        <v>72</v>
      </c>
      <c r="F503" s="80" t="s">
        <v>69</v>
      </c>
      <c r="G503" s="81">
        <v>200</v>
      </c>
      <c r="H503" s="84">
        <v>1</v>
      </c>
      <c r="I503" s="79">
        <f t="shared" si="14"/>
        <v>200</v>
      </c>
      <c r="J503" s="110">
        <f>+G503/G504</f>
        <v>4</v>
      </c>
      <c r="N503" s="79">
        <f>+G503/G505</f>
        <v>4</v>
      </c>
      <c r="Q503" s="79">
        <f>+G503/G504</f>
        <v>4</v>
      </c>
      <c r="R503" s="79">
        <f>+G502/G503</f>
        <v>2.5</v>
      </c>
    </row>
    <row r="504" spans="1:27" x14ac:dyDescent="0.2">
      <c r="A504" s="80" t="s">
        <v>579</v>
      </c>
      <c r="B504" s="80">
        <v>17</v>
      </c>
      <c r="C504" s="80" t="s">
        <v>83</v>
      </c>
      <c r="D504" s="80" t="s">
        <v>76</v>
      </c>
      <c r="E504" s="80" t="s">
        <v>72</v>
      </c>
      <c r="F504" s="80" t="s">
        <v>55</v>
      </c>
      <c r="G504" s="91">
        <v>50</v>
      </c>
      <c r="H504" s="92">
        <v>1</v>
      </c>
      <c r="I504" s="80">
        <f t="shared" si="14"/>
        <v>50</v>
      </c>
      <c r="J504" s="111"/>
      <c r="O504" s="79">
        <f>+G504/G505</f>
        <v>1</v>
      </c>
    </row>
    <row r="505" spans="1:27" x14ac:dyDescent="0.2">
      <c r="A505" s="93" t="s">
        <v>580</v>
      </c>
      <c r="B505" s="93">
        <v>17</v>
      </c>
      <c r="C505" s="93" t="s">
        <v>83</v>
      </c>
      <c r="D505" s="93" t="s">
        <v>76</v>
      </c>
      <c r="E505" s="93" t="s">
        <v>72</v>
      </c>
      <c r="F505" s="93" t="s">
        <v>87</v>
      </c>
      <c r="G505" s="95">
        <v>50</v>
      </c>
      <c r="H505" s="94">
        <v>1</v>
      </c>
      <c r="I505" s="93">
        <f>H505*G505</f>
        <v>50</v>
      </c>
      <c r="J505" s="112"/>
      <c r="K505" s="113"/>
      <c r="L505" s="99"/>
      <c r="M505" s="99"/>
      <c r="N505" s="99"/>
      <c r="O505" s="99"/>
      <c r="P505" s="99"/>
      <c r="Q505" s="99"/>
      <c r="R505" s="99"/>
      <c r="S505" s="99"/>
      <c r="T505" s="99"/>
      <c r="U505" s="99"/>
      <c r="V505" s="99"/>
      <c r="W505" s="99"/>
      <c r="X505" s="99"/>
      <c r="Y505" s="99"/>
      <c r="Z505" s="99"/>
      <c r="AA505" s="99"/>
    </row>
    <row r="506" spans="1:27" x14ac:dyDescent="0.2">
      <c r="A506" s="85" t="s">
        <v>581</v>
      </c>
      <c r="B506" s="82">
        <v>18</v>
      </c>
      <c r="C506" s="79" t="s">
        <v>66</v>
      </c>
      <c r="D506" s="79" t="s">
        <v>52</v>
      </c>
      <c r="E506" s="81" t="s">
        <v>67</v>
      </c>
      <c r="F506" s="82" t="s">
        <v>53</v>
      </c>
      <c r="G506" s="79">
        <v>50</v>
      </c>
      <c r="H506" s="98">
        <v>0.1</v>
      </c>
      <c r="I506" s="79">
        <f t="shared" si="14"/>
        <v>5</v>
      </c>
      <c r="J506" s="109"/>
      <c r="K506" s="110">
        <f>+G506/G507</f>
        <v>2.5</v>
      </c>
      <c r="L506" s="79">
        <f>+G506/G508</f>
        <v>50</v>
      </c>
      <c r="S506" s="79">
        <f>+MAX(J506:J517)</f>
        <v>20</v>
      </c>
      <c r="T506" s="79">
        <f>+MAX(K506:K517)</f>
        <v>4</v>
      </c>
      <c r="U506" s="79">
        <f>+MAX(L506:L517)</f>
        <v>50</v>
      </c>
    </row>
    <row r="507" spans="1:27" x14ac:dyDescent="0.2">
      <c r="A507" s="85" t="s">
        <v>582</v>
      </c>
      <c r="B507" s="80">
        <v>18</v>
      </c>
      <c r="C507" s="79" t="s">
        <v>66</v>
      </c>
      <c r="D507" s="79" t="s">
        <v>52</v>
      </c>
      <c r="E507" s="81" t="s">
        <v>67</v>
      </c>
      <c r="F507" s="80" t="s">
        <v>69</v>
      </c>
      <c r="G507" s="79">
        <v>20</v>
      </c>
      <c r="H507" s="98">
        <v>0.1</v>
      </c>
      <c r="I507" s="79">
        <f t="shared" si="14"/>
        <v>2</v>
      </c>
      <c r="J507" s="110">
        <f>+G507/G508</f>
        <v>20</v>
      </c>
    </row>
    <row r="508" spans="1:27" x14ac:dyDescent="0.2">
      <c r="A508" s="85" t="s">
        <v>583</v>
      </c>
      <c r="B508" s="80">
        <v>18</v>
      </c>
      <c r="C508" s="79" t="s">
        <v>66</v>
      </c>
      <c r="D508" s="79" t="s">
        <v>52</v>
      </c>
      <c r="E508" s="81" t="s">
        <v>67</v>
      </c>
      <c r="F508" s="80" t="s">
        <v>55</v>
      </c>
      <c r="G508" s="79">
        <v>1</v>
      </c>
      <c r="H508" s="98">
        <v>0.1</v>
      </c>
      <c r="I508" s="79">
        <f t="shared" si="14"/>
        <v>0.1</v>
      </c>
      <c r="J508" s="109"/>
    </row>
    <row r="509" spans="1:27" x14ac:dyDescent="0.2">
      <c r="A509" s="85" t="s">
        <v>584</v>
      </c>
      <c r="B509" s="80">
        <v>18</v>
      </c>
      <c r="C509" s="79" t="s">
        <v>66</v>
      </c>
      <c r="D509" s="79" t="s">
        <v>52</v>
      </c>
      <c r="E509" s="79" t="s">
        <v>72</v>
      </c>
      <c r="F509" s="80" t="s">
        <v>53</v>
      </c>
      <c r="G509" s="79">
        <v>200</v>
      </c>
      <c r="H509" s="98">
        <v>0.2</v>
      </c>
      <c r="I509" s="79">
        <f t="shared" si="14"/>
        <v>40</v>
      </c>
      <c r="J509" s="109"/>
      <c r="K509" s="110">
        <f>+G509/G510</f>
        <v>4</v>
      </c>
      <c r="L509" s="79">
        <f>+G509/G511</f>
        <v>40</v>
      </c>
    </row>
    <row r="510" spans="1:27" x14ac:dyDescent="0.2">
      <c r="A510" s="85" t="s">
        <v>585</v>
      </c>
      <c r="B510" s="80">
        <v>18</v>
      </c>
      <c r="C510" s="79" t="s">
        <v>66</v>
      </c>
      <c r="D510" s="79" t="s">
        <v>52</v>
      </c>
      <c r="E510" s="79" t="s">
        <v>72</v>
      </c>
      <c r="F510" s="80" t="s">
        <v>69</v>
      </c>
      <c r="G510" s="79">
        <v>50</v>
      </c>
      <c r="H510" s="98">
        <v>0.2</v>
      </c>
      <c r="I510" s="79">
        <f t="shared" si="14"/>
        <v>10</v>
      </c>
      <c r="J510" s="110">
        <f>+G510/G511</f>
        <v>10</v>
      </c>
    </row>
    <row r="511" spans="1:27" x14ac:dyDescent="0.2">
      <c r="A511" s="85" t="s">
        <v>586</v>
      </c>
      <c r="B511" s="80">
        <v>18</v>
      </c>
      <c r="C511" s="79" t="s">
        <v>66</v>
      </c>
      <c r="D511" s="79" t="s">
        <v>52</v>
      </c>
      <c r="E511" s="79" t="s">
        <v>72</v>
      </c>
      <c r="F511" s="80" t="s">
        <v>55</v>
      </c>
      <c r="G511" s="79">
        <v>5</v>
      </c>
      <c r="H511" s="98">
        <v>0.2</v>
      </c>
      <c r="I511" s="79">
        <f t="shared" si="14"/>
        <v>1</v>
      </c>
      <c r="J511" s="109"/>
    </row>
    <row r="512" spans="1:27" x14ac:dyDescent="0.2">
      <c r="A512" s="79" t="s">
        <v>587</v>
      </c>
      <c r="B512" s="80">
        <v>18</v>
      </c>
      <c r="C512" s="79" t="s">
        <v>66</v>
      </c>
      <c r="D512" s="79" t="s">
        <v>76</v>
      </c>
      <c r="E512" s="81" t="s">
        <v>67</v>
      </c>
      <c r="F512" s="80" t="s">
        <v>53</v>
      </c>
      <c r="G512" s="79">
        <v>50</v>
      </c>
      <c r="H512" s="84">
        <v>1</v>
      </c>
      <c r="I512" s="79">
        <f t="shared" si="14"/>
        <v>50</v>
      </c>
      <c r="J512" s="109"/>
      <c r="K512" s="110">
        <f>+G512/G513</f>
        <v>2.5</v>
      </c>
      <c r="L512" s="79">
        <f>+G512/G514</f>
        <v>50</v>
      </c>
    </row>
    <row r="513" spans="1:27" x14ac:dyDescent="0.2">
      <c r="A513" s="79" t="s">
        <v>588</v>
      </c>
      <c r="B513" s="80">
        <v>18</v>
      </c>
      <c r="C513" s="79" t="s">
        <v>66</v>
      </c>
      <c r="D513" s="79" t="s">
        <v>76</v>
      </c>
      <c r="E513" s="81" t="s">
        <v>67</v>
      </c>
      <c r="F513" s="80" t="s">
        <v>69</v>
      </c>
      <c r="G513" s="79">
        <v>20</v>
      </c>
      <c r="H513" s="84">
        <v>1</v>
      </c>
      <c r="I513" s="79">
        <f t="shared" si="14"/>
        <v>20</v>
      </c>
      <c r="J513" s="110">
        <f>+G513/G514</f>
        <v>20</v>
      </c>
    </row>
    <row r="514" spans="1:27" x14ac:dyDescent="0.2">
      <c r="A514" s="79" t="s">
        <v>589</v>
      </c>
      <c r="B514" s="80">
        <v>18</v>
      </c>
      <c r="C514" s="79" t="s">
        <v>66</v>
      </c>
      <c r="D514" s="79" t="s">
        <v>76</v>
      </c>
      <c r="E514" s="81" t="s">
        <v>67</v>
      </c>
      <c r="F514" s="80" t="s">
        <v>55</v>
      </c>
      <c r="G514" s="79">
        <v>1</v>
      </c>
      <c r="H514" s="84">
        <v>1</v>
      </c>
      <c r="I514" s="79">
        <f t="shared" si="14"/>
        <v>1</v>
      </c>
      <c r="J514" s="109"/>
    </row>
    <row r="515" spans="1:27" x14ac:dyDescent="0.2">
      <c r="A515" s="79" t="s">
        <v>590</v>
      </c>
      <c r="B515" s="80">
        <v>18</v>
      </c>
      <c r="C515" s="79" t="s">
        <v>66</v>
      </c>
      <c r="D515" s="79" t="s">
        <v>76</v>
      </c>
      <c r="E515" s="79" t="s">
        <v>72</v>
      </c>
      <c r="F515" s="80" t="s">
        <v>53</v>
      </c>
      <c r="G515" s="79">
        <v>200</v>
      </c>
      <c r="H515" s="84">
        <v>1</v>
      </c>
      <c r="I515" s="79">
        <f t="shared" si="14"/>
        <v>200</v>
      </c>
      <c r="J515" s="109"/>
      <c r="K515" s="110">
        <f>+G515/G516</f>
        <v>4</v>
      </c>
      <c r="L515" s="79">
        <f>+G515/G517</f>
        <v>40</v>
      </c>
    </row>
    <row r="516" spans="1:27" x14ac:dyDescent="0.2">
      <c r="A516" s="79" t="s">
        <v>591</v>
      </c>
      <c r="B516" s="80">
        <v>18</v>
      </c>
      <c r="C516" s="79" t="s">
        <v>66</v>
      </c>
      <c r="D516" s="79" t="s">
        <v>76</v>
      </c>
      <c r="E516" s="79" t="s">
        <v>72</v>
      </c>
      <c r="F516" s="80" t="s">
        <v>69</v>
      </c>
      <c r="G516" s="79">
        <v>50</v>
      </c>
      <c r="H516" s="84">
        <v>1</v>
      </c>
      <c r="I516" s="79">
        <f t="shared" si="14"/>
        <v>50</v>
      </c>
      <c r="J516" s="110">
        <f>+G516/G517</f>
        <v>10</v>
      </c>
    </row>
    <row r="517" spans="1:27" x14ac:dyDescent="0.2">
      <c r="A517" s="79" t="s">
        <v>592</v>
      </c>
      <c r="B517" s="80">
        <v>18</v>
      </c>
      <c r="C517" s="79" t="s">
        <v>66</v>
      </c>
      <c r="D517" s="79" t="s">
        <v>76</v>
      </c>
      <c r="E517" s="79" t="s">
        <v>72</v>
      </c>
      <c r="F517" s="80" t="s">
        <v>55</v>
      </c>
      <c r="G517" s="79">
        <v>5</v>
      </c>
      <c r="H517" s="84">
        <v>1</v>
      </c>
      <c r="I517" s="79">
        <f t="shared" si="14"/>
        <v>5</v>
      </c>
      <c r="J517" s="109"/>
    </row>
    <row r="518" spans="1:27" x14ac:dyDescent="0.2">
      <c r="A518" s="85" t="s">
        <v>593</v>
      </c>
      <c r="B518" s="80">
        <v>18</v>
      </c>
      <c r="C518" s="79" t="s">
        <v>83</v>
      </c>
      <c r="D518" s="79" t="s">
        <v>52</v>
      </c>
      <c r="E518" s="81" t="s">
        <v>67</v>
      </c>
      <c r="F518" s="80" t="s">
        <v>53</v>
      </c>
      <c r="G518" s="79">
        <v>100</v>
      </c>
      <c r="H518" s="98">
        <v>0.1</v>
      </c>
      <c r="I518" s="79">
        <f t="shared" si="14"/>
        <v>10</v>
      </c>
      <c r="J518" s="109"/>
      <c r="K518" s="110">
        <f>+G518/G519</f>
        <v>2</v>
      </c>
      <c r="L518" s="79">
        <f>+G518/G520</f>
        <v>5</v>
      </c>
      <c r="M518" s="79">
        <f>+G518/G521</f>
        <v>5</v>
      </c>
      <c r="P518" s="79">
        <f>+G518/G520</f>
        <v>5</v>
      </c>
      <c r="V518" s="79">
        <f>+MAX(K518:K533)</f>
        <v>2.5</v>
      </c>
      <c r="W518" s="79">
        <f>+MAX(L518:L533)</f>
        <v>10</v>
      </c>
      <c r="X518" s="79">
        <f>+MAX(M518:M533)</f>
        <v>10</v>
      </c>
      <c r="Y518" s="79">
        <f>+MAX(N518:N533)</f>
        <v>4</v>
      </c>
      <c r="Z518" s="79">
        <f>+MAX(J518:J533)</f>
        <v>4</v>
      </c>
      <c r="AA518" s="79">
        <f>+MAX(O518:O533)</f>
        <v>1</v>
      </c>
    </row>
    <row r="519" spans="1:27" x14ac:dyDescent="0.2">
      <c r="A519" s="85" t="s">
        <v>594</v>
      </c>
      <c r="B519" s="80">
        <v>18</v>
      </c>
      <c r="C519" s="79" t="s">
        <v>83</v>
      </c>
      <c r="D519" s="79" t="s">
        <v>52</v>
      </c>
      <c r="E519" s="81" t="s">
        <v>67</v>
      </c>
      <c r="F519" s="80" t="s">
        <v>69</v>
      </c>
      <c r="G519" s="79">
        <v>50</v>
      </c>
      <c r="H519" s="98">
        <v>0.1</v>
      </c>
      <c r="I519" s="79">
        <f t="shared" si="14"/>
        <v>5</v>
      </c>
      <c r="J519" s="110">
        <f>+G519/G520</f>
        <v>2.5</v>
      </c>
      <c r="N519" s="79">
        <f>+G519/G521</f>
        <v>2.5</v>
      </c>
      <c r="Q519" s="79">
        <f>+G519/G520</f>
        <v>2.5</v>
      </c>
      <c r="R519" s="79">
        <f>+G518/G519</f>
        <v>2</v>
      </c>
    </row>
    <row r="520" spans="1:27" x14ac:dyDescent="0.2">
      <c r="A520" s="85" t="s">
        <v>595</v>
      </c>
      <c r="B520" s="80">
        <v>18</v>
      </c>
      <c r="C520" s="79" t="s">
        <v>83</v>
      </c>
      <c r="D520" s="79" t="s">
        <v>52</v>
      </c>
      <c r="E520" s="81" t="s">
        <v>67</v>
      </c>
      <c r="F520" s="80" t="s">
        <v>55</v>
      </c>
      <c r="G520" s="79">
        <v>20</v>
      </c>
      <c r="H520" s="98">
        <v>0.1</v>
      </c>
      <c r="I520" s="79">
        <f t="shared" si="14"/>
        <v>2</v>
      </c>
      <c r="J520" s="109"/>
      <c r="O520" s="79">
        <f>+G520/G521</f>
        <v>1</v>
      </c>
    </row>
    <row r="521" spans="1:27" x14ac:dyDescent="0.2">
      <c r="A521" s="85" t="s">
        <v>596</v>
      </c>
      <c r="B521" s="87">
        <v>18</v>
      </c>
      <c r="C521" s="85" t="s">
        <v>83</v>
      </c>
      <c r="D521" s="85" t="s">
        <v>52</v>
      </c>
      <c r="E521" s="86" t="s">
        <v>67</v>
      </c>
      <c r="F521" s="87" t="s">
        <v>87</v>
      </c>
      <c r="G521" s="86">
        <v>20</v>
      </c>
      <c r="H521" s="98">
        <v>0.1</v>
      </c>
      <c r="I521" s="85">
        <f>H521*G521</f>
        <v>2</v>
      </c>
      <c r="J521" s="109"/>
    </row>
    <row r="522" spans="1:27" x14ac:dyDescent="0.2">
      <c r="A522" s="85" t="s">
        <v>597</v>
      </c>
      <c r="B522" s="80">
        <v>18</v>
      </c>
      <c r="C522" s="79" t="s">
        <v>83</v>
      </c>
      <c r="D522" s="79" t="s">
        <v>52</v>
      </c>
      <c r="E522" s="79" t="s">
        <v>72</v>
      </c>
      <c r="F522" s="80" t="s">
        <v>53</v>
      </c>
      <c r="G522" s="81">
        <v>500</v>
      </c>
      <c r="H522" s="98">
        <v>0.2</v>
      </c>
      <c r="I522" s="79">
        <f t="shared" si="14"/>
        <v>100</v>
      </c>
      <c r="J522" s="109"/>
      <c r="K522" s="110">
        <f>+G522/G523</f>
        <v>2.5</v>
      </c>
      <c r="L522" s="79">
        <f>+G522/G524</f>
        <v>10</v>
      </c>
      <c r="M522" s="79">
        <f>+G522/G525</f>
        <v>10</v>
      </c>
      <c r="P522" s="79">
        <f>+G522/G524</f>
        <v>10</v>
      </c>
    </row>
    <row r="523" spans="1:27" x14ac:dyDescent="0.2">
      <c r="A523" s="85" t="s">
        <v>598</v>
      </c>
      <c r="B523" s="80">
        <v>18</v>
      </c>
      <c r="C523" s="79" t="s">
        <v>83</v>
      </c>
      <c r="D523" s="79" t="s">
        <v>52</v>
      </c>
      <c r="E523" s="79" t="s">
        <v>72</v>
      </c>
      <c r="F523" s="80" t="s">
        <v>69</v>
      </c>
      <c r="G523" s="81">
        <v>200</v>
      </c>
      <c r="H523" s="98">
        <v>0.2</v>
      </c>
      <c r="I523" s="79">
        <f t="shared" si="14"/>
        <v>40</v>
      </c>
      <c r="J523" s="110">
        <f>+G523/G524</f>
        <v>4</v>
      </c>
      <c r="N523" s="79">
        <f>+G523/G525</f>
        <v>4</v>
      </c>
      <c r="Q523" s="79">
        <f>+G523/G524</f>
        <v>4</v>
      </c>
      <c r="R523" s="79">
        <f>+G522/G523</f>
        <v>2.5</v>
      </c>
    </row>
    <row r="524" spans="1:27" x14ac:dyDescent="0.2">
      <c r="A524" s="85" t="s">
        <v>599</v>
      </c>
      <c r="B524" s="80">
        <v>18</v>
      </c>
      <c r="C524" s="79" t="s">
        <v>83</v>
      </c>
      <c r="D524" s="79" t="s">
        <v>52</v>
      </c>
      <c r="E524" s="79" t="s">
        <v>72</v>
      </c>
      <c r="F524" s="80" t="s">
        <v>55</v>
      </c>
      <c r="G524" s="81">
        <v>50</v>
      </c>
      <c r="H524" s="98">
        <v>0.2</v>
      </c>
      <c r="I524" s="79">
        <f t="shared" si="14"/>
        <v>10</v>
      </c>
      <c r="J524" s="109"/>
      <c r="O524" s="79">
        <f>+G524/G525</f>
        <v>1</v>
      </c>
    </row>
    <row r="525" spans="1:27" x14ac:dyDescent="0.2">
      <c r="A525" s="85" t="s">
        <v>600</v>
      </c>
      <c r="B525" s="87">
        <v>18</v>
      </c>
      <c r="C525" s="85" t="s">
        <v>83</v>
      </c>
      <c r="D525" s="85" t="s">
        <v>52</v>
      </c>
      <c r="E525" s="85" t="s">
        <v>72</v>
      </c>
      <c r="F525" s="87" t="s">
        <v>87</v>
      </c>
      <c r="G525" s="86">
        <v>50</v>
      </c>
      <c r="H525" s="98">
        <v>0.2</v>
      </c>
      <c r="I525" s="85">
        <f>H525*G525</f>
        <v>10</v>
      </c>
      <c r="J525" s="111"/>
    </row>
    <row r="526" spans="1:27" x14ac:dyDescent="0.2">
      <c r="A526" s="79" t="s">
        <v>601</v>
      </c>
      <c r="B526" s="80">
        <v>18</v>
      </c>
      <c r="C526" s="79" t="s">
        <v>83</v>
      </c>
      <c r="D526" s="79" t="s">
        <v>76</v>
      </c>
      <c r="E526" s="81" t="s">
        <v>67</v>
      </c>
      <c r="F526" s="80" t="s">
        <v>53</v>
      </c>
      <c r="G526" s="81">
        <v>100</v>
      </c>
      <c r="H526" s="84">
        <v>1</v>
      </c>
      <c r="I526" s="79">
        <f t="shared" si="14"/>
        <v>100</v>
      </c>
      <c r="J526" s="111"/>
      <c r="K526" s="110">
        <f>+G526/G527</f>
        <v>2</v>
      </c>
      <c r="L526" s="79">
        <f>+G526/G528</f>
        <v>5</v>
      </c>
      <c r="M526" s="79">
        <f>+G526/G529</f>
        <v>5</v>
      </c>
      <c r="P526" s="79">
        <f>+G526/G528</f>
        <v>5</v>
      </c>
    </row>
    <row r="527" spans="1:27" x14ac:dyDescent="0.2">
      <c r="A527" s="79" t="s">
        <v>602</v>
      </c>
      <c r="B527" s="80">
        <v>18</v>
      </c>
      <c r="C527" s="79" t="s">
        <v>83</v>
      </c>
      <c r="D527" s="79" t="s">
        <v>76</v>
      </c>
      <c r="E527" s="81" t="s">
        <v>67</v>
      </c>
      <c r="F527" s="80" t="s">
        <v>69</v>
      </c>
      <c r="G527" s="81">
        <v>50</v>
      </c>
      <c r="H527" s="84">
        <v>1</v>
      </c>
      <c r="I527" s="79">
        <f t="shared" si="14"/>
        <v>50</v>
      </c>
      <c r="J527" s="110">
        <f>+G527/G528</f>
        <v>2.5</v>
      </c>
      <c r="N527" s="79">
        <f>+G527/G529</f>
        <v>2.5</v>
      </c>
      <c r="Q527" s="79">
        <f>+G527/G528</f>
        <v>2.5</v>
      </c>
      <c r="R527" s="79">
        <f>+G526/G527</f>
        <v>2</v>
      </c>
    </row>
    <row r="528" spans="1:27" x14ac:dyDescent="0.2">
      <c r="A528" s="79" t="s">
        <v>603</v>
      </c>
      <c r="B528" s="80">
        <v>18</v>
      </c>
      <c r="C528" s="79" t="s">
        <v>83</v>
      </c>
      <c r="D528" s="79" t="s">
        <v>76</v>
      </c>
      <c r="E528" s="81" t="s">
        <v>67</v>
      </c>
      <c r="F528" s="80" t="s">
        <v>55</v>
      </c>
      <c r="G528" s="81">
        <v>20</v>
      </c>
      <c r="H528" s="84">
        <v>1</v>
      </c>
      <c r="I528" s="79">
        <f t="shared" si="14"/>
        <v>20</v>
      </c>
      <c r="J528" s="111"/>
      <c r="O528" s="79">
        <f>+G528/G529</f>
        <v>1</v>
      </c>
    </row>
    <row r="529" spans="1:27" x14ac:dyDescent="0.2">
      <c r="A529" s="85" t="s">
        <v>604</v>
      </c>
      <c r="B529" s="87">
        <v>18</v>
      </c>
      <c r="C529" s="85" t="s">
        <v>83</v>
      </c>
      <c r="D529" s="85" t="s">
        <v>76</v>
      </c>
      <c r="E529" s="86" t="s">
        <v>67</v>
      </c>
      <c r="F529" s="87" t="s">
        <v>87</v>
      </c>
      <c r="G529" s="86">
        <v>20</v>
      </c>
      <c r="H529" s="98">
        <v>1</v>
      </c>
      <c r="I529" s="85">
        <f>H529*G529</f>
        <v>20</v>
      </c>
      <c r="J529" s="111"/>
    </row>
    <row r="530" spans="1:27" x14ac:dyDescent="0.2">
      <c r="A530" s="79" t="s">
        <v>605</v>
      </c>
      <c r="B530" s="80">
        <v>18</v>
      </c>
      <c r="C530" s="79" t="s">
        <v>83</v>
      </c>
      <c r="D530" s="79" t="s">
        <v>76</v>
      </c>
      <c r="E530" s="79" t="s">
        <v>72</v>
      </c>
      <c r="F530" s="80" t="s">
        <v>53</v>
      </c>
      <c r="G530" s="81">
        <v>500</v>
      </c>
      <c r="H530" s="84">
        <v>1</v>
      </c>
      <c r="I530" s="79">
        <f t="shared" si="14"/>
        <v>500</v>
      </c>
      <c r="J530" s="109"/>
      <c r="K530" s="110">
        <f>+G530/G531</f>
        <v>2.5</v>
      </c>
      <c r="L530" s="79">
        <f>+G530/G532</f>
        <v>10</v>
      </c>
      <c r="M530" s="79">
        <f>+G530/G533</f>
        <v>10</v>
      </c>
      <c r="P530" s="79">
        <f>+G530/G532</f>
        <v>10</v>
      </c>
    </row>
    <row r="531" spans="1:27" x14ac:dyDescent="0.2">
      <c r="A531" s="79" t="s">
        <v>606</v>
      </c>
      <c r="B531" s="80">
        <v>18</v>
      </c>
      <c r="C531" s="79" t="s">
        <v>83</v>
      </c>
      <c r="D531" s="79" t="s">
        <v>76</v>
      </c>
      <c r="E531" s="79" t="s">
        <v>72</v>
      </c>
      <c r="F531" s="80" t="s">
        <v>69</v>
      </c>
      <c r="G531" s="81">
        <v>200</v>
      </c>
      <c r="H531" s="84">
        <v>1</v>
      </c>
      <c r="I531" s="79">
        <f t="shared" si="14"/>
        <v>200</v>
      </c>
      <c r="J531" s="110">
        <f>+G531/G532</f>
        <v>4</v>
      </c>
      <c r="N531" s="79">
        <f>+G531/G533</f>
        <v>4</v>
      </c>
      <c r="Q531" s="79">
        <f>+G531/G532</f>
        <v>4</v>
      </c>
      <c r="R531" s="79">
        <f>+G530/G531</f>
        <v>2.5</v>
      </c>
    </row>
    <row r="532" spans="1:27" x14ac:dyDescent="0.2">
      <c r="A532" s="80" t="s">
        <v>607</v>
      </c>
      <c r="B532" s="80">
        <v>18</v>
      </c>
      <c r="C532" s="80" t="s">
        <v>83</v>
      </c>
      <c r="D532" s="80" t="s">
        <v>76</v>
      </c>
      <c r="E532" s="80" t="s">
        <v>72</v>
      </c>
      <c r="F532" s="80" t="s">
        <v>55</v>
      </c>
      <c r="G532" s="91">
        <v>50</v>
      </c>
      <c r="H532" s="92">
        <v>1</v>
      </c>
      <c r="I532" s="80">
        <f t="shared" si="14"/>
        <v>50</v>
      </c>
      <c r="J532" s="111"/>
      <c r="O532" s="79">
        <f>+G532/G533</f>
        <v>1</v>
      </c>
    </row>
    <row r="533" spans="1:27" x14ac:dyDescent="0.2">
      <c r="A533" s="93" t="s">
        <v>608</v>
      </c>
      <c r="B533" s="93">
        <v>18</v>
      </c>
      <c r="C533" s="93" t="s">
        <v>83</v>
      </c>
      <c r="D533" s="93" t="s">
        <v>76</v>
      </c>
      <c r="E533" s="93" t="s">
        <v>72</v>
      </c>
      <c r="F533" s="93" t="s">
        <v>87</v>
      </c>
      <c r="G533" s="95">
        <v>50</v>
      </c>
      <c r="H533" s="94">
        <v>1</v>
      </c>
      <c r="I533" s="93">
        <f>H533*G533</f>
        <v>50</v>
      </c>
      <c r="J533" s="112"/>
      <c r="K533" s="113"/>
      <c r="L533" s="99"/>
      <c r="M533" s="99"/>
      <c r="N533" s="99"/>
      <c r="O533" s="99"/>
      <c r="P533" s="99"/>
      <c r="Q533" s="99"/>
      <c r="R533" s="99"/>
      <c r="S533" s="99"/>
      <c r="T533" s="99"/>
      <c r="U533" s="99"/>
      <c r="V533" s="99"/>
      <c r="W533" s="99"/>
      <c r="X533" s="99"/>
      <c r="Y533" s="99"/>
      <c r="Z533" s="99"/>
      <c r="AA533" s="99"/>
    </row>
    <row r="534" spans="1:27" x14ac:dyDescent="0.2">
      <c r="A534" s="79" t="s">
        <v>609</v>
      </c>
      <c r="B534" s="82">
        <v>19</v>
      </c>
      <c r="C534" s="79" t="s">
        <v>66</v>
      </c>
      <c r="D534" s="79" t="s">
        <v>52</v>
      </c>
      <c r="E534" s="81" t="s">
        <v>67</v>
      </c>
      <c r="F534" s="82" t="s">
        <v>53</v>
      </c>
      <c r="G534" s="79">
        <v>25</v>
      </c>
      <c r="H534" s="84">
        <v>0.1</v>
      </c>
      <c r="I534" s="79">
        <f t="shared" si="14"/>
        <v>2.5</v>
      </c>
      <c r="J534" s="109"/>
      <c r="K534" s="110">
        <f>+G534/G535</f>
        <v>5</v>
      </c>
      <c r="L534" s="79">
        <f>+G534/G536</f>
        <v>50</v>
      </c>
      <c r="S534" s="79">
        <f>+MAX(J534:J545)</f>
        <v>10</v>
      </c>
      <c r="T534" s="79">
        <f>+MAX(K534:K545)</f>
        <v>10</v>
      </c>
      <c r="U534" s="79">
        <f>+MAX(L534:L545)</f>
        <v>100</v>
      </c>
    </row>
    <row r="535" spans="1:27" x14ac:dyDescent="0.2">
      <c r="A535" s="79" t="s">
        <v>610</v>
      </c>
      <c r="B535" s="80">
        <v>19</v>
      </c>
      <c r="C535" s="79" t="s">
        <v>66</v>
      </c>
      <c r="D535" s="79" t="s">
        <v>52</v>
      </c>
      <c r="E535" s="81" t="s">
        <v>67</v>
      </c>
      <c r="F535" s="80" t="s">
        <v>69</v>
      </c>
      <c r="G535" s="79">
        <v>5</v>
      </c>
      <c r="H535" s="84">
        <v>0.1</v>
      </c>
      <c r="I535" s="79">
        <f t="shared" si="14"/>
        <v>0.5</v>
      </c>
      <c r="J535" s="110">
        <f>+G535/G536</f>
        <v>10</v>
      </c>
    </row>
    <row r="536" spans="1:27" x14ac:dyDescent="0.2">
      <c r="A536" s="79" t="s">
        <v>611</v>
      </c>
      <c r="B536" s="80">
        <v>19</v>
      </c>
      <c r="C536" s="79" t="s">
        <v>66</v>
      </c>
      <c r="D536" s="79" t="s">
        <v>52</v>
      </c>
      <c r="E536" s="81" t="s">
        <v>67</v>
      </c>
      <c r="F536" s="80" t="s">
        <v>55</v>
      </c>
      <c r="G536" s="79">
        <v>0.5</v>
      </c>
      <c r="H536" s="84">
        <v>0.1</v>
      </c>
      <c r="I536" s="79">
        <f t="shared" si="14"/>
        <v>0.05</v>
      </c>
      <c r="J536" s="109"/>
    </row>
    <row r="537" spans="1:27" x14ac:dyDescent="0.2">
      <c r="A537" s="79" t="s">
        <v>612</v>
      </c>
      <c r="B537" s="80">
        <v>19</v>
      </c>
      <c r="C537" s="79" t="s">
        <v>66</v>
      </c>
      <c r="D537" s="79" t="s">
        <v>52</v>
      </c>
      <c r="E537" s="79" t="s">
        <v>72</v>
      </c>
      <c r="F537" s="80" t="s">
        <v>53</v>
      </c>
      <c r="G537" s="79">
        <v>50</v>
      </c>
      <c r="H537" s="84">
        <v>0.2</v>
      </c>
      <c r="I537" s="79">
        <f t="shared" si="14"/>
        <v>10</v>
      </c>
      <c r="J537" s="109"/>
      <c r="K537" s="110">
        <f>+G537/G538</f>
        <v>10</v>
      </c>
      <c r="L537" s="79">
        <f>+G537/G539</f>
        <v>100</v>
      </c>
    </row>
    <row r="538" spans="1:27" x14ac:dyDescent="0.2">
      <c r="A538" s="79" t="s">
        <v>613</v>
      </c>
      <c r="B538" s="80">
        <v>19</v>
      </c>
      <c r="C538" s="79" t="s">
        <v>66</v>
      </c>
      <c r="D538" s="79" t="s">
        <v>52</v>
      </c>
      <c r="E538" s="79" t="s">
        <v>72</v>
      </c>
      <c r="F538" s="80" t="s">
        <v>69</v>
      </c>
      <c r="G538" s="79">
        <v>5</v>
      </c>
      <c r="H538" s="84">
        <v>0.2</v>
      </c>
      <c r="I538" s="79">
        <f t="shared" si="14"/>
        <v>1</v>
      </c>
      <c r="J538" s="110">
        <f>+G538/G539</f>
        <v>10</v>
      </c>
    </row>
    <row r="539" spans="1:27" x14ac:dyDescent="0.2">
      <c r="A539" s="79" t="s">
        <v>614</v>
      </c>
      <c r="B539" s="80">
        <v>19</v>
      </c>
      <c r="C539" s="79" t="s">
        <v>66</v>
      </c>
      <c r="D539" s="79" t="s">
        <v>52</v>
      </c>
      <c r="E539" s="79" t="s">
        <v>72</v>
      </c>
      <c r="F539" s="80" t="s">
        <v>55</v>
      </c>
      <c r="G539" s="79">
        <v>0.5</v>
      </c>
      <c r="H539" s="84">
        <v>0.2</v>
      </c>
      <c r="I539" s="79">
        <f t="shared" si="14"/>
        <v>0.1</v>
      </c>
      <c r="J539" s="109"/>
    </row>
    <row r="540" spans="1:27" x14ac:dyDescent="0.2">
      <c r="A540" s="79" t="s">
        <v>615</v>
      </c>
      <c r="B540" s="80">
        <v>19</v>
      </c>
      <c r="C540" s="79" t="s">
        <v>66</v>
      </c>
      <c r="D540" s="79" t="s">
        <v>76</v>
      </c>
      <c r="E540" s="81" t="s">
        <v>67</v>
      </c>
      <c r="F540" s="80" t="s">
        <v>53</v>
      </c>
      <c r="G540" s="79">
        <v>25</v>
      </c>
      <c r="H540" s="84">
        <v>1</v>
      </c>
      <c r="I540" s="79">
        <f t="shared" si="14"/>
        <v>25</v>
      </c>
      <c r="J540" s="109"/>
      <c r="K540" s="110">
        <f>+G540/G541</f>
        <v>5</v>
      </c>
      <c r="L540" s="79">
        <f>+G540/G542</f>
        <v>50</v>
      </c>
    </row>
    <row r="541" spans="1:27" x14ac:dyDescent="0.2">
      <c r="A541" s="79" t="s">
        <v>616</v>
      </c>
      <c r="B541" s="80">
        <v>19</v>
      </c>
      <c r="C541" s="79" t="s">
        <v>66</v>
      </c>
      <c r="D541" s="79" t="s">
        <v>76</v>
      </c>
      <c r="E541" s="81" t="s">
        <v>67</v>
      </c>
      <c r="F541" s="80" t="s">
        <v>69</v>
      </c>
      <c r="G541" s="79">
        <v>5</v>
      </c>
      <c r="H541" s="84">
        <v>1</v>
      </c>
      <c r="I541" s="79">
        <f t="shared" si="14"/>
        <v>5</v>
      </c>
      <c r="J541" s="110">
        <f>+G541/G542</f>
        <v>10</v>
      </c>
    </row>
    <row r="542" spans="1:27" x14ac:dyDescent="0.2">
      <c r="A542" s="79" t="s">
        <v>617</v>
      </c>
      <c r="B542" s="80">
        <v>19</v>
      </c>
      <c r="C542" s="79" t="s">
        <v>66</v>
      </c>
      <c r="D542" s="79" t="s">
        <v>76</v>
      </c>
      <c r="E542" s="81" t="s">
        <v>67</v>
      </c>
      <c r="F542" s="80" t="s">
        <v>55</v>
      </c>
      <c r="G542" s="79">
        <v>0.5</v>
      </c>
      <c r="H542" s="84">
        <v>1</v>
      </c>
      <c r="I542" s="79">
        <f t="shared" ref="I542:I560" si="15">H542*G542</f>
        <v>0.5</v>
      </c>
      <c r="J542" s="109"/>
    </row>
    <row r="543" spans="1:27" x14ac:dyDescent="0.2">
      <c r="A543" s="79" t="s">
        <v>618</v>
      </c>
      <c r="B543" s="80">
        <v>19</v>
      </c>
      <c r="C543" s="79" t="s">
        <v>66</v>
      </c>
      <c r="D543" s="79" t="s">
        <v>76</v>
      </c>
      <c r="E543" s="79" t="s">
        <v>72</v>
      </c>
      <c r="F543" s="80" t="s">
        <v>53</v>
      </c>
      <c r="G543" s="79">
        <v>50</v>
      </c>
      <c r="H543" s="84">
        <v>1</v>
      </c>
      <c r="I543" s="79">
        <f t="shared" si="15"/>
        <v>50</v>
      </c>
      <c r="J543" s="109"/>
      <c r="K543" s="110">
        <f>+G543/G544</f>
        <v>10</v>
      </c>
      <c r="L543" s="79">
        <f>+G543/G545</f>
        <v>100</v>
      </c>
    </row>
    <row r="544" spans="1:27" x14ac:dyDescent="0.2">
      <c r="A544" s="81" t="s">
        <v>619</v>
      </c>
      <c r="B544" s="80">
        <v>19</v>
      </c>
      <c r="C544" s="79" t="s">
        <v>66</v>
      </c>
      <c r="D544" s="79" t="s">
        <v>76</v>
      </c>
      <c r="E544" s="79" t="s">
        <v>72</v>
      </c>
      <c r="F544" s="80" t="s">
        <v>69</v>
      </c>
      <c r="G544" s="79">
        <v>5</v>
      </c>
      <c r="H544" s="84">
        <v>1</v>
      </c>
      <c r="I544" s="79">
        <f t="shared" si="15"/>
        <v>5</v>
      </c>
      <c r="J544" s="110">
        <f>+G544/G545</f>
        <v>10</v>
      </c>
    </row>
    <row r="545" spans="1:27" x14ac:dyDescent="0.2">
      <c r="A545" s="79" t="s">
        <v>620</v>
      </c>
      <c r="B545" s="80">
        <v>19</v>
      </c>
      <c r="C545" s="79" t="s">
        <v>66</v>
      </c>
      <c r="D545" s="79" t="s">
        <v>76</v>
      </c>
      <c r="E545" s="79" t="s">
        <v>72</v>
      </c>
      <c r="F545" s="80" t="s">
        <v>55</v>
      </c>
      <c r="G545" s="79">
        <v>0.5</v>
      </c>
      <c r="H545" s="84">
        <v>1</v>
      </c>
      <c r="I545" s="79">
        <f t="shared" si="15"/>
        <v>0.5</v>
      </c>
      <c r="J545" s="109"/>
    </row>
    <row r="546" spans="1:27" x14ac:dyDescent="0.2">
      <c r="A546" s="79" t="s">
        <v>621</v>
      </c>
      <c r="B546" s="80">
        <v>19</v>
      </c>
      <c r="C546" s="79" t="s">
        <v>83</v>
      </c>
      <c r="D546" s="79" t="s">
        <v>52</v>
      </c>
      <c r="E546" s="81" t="s">
        <v>67</v>
      </c>
      <c r="F546" s="80" t="s">
        <v>53</v>
      </c>
      <c r="G546" s="79">
        <v>250</v>
      </c>
      <c r="H546" s="100">
        <v>0.1</v>
      </c>
      <c r="I546" s="79">
        <f t="shared" si="15"/>
        <v>25</v>
      </c>
      <c r="J546" s="109"/>
      <c r="K546" s="110">
        <f>+G546/G547</f>
        <v>5</v>
      </c>
      <c r="L546" s="79">
        <f>+G546/G548</f>
        <v>25</v>
      </c>
      <c r="M546" s="79">
        <f>+G546/G549</f>
        <v>2500</v>
      </c>
      <c r="P546" s="79">
        <f>+G546/G548</f>
        <v>25</v>
      </c>
      <c r="V546" s="79">
        <f>+MAX(K546:K561)</f>
        <v>5</v>
      </c>
      <c r="W546" s="79">
        <f>+MAX(L546:L561)</f>
        <v>25</v>
      </c>
      <c r="X546" s="79">
        <f>+MAX(M546:M561)</f>
        <v>5000</v>
      </c>
      <c r="Y546" s="79">
        <f>+MAX(N546:N561)</f>
        <v>1000</v>
      </c>
      <c r="Z546" s="79">
        <f>+MAX(J546:J561)</f>
        <v>5</v>
      </c>
      <c r="AA546" s="79">
        <f>+MAX(O546:O561)</f>
        <v>250</v>
      </c>
    </row>
    <row r="547" spans="1:27" x14ac:dyDescent="0.2">
      <c r="A547" s="79" t="s">
        <v>622</v>
      </c>
      <c r="B547" s="80">
        <v>19</v>
      </c>
      <c r="C547" s="79" t="s">
        <v>83</v>
      </c>
      <c r="D547" s="79" t="s">
        <v>52</v>
      </c>
      <c r="E547" s="81" t="s">
        <v>67</v>
      </c>
      <c r="F547" s="80" t="s">
        <v>69</v>
      </c>
      <c r="G547" s="79">
        <v>50</v>
      </c>
      <c r="H547" s="100">
        <v>0.1</v>
      </c>
      <c r="I547" s="79">
        <f t="shared" si="15"/>
        <v>5</v>
      </c>
      <c r="J547" s="110">
        <f>+G547/G548</f>
        <v>5</v>
      </c>
      <c r="N547" s="79">
        <f>+G547/G549</f>
        <v>500</v>
      </c>
      <c r="Q547" s="79">
        <f>+G547/G548</f>
        <v>5</v>
      </c>
      <c r="R547" s="79">
        <f>+G546/G547</f>
        <v>5</v>
      </c>
    </row>
    <row r="548" spans="1:27" x14ac:dyDescent="0.2">
      <c r="A548" s="79" t="s">
        <v>623</v>
      </c>
      <c r="B548" s="80">
        <v>19</v>
      </c>
      <c r="C548" s="79" t="s">
        <v>83</v>
      </c>
      <c r="D548" s="79" t="s">
        <v>52</v>
      </c>
      <c r="E548" s="81" t="s">
        <v>67</v>
      </c>
      <c r="F548" s="80" t="s">
        <v>55</v>
      </c>
      <c r="G548" s="79">
        <v>10</v>
      </c>
      <c r="H548" s="100">
        <v>0.1</v>
      </c>
      <c r="I548" s="79">
        <f t="shared" si="15"/>
        <v>1</v>
      </c>
      <c r="J548" s="109"/>
      <c r="O548" s="79">
        <f>+G548/G549</f>
        <v>100</v>
      </c>
    </row>
    <row r="549" spans="1:27" x14ac:dyDescent="0.2">
      <c r="A549" s="85" t="s">
        <v>624</v>
      </c>
      <c r="B549" s="87">
        <v>19</v>
      </c>
      <c r="C549" s="85" t="s">
        <v>83</v>
      </c>
      <c r="D549" s="85" t="s">
        <v>52</v>
      </c>
      <c r="E549" s="86" t="s">
        <v>67</v>
      </c>
      <c r="F549" s="87" t="s">
        <v>87</v>
      </c>
      <c r="G549" s="85">
        <v>0.1</v>
      </c>
      <c r="H549" s="88">
        <v>0.1</v>
      </c>
      <c r="I549" s="85">
        <f>H549*G549</f>
        <v>1.0000000000000002E-2</v>
      </c>
      <c r="J549" s="109"/>
    </row>
    <row r="550" spans="1:27" x14ac:dyDescent="0.2">
      <c r="A550" s="79" t="s">
        <v>625</v>
      </c>
      <c r="B550" s="80">
        <v>19</v>
      </c>
      <c r="C550" s="79" t="s">
        <v>83</v>
      </c>
      <c r="D550" s="79" t="s">
        <v>52</v>
      </c>
      <c r="E550" s="79" t="s">
        <v>72</v>
      </c>
      <c r="F550" s="80" t="s">
        <v>53</v>
      </c>
      <c r="G550" s="79">
        <v>500</v>
      </c>
      <c r="H550" s="100">
        <v>0.2</v>
      </c>
      <c r="I550" s="79">
        <f t="shared" si="15"/>
        <v>100</v>
      </c>
      <c r="J550" s="109"/>
      <c r="K550" s="110">
        <f>+G550/G551</f>
        <v>5</v>
      </c>
      <c r="L550" s="79">
        <f>+G550/G552</f>
        <v>20</v>
      </c>
      <c r="M550" s="79">
        <f>+G550/G553</f>
        <v>5000</v>
      </c>
      <c r="P550" s="79">
        <f>+G550/G552</f>
        <v>20</v>
      </c>
    </row>
    <row r="551" spans="1:27" x14ac:dyDescent="0.2">
      <c r="A551" s="79" t="s">
        <v>626</v>
      </c>
      <c r="B551" s="80">
        <v>19</v>
      </c>
      <c r="C551" s="79" t="s">
        <v>83</v>
      </c>
      <c r="D551" s="79" t="s">
        <v>52</v>
      </c>
      <c r="E551" s="79" t="s">
        <v>72</v>
      </c>
      <c r="F551" s="80" t="s">
        <v>69</v>
      </c>
      <c r="G551" s="79">
        <v>100</v>
      </c>
      <c r="H551" s="100">
        <v>0.2</v>
      </c>
      <c r="I551" s="79">
        <f t="shared" si="15"/>
        <v>20</v>
      </c>
      <c r="J551" s="110">
        <f>+G551/G552</f>
        <v>4</v>
      </c>
      <c r="N551" s="79">
        <f>+G551/G553</f>
        <v>1000</v>
      </c>
      <c r="Q551" s="79">
        <f>+G551/G552</f>
        <v>4</v>
      </c>
      <c r="R551" s="79">
        <f>+G550/G551</f>
        <v>5</v>
      </c>
    </row>
    <row r="552" spans="1:27" x14ac:dyDescent="0.2">
      <c r="A552" s="79" t="s">
        <v>627</v>
      </c>
      <c r="B552" s="80">
        <v>19</v>
      </c>
      <c r="C552" s="79" t="s">
        <v>83</v>
      </c>
      <c r="D552" s="79" t="s">
        <v>52</v>
      </c>
      <c r="E552" s="79" t="s">
        <v>72</v>
      </c>
      <c r="F552" s="80" t="s">
        <v>55</v>
      </c>
      <c r="G552" s="79">
        <v>25</v>
      </c>
      <c r="H552" s="100">
        <v>0.2</v>
      </c>
      <c r="I552" s="79">
        <f t="shared" si="15"/>
        <v>5</v>
      </c>
      <c r="J552" s="109"/>
      <c r="O552" s="79">
        <f>+G552/G553</f>
        <v>250</v>
      </c>
    </row>
    <row r="553" spans="1:27" x14ac:dyDescent="0.2">
      <c r="A553" s="85" t="s">
        <v>628</v>
      </c>
      <c r="B553" s="87">
        <v>19</v>
      </c>
      <c r="C553" s="85" t="s">
        <v>83</v>
      </c>
      <c r="D553" s="85" t="s">
        <v>52</v>
      </c>
      <c r="E553" s="85" t="s">
        <v>72</v>
      </c>
      <c r="F553" s="87" t="s">
        <v>87</v>
      </c>
      <c r="G553" s="85">
        <v>0.1</v>
      </c>
      <c r="H553" s="88">
        <v>0.2</v>
      </c>
      <c r="I553" s="85">
        <f>H553*G553</f>
        <v>2.0000000000000004E-2</v>
      </c>
      <c r="J553" s="111"/>
    </row>
    <row r="554" spans="1:27" x14ac:dyDescent="0.2">
      <c r="A554" s="79" t="s">
        <v>629</v>
      </c>
      <c r="B554" s="80">
        <v>19</v>
      </c>
      <c r="C554" s="79" t="s">
        <v>83</v>
      </c>
      <c r="D554" s="79" t="s">
        <v>76</v>
      </c>
      <c r="E554" s="81" t="s">
        <v>67</v>
      </c>
      <c r="F554" s="80" t="s">
        <v>53</v>
      </c>
      <c r="G554" s="79">
        <v>250</v>
      </c>
      <c r="H554" s="84">
        <v>1</v>
      </c>
      <c r="I554" s="79">
        <f t="shared" si="15"/>
        <v>250</v>
      </c>
      <c r="J554" s="111"/>
      <c r="K554" s="110">
        <f>+G554/G555</f>
        <v>5</v>
      </c>
      <c r="L554" s="79">
        <f>+G554/G556</f>
        <v>25</v>
      </c>
      <c r="M554" s="79">
        <f>+G554/G557</f>
        <v>25</v>
      </c>
      <c r="P554" s="79">
        <f>+G554/G556</f>
        <v>25</v>
      </c>
    </row>
    <row r="555" spans="1:27" x14ac:dyDescent="0.2">
      <c r="A555" s="79" t="s">
        <v>630</v>
      </c>
      <c r="B555" s="80">
        <v>19</v>
      </c>
      <c r="C555" s="79" t="s">
        <v>83</v>
      </c>
      <c r="D555" s="79" t="s">
        <v>76</v>
      </c>
      <c r="E555" s="81" t="s">
        <v>67</v>
      </c>
      <c r="F555" s="80" t="s">
        <v>69</v>
      </c>
      <c r="G555" s="79">
        <v>50</v>
      </c>
      <c r="H555" s="84">
        <v>1</v>
      </c>
      <c r="I555" s="79">
        <f t="shared" si="15"/>
        <v>50</v>
      </c>
      <c r="J555" s="110">
        <f>+G555/G556</f>
        <v>5</v>
      </c>
      <c r="N555" s="79">
        <f>+G555/G557</f>
        <v>5</v>
      </c>
      <c r="Q555" s="79">
        <f>+G555/G556</f>
        <v>5</v>
      </c>
      <c r="R555" s="79">
        <f>+G554/G555</f>
        <v>5</v>
      </c>
    </row>
    <row r="556" spans="1:27" x14ac:dyDescent="0.2">
      <c r="A556" s="79" t="s">
        <v>631</v>
      </c>
      <c r="B556" s="80">
        <v>19</v>
      </c>
      <c r="C556" s="79" t="s">
        <v>83</v>
      </c>
      <c r="D556" s="79" t="s">
        <v>76</v>
      </c>
      <c r="E556" s="81" t="s">
        <v>67</v>
      </c>
      <c r="F556" s="80" t="s">
        <v>55</v>
      </c>
      <c r="G556" s="79">
        <v>10</v>
      </c>
      <c r="H556" s="84">
        <v>1</v>
      </c>
      <c r="I556" s="79">
        <f t="shared" si="15"/>
        <v>10</v>
      </c>
      <c r="J556" s="111"/>
      <c r="O556" s="79">
        <f>+G556/G557</f>
        <v>1</v>
      </c>
    </row>
    <row r="557" spans="1:27" x14ac:dyDescent="0.2">
      <c r="A557" s="85" t="s">
        <v>632</v>
      </c>
      <c r="B557" s="87">
        <v>19</v>
      </c>
      <c r="C557" s="85" t="s">
        <v>83</v>
      </c>
      <c r="D557" s="85" t="s">
        <v>76</v>
      </c>
      <c r="E557" s="86" t="s">
        <v>67</v>
      </c>
      <c r="F557" s="87" t="s">
        <v>87</v>
      </c>
      <c r="G557" s="85">
        <v>10</v>
      </c>
      <c r="H557" s="98">
        <v>1</v>
      </c>
      <c r="I557" s="85">
        <f>H557*G557</f>
        <v>10</v>
      </c>
      <c r="J557" s="111"/>
    </row>
    <row r="558" spans="1:27" x14ac:dyDescent="0.2">
      <c r="A558" s="79" t="s">
        <v>633</v>
      </c>
      <c r="B558" s="80">
        <v>19</v>
      </c>
      <c r="C558" s="79" t="s">
        <v>83</v>
      </c>
      <c r="D558" s="79" t="s">
        <v>76</v>
      </c>
      <c r="E558" s="79" t="s">
        <v>72</v>
      </c>
      <c r="F558" s="80" t="s">
        <v>53</v>
      </c>
      <c r="G558" s="79">
        <v>500</v>
      </c>
      <c r="H558" s="84">
        <v>1</v>
      </c>
      <c r="I558" s="79">
        <f t="shared" si="15"/>
        <v>500</v>
      </c>
      <c r="J558" s="109"/>
      <c r="K558" s="110">
        <f>+G558/G559</f>
        <v>5</v>
      </c>
      <c r="L558" s="79">
        <f>+G558/G560</f>
        <v>20</v>
      </c>
      <c r="M558" s="79">
        <f>+G558/G561</f>
        <v>20</v>
      </c>
      <c r="P558" s="79">
        <f>+G558/G560</f>
        <v>20</v>
      </c>
    </row>
    <row r="559" spans="1:27" x14ac:dyDescent="0.2">
      <c r="A559" s="79" t="s">
        <v>634</v>
      </c>
      <c r="B559" s="80">
        <v>19</v>
      </c>
      <c r="C559" s="79" t="s">
        <v>83</v>
      </c>
      <c r="D559" s="79" t="s">
        <v>76</v>
      </c>
      <c r="E559" s="79" t="s">
        <v>72</v>
      </c>
      <c r="F559" s="80" t="s">
        <v>69</v>
      </c>
      <c r="G559" s="79">
        <v>100</v>
      </c>
      <c r="H559" s="84">
        <v>1</v>
      </c>
      <c r="I559" s="79">
        <f t="shared" si="15"/>
        <v>100</v>
      </c>
      <c r="J559" s="110">
        <f>+G559/G560</f>
        <v>4</v>
      </c>
      <c r="N559" s="79">
        <f>+G559/G561</f>
        <v>4</v>
      </c>
      <c r="Q559" s="79">
        <f>+G559/G560</f>
        <v>4</v>
      </c>
      <c r="R559" s="79">
        <f>+G558/G559</f>
        <v>5</v>
      </c>
    </row>
    <row r="560" spans="1:27" x14ac:dyDescent="0.2">
      <c r="A560" s="80" t="s">
        <v>635</v>
      </c>
      <c r="B560" s="80">
        <v>19</v>
      </c>
      <c r="C560" s="80" t="s">
        <v>83</v>
      </c>
      <c r="D560" s="80" t="s">
        <v>76</v>
      </c>
      <c r="E560" s="80" t="s">
        <v>72</v>
      </c>
      <c r="F560" s="80" t="s">
        <v>55</v>
      </c>
      <c r="G560" s="80">
        <v>25</v>
      </c>
      <c r="H560" s="92">
        <v>1</v>
      </c>
      <c r="I560" s="80">
        <f t="shared" si="15"/>
        <v>25</v>
      </c>
      <c r="J560" s="111"/>
      <c r="O560" s="79">
        <f>+G560/G561</f>
        <v>1</v>
      </c>
    </row>
    <row r="561" spans="1:27" x14ac:dyDescent="0.2">
      <c r="A561" s="93" t="s">
        <v>636</v>
      </c>
      <c r="B561" s="93">
        <v>19</v>
      </c>
      <c r="C561" s="93" t="s">
        <v>83</v>
      </c>
      <c r="D561" s="93" t="s">
        <v>76</v>
      </c>
      <c r="E561" s="93" t="s">
        <v>72</v>
      </c>
      <c r="F561" s="93" t="s">
        <v>87</v>
      </c>
      <c r="G561" s="93">
        <v>25</v>
      </c>
      <c r="H561" s="94">
        <v>1</v>
      </c>
      <c r="I561" s="93">
        <f>H561*G561</f>
        <v>25</v>
      </c>
      <c r="J561" s="112"/>
      <c r="K561" s="113"/>
      <c r="L561" s="99"/>
      <c r="M561" s="99"/>
      <c r="N561" s="99"/>
      <c r="O561" s="99"/>
      <c r="P561" s="99"/>
      <c r="Q561" s="99"/>
      <c r="R561" s="99"/>
      <c r="S561" s="99"/>
      <c r="T561" s="99"/>
      <c r="U561" s="99"/>
      <c r="V561" s="99"/>
      <c r="W561" s="99"/>
      <c r="X561" s="99"/>
      <c r="Y561" s="99"/>
      <c r="Z561" s="99"/>
      <c r="AA561" s="99"/>
    </row>
    <row r="562" spans="1:27" x14ac:dyDescent="0.2">
      <c r="A562" s="79" t="s">
        <v>637</v>
      </c>
      <c r="B562" s="82">
        <v>20</v>
      </c>
      <c r="C562" s="79" t="s">
        <v>66</v>
      </c>
      <c r="D562" s="79" t="s">
        <v>52</v>
      </c>
      <c r="E562" s="81" t="s">
        <v>67</v>
      </c>
      <c r="F562" s="82" t="s">
        <v>53</v>
      </c>
      <c r="G562" s="81" t="s">
        <v>244</v>
      </c>
      <c r="H562" s="100" t="s">
        <v>244</v>
      </c>
      <c r="I562" s="79" t="s">
        <v>638</v>
      </c>
      <c r="J562" s="109"/>
      <c r="S562" s="79">
        <f>+MAX(J562:J573)</f>
        <v>100</v>
      </c>
      <c r="U562" s="79">
        <f>+MAX(L562:L573)</f>
        <v>500</v>
      </c>
    </row>
    <row r="563" spans="1:27" x14ac:dyDescent="0.2">
      <c r="A563" s="79" t="s">
        <v>639</v>
      </c>
      <c r="B563" s="80">
        <v>20</v>
      </c>
      <c r="C563" s="79" t="s">
        <v>66</v>
      </c>
      <c r="D563" s="79" t="s">
        <v>52</v>
      </c>
      <c r="E563" s="81" t="s">
        <v>67</v>
      </c>
      <c r="F563" s="80" t="s">
        <v>69</v>
      </c>
      <c r="G563" s="81" t="s">
        <v>244</v>
      </c>
      <c r="H563" s="100" t="s">
        <v>244</v>
      </c>
      <c r="I563" s="79" t="s">
        <v>638</v>
      </c>
      <c r="J563" s="110"/>
    </row>
    <row r="564" spans="1:27" x14ac:dyDescent="0.2">
      <c r="A564" s="79" t="s">
        <v>640</v>
      </c>
      <c r="B564" s="80">
        <v>20</v>
      </c>
      <c r="C564" s="79" t="s">
        <v>66</v>
      </c>
      <c r="D564" s="79" t="s">
        <v>52</v>
      </c>
      <c r="E564" s="81" t="s">
        <v>67</v>
      </c>
      <c r="F564" s="80" t="s">
        <v>55</v>
      </c>
      <c r="G564" s="81" t="s">
        <v>244</v>
      </c>
      <c r="H564" s="100" t="s">
        <v>244</v>
      </c>
      <c r="I564" s="79" t="s">
        <v>638</v>
      </c>
      <c r="J564" s="109"/>
    </row>
    <row r="565" spans="1:27" x14ac:dyDescent="0.2">
      <c r="A565" s="79" t="s">
        <v>641</v>
      </c>
      <c r="B565" s="80">
        <v>20</v>
      </c>
      <c r="C565" s="79" t="s">
        <v>66</v>
      </c>
      <c r="D565" s="79" t="s">
        <v>52</v>
      </c>
      <c r="E565" s="81" t="s">
        <v>72</v>
      </c>
      <c r="F565" s="80" t="s">
        <v>53</v>
      </c>
      <c r="G565" s="79">
        <v>5</v>
      </c>
      <c r="H565" s="100">
        <v>0.2</v>
      </c>
      <c r="I565" s="79">
        <f>H565*G565</f>
        <v>1</v>
      </c>
      <c r="J565" s="109"/>
      <c r="K565" s="110">
        <f>+G565/G566</f>
        <v>5</v>
      </c>
      <c r="L565" s="79">
        <f>+G565/G567</f>
        <v>500</v>
      </c>
    </row>
    <row r="566" spans="1:27" x14ac:dyDescent="0.2">
      <c r="A566" s="79" t="s">
        <v>642</v>
      </c>
      <c r="B566" s="80">
        <v>20</v>
      </c>
      <c r="C566" s="79" t="s">
        <v>66</v>
      </c>
      <c r="D566" s="79" t="s">
        <v>52</v>
      </c>
      <c r="E566" s="81" t="s">
        <v>72</v>
      </c>
      <c r="F566" s="80" t="s">
        <v>69</v>
      </c>
      <c r="G566" s="79">
        <v>1</v>
      </c>
      <c r="H566" s="100">
        <v>0.2</v>
      </c>
      <c r="I566" s="79">
        <f>H566*G566</f>
        <v>0.2</v>
      </c>
      <c r="J566" s="127">
        <f>+G566/G567</f>
        <v>100</v>
      </c>
    </row>
    <row r="567" spans="1:27" x14ac:dyDescent="0.2">
      <c r="A567" s="79" t="s">
        <v>643</v>
      </c>
      <c r="B567" s="80">
        <v>20</v>
      </c>
      <c r="C567" s="79" t="s">
        <v>66</v>
      </c>
      <c r="D567" s="79" t="s">
        <v>52</v>
      </c>
      <c r="E567" s="81" t="s">
        <v>72</v>
      </c>
      <c r="F567" s="80" t="s">
        <v>55</v>
      </c>
      <c r="G567" s="79">
        <v>0.01</v>
      </c>
      <c r="H567" s="100">
        <v>0.2</v>
      </c>
      <c r="I567" s="79">
        <f>H567*G567</f>
        <v>2E-3</v>
      </c>
      <c r="J567" s="109"/>
    </row>
    <row r="568" spans="1:27" x14ac:dyDescent="0.2">
      <c r="A568" s="79" t="s">
        <v>644</v>
      </c>
      <c r="B568" s="80">
        <v>20</v>
      </c>
      <c r="C568" s="79" t="s">
        <v>66</v>
      </c>
      <c r="D568" s="79" t="s">
        <v>76</v>
      </c>
      <c r="E568" s="81" t="s">
        <v>67</v>
      </c>
      <c r="F568" s="80" t="s">
        <v>53</v>
      </c>
      <c r="G568" s="81" t="s">
        <v>244</v>
      </c>
      <c r="H568" s="83" t="s">
        <v>244</v>
      </c>
      <c r="I568" s="79" t="s">
        <v>638</v>
      </c>
      <c r="J568" s="109"/>
    </row>
    <row r="569" spans="1:27" x14ac:dyDescent="0.2">
      <c r="A569" s="79" t="s">
        <v>645</v>
      </c>
      <c r="B569" s="80">
        <v>20</v>
      </c>
      <c r="C569" s="79" t="s">
        <v>66</v>
      </c>
      <c r="D569" s="79" t="s">
        <v>76</v>
      </c>
      <c r="E569" s="81" t="s">
        <v>67</v>
      </c>
      <c r="F569" s="80" t="s">
        <v>69</v>
      </c>
      <c r="G569" s="81" t="s">
        <v>244</v>
      </c>
      <c r="H569" s="83" t="s">
        <v>244</v>
      </c>
      <c r="I569" s="79" t="s">
        <v>638</v>
      </c>
      <c r="J569" s="110"/>
    </row>
    <row r="570" spans="1:27" x14ac:dyDescent="0.2">
      <c r="A570" s="79" t="s">
        <v>646</v>
      </c>
      <c r="B570" s="80">
        <v>20</v>
      </c>
      <c r="C570" s="79" t="s">
        <v>66</v>
      </c>
      <c r="D570" s="79" t="s">
        <v>76</v>
      </c>
      <c r="E570" s="81" t="s">
        <v>67</v>
      </c>
      <c r="F570" s="80" t="s">
        <v>55</v>
      </c>
      <c r="G570" s="81" t="s">
        <v>244</v>
      </c>
      <c r="H570" s="83" t="s">
        <v>244</v>
      </c>
      <c r="I570" s="79" t="s">
        <v>638</v>
      </c>
      <c r="J570" s="109"/>
    </row>
    <row r="571" spans="1:27" x14ac:dyDescent="0.2">
      <c r="A571" s="79" t="s">
        <v>647</v>
      </c>
      <c r="B571" s="80">
        <v>20</v>
      </c>
      <c r="C571" s="79" t="s">
        <v>66</v>
      </c>
      <c r="D571" s="79" t="s">
        <v>76</v>
      </c>
      <c r="E571" s="81" t="s">
        <v>72</v>
      </c>
      <c r="F571" s="80" t="s">
        <v>53</v>
      </c>
      <c r="G571" s="79">
        <v>5</v>
      </c>
      <c r="H571" s="100">
        <v>1</v>
      </c>
      <c r="I571" s="79">
        <f>H571*G571</f>
        <v>5</v>
      </c>
      <c r="J571" s="109"/>
      <c r="K571" s="110">
        <f>+G571/G572</f>
        <v>5</v>
      </c>
      <c r="L571" s="79">
        <f>+G571/G573</f>
        <v>500</v>
      </c>
    </row>
    <row r="572" spans="1:27" x14ac:dyDescent="0.2">
      <c r="A572" s="79" t="s">
        <v>648</v>
      </c>
      <c r="B572" s="80">
        <v>20</v>
      </c>
      <c r="C572" s="79" t="s">
        <v>66</v>
      </c>
      <c r="D572" s="79" t="s">
        <v>76</v>
      </c>
      <c r="E572" s="81" t="s">
        <v>72</v>
      </c>
      <c r="F572" s="80" t="s">
        <v>69</v>
      </c>
      <c r="G572" s="79">
        <v>1</v>
      </c>
      <c r="H572" s="100">
        <v>1</v>
      </c>
      <c r="I572" s="79">
        <f>H572*G572</f>
        <v>1</v>
      </c>
      <c r="J572" s="127">
        <f>+G572/G573</f>
        <v>100</v>
      </c>
    </row>
    <row r="573" spans="1:27" x14ac:dyDescent="0.2">
      <c r="A573" s="79" t="s">
        <v>649</v>
      </c>
      <c r="B573" s="80">
        <v>20</v>
      </c>
      <c r="C573" s="79" t="s">
        <v>66</v>
      </c>
      <c r="D573" s="79" t="s">
        <v>76</v>
      </c>
      <c r="E573" s="81" t="s">
        <v>72</v>
      </c>
      <c r="F573" s="80" t="s">
        <v>55</v>
      </c>
      <c r="G573" s="79">
        <v>0.01</v>
      </c>
      <c r="H573" s="100">
        <v>1</v>
      </c>
      <c r="I573" s="79">
        <f>H573*G573</f>
        <v>0.01</v>
      </c>
      <c r="J573" s="109"/>
    </row>
    <row r="574" spans="1:27" x14ac:dyDescent="0.2">
      <c r="A574" s="79" t="s">
        <v>650</v>
      </c>
      <c r="B574" s="80">
        <v>20</v>
      </c>
      <c r="C574" s="79" t="s">
        <v>83</v>
      </c>
      <c r="D574" s="79" t="s">
        <v>52</v>
      </c>
      <c r="E574" s="81" t="s">
        <v>67</v>
      </c>
      <c r="F574" s="80" t="s">
        <v>53</v>
      </c>
      <c r="G574" s="81" t="s">
        <v>244</v>
      </c>
      <c r="H574" s="100" t="s">
        <v>244</v>
      </c>
      <c r="I574" s="79" t="s">
        <v>638</v>
      </c>
      <c r="J574" s="109"/>
      <c r="V574" s="79">
        <f>+MAX(K574:K589)</f>
        <v>2.5</v>
      </c>
      <c r="W574" s="79">
        <f>+MAX(L574:L589)</f>
        <v>10</v>
      </c>
      <c r="X574" s="79">
        <f>+MAX(M574:M589)</f>
        <v>500</v>
      </c>
      <c r="Y574" s="79">
        <f>+MAX(N574:N589)</f>
        <v>200</v>
      </c>
      <c r="Z574" s="79">
        <f>+MAX(J574:J589)</f>
        <v>4</v>
      </c>
      <c r="AA574" s="79">
        <f>+MAX(O574:O589)</f>
        <v>50</v>
      </c>
    </row>
    <row r="575" spans="1:27" x14ac:dyDescent="0.2">
      <c r="A575" s="79" t="s">
        <v>651</v>
      </c>
      <c r="B575" s="80">
        <v>20</v>
      </c>
      <c r="C575" s="79" t="s">
        <v>83</v>
      </c>
      <c r="D575" s="79" t="s">
        <v>52</v>
      </c>
      <c r="E575" s="81" t="s">
        <v>67</v>
      </c>
      <c r="F575" s="80" t="s">
        <v>69</v>
      </c>
      <c r="G575" s="81" t="s">
        <v>244</v>
      </c>
      <c r="H575" s="100" t="s">
        <v>244</v>
      </c>
      <c r="I575" s="79" t="s">
        <v>638</v>
      </c>
      <c r="J575" s="110"/>
    </row>
    <row r="576" spans="1:27" x14ac:dyDescent="0.2">
      <c r="A576" s="79" t="s">
        <v>652</v>
      </c>
      <c r="B576" s="80">
        <v>20</v>
      </c>
      <c r="C576" s="79" t="s">
        <v>83</v>
      </c>
      <c r="D576" s="79" t="s">
        <v>52</v>
      </c>
      <c r="E576" s="81" t="s">
        <v>67</v>
      </c>
      <c r="F576" s="80" t="s">
        <v>55</v>
      </c>
      <c r="G576" s="81" t="s">
        <v>244</v>
      </c>
      <c r="H576" s="100" t="s">
        <v>244</v>
      </c>
      <c r="I576" s="79" t="s">
        <v>638</v>
      </c>
      <c r="J576" s="109"/>
    </row>
    <row r="577" spans="1:27" x14ac:dyDescent="0.2">
      <c r="A577" s="85" t="s">
        <v>653</v>
      </c>
      <c r="B577" s="87">
        <v>20</v>
      </c>
      <c r="C577" s="85" t="s">
        <v>83</v>
      </c>
      <c r="D577" s="85" t="s">
        <v>52</v>
      </c>
      <c r="E577" s="86" t="s">
        <v>67</v>
      </c>
      <c r="F577" s="87" t="s">
        <v>87</v>
      </c>
      <c r="G577" s="86" t="s">
        <v>244</v>
      </c>
      <c r="H577" s="88" t="s">
        <v>244</v>
      </c>
      <c r="I577" s="85" t="s">
        <v>638</v>
      </c>
      <c r="J577" s="109"/>
    </row>
    <row r="578" spans="1:27" x14ac:dyDescent="0.2">
      <c r="A578" s="79" t="s">
        <v>654</v>
      </c>
      <c r="B578" s="80">
        <v>20</v>
      </c>
      <c r="C578" s="79" t="s">
        <v>83</v>
      </c>
      <c r="D578" s="79" t="s">
        <v>52</v>
      </c>
      <c r="E578" s="81" t="s">
        <v>72</v>
      </c>
      <c r="F578" s="80" t="s">
        <v>53</v>
      </c>
      <c r="G578" s="79">
        <v>50</v>
      </c>
      <c r="H578" s="100">
        <v>0.2</v>
      </c>
      <c r="I578" s="79">
        <f>H578*G578</f>
        <v>10</v>
      </c>
      <c r="J578" s="109"/>
      <c r="K578" s="110">
        <f>+G578/G579</f>
        <v>2.5</v>
      </c>
      <c r="L578" s="79">
        <f>+G578/G580</f>
        <v>10</v>
      </c>
      <c r="M578" s="79">
        <f>+G578/G581</f>
        <v>500</v>
      </c>
      <c r="P578" s="79">
        <f>+G578/G580</f>
        <v>10</v>
      </c>
    </row>
    <row r="579" spans="1:27" x14ac:dyDescent="0.2">
      <c r="A579" s="79" t="s">
        <v>655</v>
      </c>
      <c r="B579" s="80">
        <v>20</v>
      </c>
      <c r="C579" s="79" t="s">
        <v>83</v>
      </c>
      <c r="D579" s="79" t="s">
        <v>52</v>
      </c>
      <c r="E579" s="81" t="s">
        <v>72</v>
      </c>
      <c r="F579" s="80" t="s">
        <v>69</v>
      </c>
      <c r="G579" s="79">
        <v>20</v>
      </c>
      <c r="H579" s="100">
        <v>0.2</v>
      </c>
      <c r="I579" s="79">
        <f>H579*G579</f>
        <v>4</v>
      </c>
      <c r="J579" s="110">
        <f>+G579/G580</f>
        <v>4</v>
      </c>
      <c r="N579" s="79">
        <f>+G579/G581</f>
        <v>200</v>
      </c>
      <c r="Q579" s="79">
        <f>+G579/G580</f>
        <v>4</v>
      </c>
      <c r="R579" s="79">
        <f>+G578/G579</f>
        <v>2.5</v>
      </c>
    </row>
    <row r="580" spans="1:27" x14ac:dyDescent="0.2">
      <c r="A580" s="79" t="s">
        <v>656</v>
      </c>
      <c r="B580" s="80">
        <v>20</v>
      </c>
      <c r="C580" s="79" t="s">
        <v>83</v>
      </c>
      <c r="D580" s="79" t="s">
        <v>52</v>
      </c>
      <c r="E580" s="81" t="s">
        <v>72</v>
      </c>
      <c r="F580" s="80" t="s">
        <v>55</v>
      </c>
      <c r="G580" s="79">
        <v>5</v>
      </c>
      <c r="H580" s="100">
        <v>0.2</v>
      </c>
      <c r="I580" s="79">
        <f>H580*G580</f>
        <v>1</v>
      </c>
      <c r="J580" s="109"/>
      <c r="O580" s="79">
        <f>+G580/G581</f>
        <v>50</v>
      </c>
    </row>
    <row r="581" spans="1:27" x14ac:dyDescent="0.2">
      <c r="A581" s="85" t="s">
        <v>657</v>
      </c>
      <c r="B581" s="87">
        <v>20</v>
      </c>
      <c r="C581" s="85" t="s">
        <v>83</v>
      </c>
      <c r="D581" s="85" t="s">
        <v>52</v>
      </c>
      <c r="E581" s="86" t="s">
        <v>72</v>
      </c>
      <c r="F581" s="87" t="s">
        <v>87</v>
      </c>
      <c r="G581" s="85">
        <v>0.1</v>
      </c>
      <c r="H581" s="88">
        <v>0.2</v>
      </c>
      <c r="I581" s="85">
        <f>H581*G581</f>
        <v>2.0000000000000004E-2</v>
      </c>
      <c r="J581" s="111"/>
    </row>
    <row r="582" spans="1:27" x14ac:dyDescent="0.2">
      <c r="A582" s="79" t="s">
        <v>658</v>
      </c>
      <c r="B582" s="80">
        <v>20</v>
      </c>
      <c r="C582" s="79" t="s">
        <v>83</v>
      </c>
      <c r="D582" s="79" t="s">
        <v>76</v>
      </c>
      <c r="E582" s="81" t="s">
        <v>67</v>
      </c>
      <c r="F582" s="80" t="s">
        <v>53</v>
      </c>
      <c r="G582" s="81" t="s">
        <v>244</v>
      </c>
      <c r="H582" s="83" t="s">
        <v>244</v>
      </c>
      <c r="I582" s="79" t="s">
        <v>638</v>
      </c>
      <c r="J582" s="111"/>
    </row>
    <row r="583" spans="1:27" x14ac:dyDescent="0.2">
      <c r="A583" s="79" t="s">
        <v>659</v>
      </c>
      <c r="B583" s="80">
        <v>20</v>
      </c>
      <c r="C583" s="79" t="s">
        <v>83</v>
      </c>
      <c r="D583" s="79" t="s">
        <v>76</v>
      </c>
      <c r="E583" s="81" t="s">
        <v>67</v>
      </c>
      <c r="F583" s="80" t="s">
        <v>69</v>
      </c>
      <c r="G583" s="81" t="s">
        <v>244</v>
      </c>
      <c r="H583" s="83" t="s">
        <v>244</v>
      </c>
      <c r="I583" s="79" t="s">
        <v>638</v>
      </c>
      <c r="J583" s="110"/>
    </row>
    <row r="584" spans="1:27" x14ac:dyDescent="0.2">
      <c r="A584" s="79" t="s">
        <v>660</v>
      </c>
      <c r="B584" s="80">
        <v>20</v>
      </c>
      <c r="C584" s="79" t="s">
        <v>83</v>
      </c>
      <c r="D584" s="79" t="s">
        <v>76</v>
      </c>
      <c r="E584" s="81" t="s">
        <v>67</v>
      </c>
      <c r="F584" s="80" t="s">
        <v>55</v>
      </c>
      <c r="G584" s="81" t="s">
        <v>244</v>
      </c>
      <c r="H584" s="83" t="s">
        <v>244</v>
      </c>
      <c r="I584" s="79" t="s">
        <v>638</v>
      </c>
      <c r="J584" s="111"/>
    </row>
    <row r="585" spans="1:27" x14ac:dyDescent="0.2">
      <c r="A585" s="85" t="s">
        <v>661</v>
      </c>
      <c r="B585" s="87">
        <v>20</v>
      </c>
      <c r="C585" s="85" t="s">
        <v>83</v>
      </c>
      <c r="D585" s="85" t="s">
        <v>76</v>
      </c>
      <c r="E585" s="86" t="s">
        <v>67</v>
      </c>
      <c r="F585" s="87" t="s">
        <v>87</v>
      </c>
      <c r="G585" s="86" t="s">
        <v>244</v>
      </c>
      <c r="H585" s="88" t="s">
        <v>244</v>
      </c>
      <c r="I585" s="85" t="s">
        <v>638</v>
      </c>
      <c r="J585" s="111"/>
    </row>
    <row r="586" spans="1:27" x14ac:dyDescent="0.2">
      <c r="A586" s="79" t="s">
        <v>662</v>
      </c>
      <c r="B586" s="80">
        <v>20</v>
      </c>
      <c r="C586" s="79" t="s">
        <v>83</v>
      </c>
      <c r="D586" s="79" t="s">
        <v>76</v>
      </c>
      <c r="E586" s="79" t="s">
        <v>72</v>
      </c>
      <c r="F586" s="80" t="s">
        <v>53</v>
      </c>
      <c r="G586" s="79">
        <v>50</v>
      </c>
      <c r="H586" s="100">
        <v>1</v>
      </c>
      <c r="I586" s="79">
        <f t="shared" ref="I586:I601" si="16">H586*G586</f>
        <v>50</v>
      </c>
      <c r="J586" s="109"/>
      <c r="K586" s="110">
        <f>+G586/G587</f>
        <v>2.5</v>
      </c>
      <c r="L586" s="79">
        <f>+G586/G588</f>
        <v>10</v>
      </c>
      <c r="M586" s="79">
        <f>+G586/G589</f>
        <v>500</v>
      </c>
      <c r="P586" s="79">
        <f>+G586/G588</f>
        <v>10</v>
      </c>
    </row>
    <row r="587" spans="1:27" x14ac:dyDescent="0.2">
      <c r="A587" s="79" t="s">
        <v>663</v>
      </c>
      <c r="B587" s="80">
        <v>20</v>
      </c>
      <c r="C587" s="79" t="s">
        <v>83</v>
      </c>
      <c r="D587" s="79" t="s">
        <v>76</v>
      </c>
      <c r="E587" s="79" t="s">
        <v>72</v>
      </c>
      <c r="F587" s="80" t="s">
        <v>69</v>
      </c>
      <c r="G587" s="79">
        <v>20</v>
      </c>
      <c r="H587" s="84">
        <v>1</v>
      </c>
      <c r="I587" s="79">
        <f t="shared" si="16"/>
        <v>20</v>
      </c>
      <c r="J587" s="110">
        <f>+G587/G588</f>
        <v>4</v>
      </c>
      <c r="N587" s="79">
        <f>+G587/G589</f>
        <v>200</v>
      </c>
      <c r="Q587" s="79">
        <f>+G587/G588</f>
        <v>4</v>
      </c>
      <c r="R587" s="79">
        <f>+G586/G587</f>
        <v>2.5</v>
      </c>
    </row>
    <row r="588" spans="1:27" x14ac:dyDescent="0.2">
      <c r="A588" s="80" t="s">
        <v>664</v>
      </c>
      <c r="B588" s="80">
        <v>20</v>
      </c>
      <c r="C588" s="80" t="s">
        <v>83</v>
      </c>
      <c r="D588" s="80" t="s">
        <v>76</v>
      </c>
      <c r="E588" s="80" t="s">
        <v>72</v>
      </c>
      <c r="F588" s="80" t="s">
        <v>55</v>
      </c>
      <c r="G588" s="80">
        <v>5</v>
      </c>
      <c r="H588" s="92">
        <v>1</v>
      </c>
      <c r="I588" s="80">
        <f t="shared" si="16"/>
        <v>5</v>
      </c>
      <c r="J588" s="111"/>
      <c r="O588" s="79">
        <f>+G588/G589</f>
        <v>50</v>
      </c>
    </row>
    <row r="589" spans="1:27" x14ac:dyDescent="0.2">
      <c r="A589" s="93" t="s">
        <v>665</v>
      </c>
      <c r="B589" s="93">
        <v>20</v>
      </c>
      <c r="C589" s="93" t="s">
        <v>83</v>
      </c>
      <c r="D589" s="93" t="s">
        <v>76</v>
      </c>
      <c r="E589" s="93" t="s">
        <v>72</v>
      </c>
      <c r="F589" s="93" t="s">
        <v>87</v>
      </c>
      <c r="G589" s="93">
        <v>0.1</v>
      </c>
      <c r="H589" s="94">
        <v>1</v>
      </c>
      <c r="I589" s="93">
        <f>H589*G589</f>
        <v>0.1</v>
      </c>
      <c r="J589" s="112"/>
      <c r="K589" s="113"/>
      <c r="L589" s="99"/>
      <c r="M589" s="99"/>
      <c r="N589" s="99"/>
      <c r="O589" s="99"/>
      <c r="P589" s="99"/>
      <c r="Q589" s="99"/>
      <c r="R589" s="99"/>
      <c r="S589" s="99"/>
      <c r="T589" s="99"/>
      <c r="U589" s="99"/>
      <c r="V589" s="99"/>
      <c r="W589" s="99"/>
      <c r="X589" s="99"/>
      <c r="Y589" s="99"/>
      <c r="Z589" s="99"/>
      <c r="AA589" s="99"/>
    </row>
    <row r="590" spans="1:27" x14ac:dyDescent="0.2">
      <c r="A590" s="79" t="s">
        <v>666</v>
      </c>
      <c r="B590" s="82">
        <v>21</v>
      </c>
      <c r="C590" s="79" t="s">
        <v>66</v>
      </c>
      <c r="D590" s="79" t="s">
        <v>52</v>
      </c>
      <c r="E590" s="81" t="s">
        <v>67</v>
      </c>
      <c r="F590" s="82" t="s">
        <v>53</v>
      </c>
      <c r="G590" s="79">
        <v>10</v>
      </c>
      <c r="H590" s="84">
        <v>0.1</v>
      </c>
      <c r="I590" s="79">
        <f t="shared" si="16"/>
        <v>1</v>
      </c>
      <c r="J590" s="109"/>
      <c r="K590" s="110">
        <f>+G590/G591</f>
        <v>3.3333333333333335</v>
      </c>
      <c r="L590" s="79">
        <f>+G590/G592</f>
        <v>10</v>
      </c>
      <c r="S590" s="79">
        <f>+MAX(J590:J601)</f>
        <v>3</v>
      </c>
      <c r="T590" s="79">
        <f>+MAX(K590:K601)</f>
        <v>4</v>
      </c>
      <c r="U590" s="79">
        <f>+MAX(L590:L601)</f>
        <v>10</v>
      </c>
    </row>
    <row r="591" spans="1:27" x14ac:dyDescent="0.2">
      <c r="A591" s="79" t="s">
        <v>667</v>
      </c>
      <c r="B591" s="80">
        <v>21</v>
      </c>
      <c r="C591" s="79" t="s">
        <v>66</v>
      </c>
      <c r="D591" s="79" t="s">
        <v>52</v>
      </c>
      <c r="E591" s="81" t="s">
        <v>67</v>
      </c>
      <c r="F591" s="80" t="s">
        <v>69</v>
      </c>
      <c r="G591" s="79">
        <v>3</v>
      </c>
      <c r="H591" s="84">
        <v>0.1</v>
      </c>
      <c r="I591" s="79">
        <f t="shared" si="16"/>
        <v>0.30000000000000004</v>
      </c>
      <c r="J591" s="110">
        <f>+G591/G592</f>
        <v>3</v>
      </c>
    </row>
    <row r="592" spans="1:27" x14ac:dyDescent="0.2">
      <c r="A592" s="79" t="s">
        <v>668</v>
      </c>
      <c r="B592" s="80">
        <v>21</v>
      </c>
      <c r="C592" s="79" t="s">
        <v>66</v>
      </c>
      <c r="D592" s="79" t="s">
        <v>52</v>
      </c>
      <c r="E592" s="81" t="s">
        <v>67</v>
      </c>
      <c r="F592" s="80" t="s">
        <v>55</v>
      </c>
      <c r="G592" s="79">
        <v>1</v>
      </c>
      <c r="H592" s="84">
        <v>0.1</v>
      </c>
      <c r="I592" s="79">
        <f t="shared" si="16"/>
        <v>0.1</v>
      </c>
      <c r="J592" s="109"/>
    </row>
    <row r="593" spans="1:12" x14ac:dyDescent="0.2">
      <c r="A593" s="79" t="s">
        <v>669</v>
      </c>
      <c r="B593" s="80">
        <v>21</v>
      </c>
      <c r="C593" s="79" t="s">
        <v>66</v>
      </c>
      <c r="D593" s="79" t="s">
        <v>52</v>
      </c>
      <c r="E593" s="79" t="s">
        <v>72</v>
      </c>
      <c r="F593" s="80" t="s">
        <v>53</v>
      </c>
      <c r="G593" s="79">
        <v>20</v>
      </c>
      <c r="H593" s="84">
        <v>0.2</v>
      </c>
      <c r="I593" s="79">
        <f t="shared" si="16"/>
        <v>4</v>
      </c>
      <c r="J593" s="109"/>
      <c r="K593" s="110">
        <f>+G593/G594</f>
        <v>4</v>
      </c>
      <c r="L593" s="79">
        <f>+G593/G595</f>
        <v>6.666666666666667</v>
      </c>
    </row>
    <row r="594" spans="1:12" x14ac:dyDescent="0.2">
      <c r="A594" s="79" t="s">
        <v>670</v>
      </c>
      <c r="B594" s="80">
        <v>21</v>
      </c>
      <c r="C594" s="79" t="s">
        <v>66</v>
      </c>
      <c r="D594" s="79" t="s">
        <v>52</v>
      </c>
      <c r="E594" s="79" t="s">
        <v>72</v>
      </c>
      <c r="F594" s="80" t="s">
        <v>69</v>
      </c>
      <c r="G594" s="79">
        <v>5</v>
      </c>
      <c r="H594" s="84">
        <v>0.2</v>
      </c>
      <c r="I594" s="79">
        <f t="shared" si="16"/>
        <v>1</v>
      </c>
      <c r="J594" s="110">
        <f>+G594/G595</f>
        <v>1.6666666666666667</v>
      </c>
    </row>
    <row r="595" spans="1:12" x14ac:dyDescent="0.2">
      <c r="A595" s="79" t="s">
        <v>671</v>
      </c>
      <c r="B595" s="80">
        <v>21</v>
      </c>
      <c r="C595" s="79" t="s">
        <v>66</v>
      </c>
      <c r="D595" s="79" t="s">
        <v>52</v>
      </c>
      <c r="E595" s="79" t="s">
        <v>72</v>
      </c>
      <c r="F595" s="80" t="s">
        <v>55</v>
      </c>
      <c r="G595" s="79">
        <v>3</v>
      </c>
      <c r="H595" s="84">
        <v>0.2</v>
      </c>
      <c r="I595" s="79">
        <f t="shared" si="16"/>
        <v>0.60000000000000009</v>
      </c>
      <c r="J595" s="109"/>
    </row>
    <row r="596" spans="1:12" x14ac:dyDescent="0.2">
      <c r="A596" s="79" t="s">
        <v>672</v>
      </c>
      <c r="B596" s="80">
        <v>21</v>
      </c>
      <c r="C596" s="79" t="s">
        <v>66</v>
      </c>
      <c r="D596" s="79" t="s">
        <v>76</v>
      </c>
      <c r="E596" s="81" t="s">
        <v>67</v>
      </c>
      <c r="F596" s="80" t="s">
        <v>53</v>
      </c>
      <c r="G596" s="79">
        <v>10</v>
      </c>
      <c r="H596" s="84">
        <v>1</v>
      </c>
      <c r="I596" s="79">
        <f t="shared" si="16"/>
        <v>10</v>
      </c>
      <c r="J596" s="109"/>
      <c r="K596" s="110">
        <f>+G596/G597</f>
        <v>3.3333333333333335</v>
      </c>
      <c r="L596" s="79">
        <f>+G596/G598</f>
        <v>10</v>
      </c>
    </row>
    <row r="597" spans="1:12" x14ac:dyDescent="0.2">
      <c r="A597" s="79" t="s">
        <v>673</v>
      </c>
      <c r="B597" s="80">
        <v>21</v>
      </c>
      <c r="C597" s="79" t="s">
        <v>66</v>
      </c>
      <c r="D597" s="79" t="s">
        <v>76</v>
      </c>
      <c r="E597" s="81" t="s">
        <v>67</v>
      </c>
      <c r="F597" s="80" t="s">
        <v>69</v>
      </c>
      <c r="G597" s="79">
        <v>3</v>
      </c>
      <c r="H597" s="84">
        <v>1</v>
      </c>
      <c r="I597" s="79">
        <f t="shared" si="16"/>
        <v>3</v>
      </c>
      <c r="J597" s="110">
        <f>+G597/G598</f>
        <v>3</v>
      </c>
    </row>
    <row r="598" spans="1:12" x14ac:dyDescent="0.2">
      <c r="A598" s="79" t="s">
        <v>674</v>
      </c>
      <c r="B598" s="80">
        <v>21</v>
      </c>
      <c r="C598" s="79" t="s">
        <v>66</v>
      </c>
      <c r="D598" s="79" t="s">
        <v>76</v>
      </c>
      <c r="E598" s="81" t="s">
        <v>67</v>
      </c>
      <c r="F598" s="80" t="s">
        <v>55</v>
      </c>
      <c r="G598" s="79">
        <v>1</v>
      </c>
      <c r="H598" s="84">
        <v>1</v>
      </c>
      <c r="I598" s="79">
        <f t="shared" si="16"/>
        <v>1</v>
      </c>
      <c r="J598" s="109"/>
    </row>
    <row r="599" spans="1:12" x14ac:dyDescent="0.2">
      <c r="A599" s="79" t="s">
        <v>675</v>
      </c>
      <c r="B599" s="80">
        <v>21</v>
      </c>
      <c r="C599" s="79" t="s">
        <v>66</v>
      </c>
      <c r="D599" s="79" t="s">
        <v>76</v>
      </c>
      <c r="E599" s="79" t="s">
        <v>72</v>
      </c>
      <c r="F599" s="80" t="s">
        <v>53</v>
      </c>
      <c r="G599" s="79">
        <v>20</v>
      </c>
      <c r="H599" s="84">
        <v>1</v>
      </c>
      <c r="I599" s="79">
        <f t="shared" si="16"/>
        <v>20</v>
      </c>
      <c r="J599" s="109"/>
      <c r="K599" s="110">
        <f>+G599/G600</f>
        <v>4</v>
      </c>
      <c r="L599" s="79">
        <f>+G599/G601</f>
        <v>6.666666666666667</v>
      </c>
    </row>
    <row r="600" spans="1:12" x14ac:dyDescent="0.2">
      <c r="A600" s="79" t="s">
        <v>676</v>
      </c>
      <c r="B600" s="80">
        <v>21</v>
      </c>
      <c r="C600" s="79" t="s">
        <v>66</v>
      </c>
      <c r="D600" s="79" t="s">
        <v>76</v>
      </c>
      <c r="E600" s="79" t="s">
        <v>72</v>
      </c>
      <c r="F600" s="80" t="s">
        <v>69</v>
      </c>
      <c r="G600" s="79">
        <v>5</v>
      </c>
      <c r="H600" s="84">
        <v>1</v>
      </c>
      <c r="I600" s="79">
        <f t="shared" si="16"/>
        <v>5</v>
      </c>
      <c r="J600" s="110">
        <f>+G600/G601</f>
        <v>1.6666666666666667</v>
      </c>
    </row>
    <row r="601" spans="1:12" x14ac:dyDescent="0.2">
      <c r="A601" s="79" t="s">
        <v>677</v>
      </c>
      <c r="B601" s="80">
        <v>21</v>
      </c>
      <c r="C601" s="79" t="s">
        <v>66</v>
      </c>
      <c r="D601" s="79" t="s">
        <v>76</v>
      </c>
      <c r="E601" s="79" t="s">
        <v>72</v>
      </c>
      <c r="F601" s="80" t="s">
        <v>55</v>
      </c>
      <c r="G601" s="79">
        <v>3</v>
      </c>
      <c r="H601" s="84">
        <v>1</v>
      </c>
      <c r="I601" s="79">
        <f t="shared" si="16"/>
        <v>3</v>
      </c>
      <c r="J601" s="109"/>
    </row>
    <row r="602" spans="1:12" x14ac:dyDescent="0.2">
      <c r="A602" s="79" t="s">
        <v>678</v>
      </c>
      <c r="B602" s="80">
        <v>21</v>
      </c>
      <c r="C602" s="79" t="s">
        <v>83</v>
      </c>
      <c r="D602" s="79" t="s">
        <v>52</v>
      </c>
      <c r="E602" s="81" t="s">
        <v>67</v>
      </c>
      <c r="F602" s="80" t="s">
        <v>53</v>
      </c>
      <c r="G602" s="81" t="s">
        <v>244</v>
      </c>
      <c r="H602" s="100" t="s">
        <v>244</v>
      </c>
      <c r="I602" s="79" t="s">
        <v>679</v>
      </c>
      <c r="J602" s="109"/>
    </row>
    <row r="603" spans="1:12" x14ac:dyDescent="0.2">
      <c r="A603" s="79" t="s">
        <v>680</v>
      </c>
      <c r="B603" s="80">
        <v>21</v>
      </c>
      <c r="C603" s="79" t="s">
        <v>83</v>
      </c>
      <c r="D603" s="79" t="s">
        <v>52</v>
      </c>
      <c r="E603" s="81" t="s">
        <v>67</v>
      </c>
      <c r="F603" s="80" t="s">
        <v>69</v>
      </c>
      <c r="G603" s="81" t="s">
        <v>244</v>
      </c>
      <c r="H603" s="100" t="s">
        <v>244</v>
      </c>
      <c r="I603" s="79" t="s">
        <v>679</v>
      </c>
      <c r="J603" s="110"/>
    </row>
    <row r="604" spans="1:12" x14ac:dyDescent="0.2">
      <c r="A604" s="79" t="s">
        <v>681</v>
      </c>
      <c r="B604" s="80">
        <v>21</v>
      </c>
      <c r="C604" s="79" t="s">
        <v>83</v>
      </c>
      <c r="D604" s="79" t="s">
        <v>52</v>
      </c>
      <c r="E604" s="81" t="s">
        <v>67</v>
      </c>
      <c r="F604" s="80" t="s">
        <v>55</v>
      </c>
      <c r="G604" s="81" t="s">
        <v>244</v>
      </c>
      <c r="H604" s="100" t="s">
        <v>244</v>
      </c>
      <c r="I604" s="79" t="s">
        <v>679</v>
      </c>
      <c r="J604" s="109"/>
    </row>
    <row r="605" spans="1:12" x14ac:dyDescent="0.2">
      <c r="A605" s="85" t="s">
        <v>682</v>
      </c>
      <c r="B605" s="87">
        <v>21</v>
      </c>
      <c r="C605" s="85" t="s">
        <v>83</v>
      </c>
      <c r="D605" s="85" t="s">
        <v>52</v>
      </c>
      <c r="E605" s="86" t="s">
        <v>67</v>
      </c>
      <c r="F605" s="87" t="s">
        <v>87</v>
      </c>
      <c r="G605" s="86" t="s">
        <v>244</v>
      </c>
      <c r="H605" s="88" t="s">
        <v>244</v>
      </c>
      <c r="I605" s="85" t="s">
        <v>679</v>
      </c>
      <c r="J605" s="109"/>
    </row>
    <row r="606" spans="1:12" x14ac:dyDescent="0.2">
      <c r="A606" s="79" t="s">
        <v>683</v>
      </c>
      <c r="B606" s="80">
        <v>21</v>
      </c>
      <c r="C606" s="79" t="s">
        <v>83</v>
      </c>
      <c r="D606" s="79" t="s">
        <v>52</v>
      </c>
      <c r="E606" s="79" t="s">
        <v>72</v>
      </c>
      <c r="F606" s="80" t="s">
        <v>53</v>
      </c>
      <c r="G606" s="81" t="s">
        <v>244</v>
      </c>
      <c r="H606" s="100" t="s">
        <v>244</v>
      </c>
      <c r="I606" s="79" t="s">
        <v>679</v>
      </c>
      <c r="J606" s="109"/>
    </row>
    <row r="607" spans="1:12" x14ac:dyDescent="0.2">
      <c r="A607" s="79" t="s">
        <v>684</v>
      </c>
      <c r="B607" s="80">
        <v>21</v>
      </c>
      <c r="C607" s="79" t="s">
        <v>83</v>
      </c>
      <c r="D607" s="79" t="s">
        <v>52</v>
      </c>
      <c r="E607" s="79" t="s">
        <v>72</v>
      </c>
      <c r="F607" s="80" t="s">
        <v>69</v>
      </c>
      <c r="G607" s="81" t="s">
        <v>244</v>
      </c>
      <c r="H607" s="100" t="s">
        <v>244</v>
      </c>
      <c r="I607" s="79" t="s">
        <v>679</v>
      </c>
      <c r="J607" s="110"/>
    </row>
    <row r="608" spans="1:12" x14ac:dyDescent="0.2">
      <c r="A608" s="79" t="s">
        <v>685</v>
      </c>
      <c r="B608" s="80">
        <v>21</v>
      </c>
      <c r="C608" s="79" t="s">
        <v>83</v>
      </c>
      <c r="D608" s="79" t="s">
        <v>52</v>
      </c>
      <c r="E608" s="79" t="s">
        <v>72</v>
      </c>
      <c r="F608" s="80" t="s">
        <v>55</v>
      </c>
      <c r="G608" s="81" t="s">
        <v>244</v>
      </c>
      <c r="H608" s="100" t="s">
        <v>244</v>
      </c>
      <c r="I608" s="79" t="s">
        <v>679</v>
      </c>
      <c r="J608" s="109"/>
    </row>
    <row r="609" spans="1:27" x14ac:dyDescent="0.2">
      <c r="A609" s="85" t="s">
        <v>686</v>
      </c>
      <c r="B609" s="87">
        <v>21</v>
      </c>
      <c r="C609" s="85" t="s">
        <v>83</v>
      </c>
      <c r="D609" s="85" t="s">
        <v>52</v>
      </c>
      <c r="E609" s="85" t="s">
        <v>72</v>
      </c>
      <c r="F609" s="87" t="s">
        <v>87</v>
      </c>
      <c r="G609" s="86" t="s">
        <v>244</v>
      </c>
      <c r="H609" s="88" t="s">
        <v>244</v>
      </c>
      <c r="I609" s="85" t="s">
        <v>679</v>
      </c>
      <c r="J609" s="111"/>
    </row>
    <row r="610" spans="1:27" x14ac:dyDescent="0.2">
      <c r="A610" s="79" t="s">
        <v>687</v>
      </c>
      <c r="B610" s="80">
        <v>21</v>
      </c>
      <c r="C610" s="79" t="s">
        <v>83</v>
      </c>
      <c r="D610" s="79" t="s">
        <v>76</v>
      </c>
      <c r="E610" s="81" t="s">
        <v>67</v>
      </c>
      <c r="F610" s="80" t="s">
        <v>53</v>
      </c>
      <c r="G610" s="81" t="s">
        <v>244</v>
      </c>
      <c r="H610" s="100" t="s">
        <v>244</v>
      </c>
      <c r="I610" s="79" t="s">
        <v>679</v>
      </c>
      <c r="J610" s="111"/>
    </row>
    <row r="611" spans="1:27" x14ac:dyDescent="0.2">
      <c r="A611" s="79" t="s">
        <v>688</v>
      </c>
      <c r="B611" s="80">
        <v>21</v>
      </c>
      <c r="C611" s="79" t="s">
        <v>83</v>
      </c>
      <c r="D611" s="79" t="s">
        <v>76</v>
      </c>
      <c r="E611" s="81" t="s">
        <v>67</v>
      </c>
      <c r="F611" s="80" t="s">
        <v>69</v>
      </c>
      <c r="G611" s="81" t="s">
        <v>244</v>
      </c>
      <c r="H611" s="100" t="s">
        <v>244</v>
      </c>
      <c r="I611" s="79" t="s">
        <v>679</v>
      </c>
      <c r="J611" s="110"/>
    </row>
    <row r="612" spans="1:27" x14ac:dyDescent="0.2">
      <c r="A612" s="79" t="s">
        <v>689</v>
      </c>
      <c r="B612" s="80">
        <v>21</v>
      </c>
      <c r="C612" s="79" t="s">
        <v>83</v>
      </c>
      <c r="D612" s="79" t="s">
        <v>76</v>
      </c>
      <c r="E612" s="81" t="s">
        <v>67</v>
      </c>
      <c r="F612" s="80" t="s">
        <v>55</v>
      </c>
      <c r="G612" s="81" t="s">
        <v>244</v>
      </c>
      <c r="H612" s="100" t="s">
        <v>244</v>
      </c>
      <c r="I612" s="79" t="s">
        <v>679</v>
      </c>
      <c r="J612" s="111"/>
    </row>
    <row r="613" spans="1:27" x14ac:dyDescent="0.2">
      <c r="A613" s="85" t="s">
        <v>690</v>
      </c>
      <c r="B613" s="87">
        <v>21</v>
      </c>
      <c r="C613" s="85" t="s">
        <v>83</v>
      </c>
      <c r="D613" s="85" t="s">
        <v>76</v>
      </c>
      <c r="E613" s="86" t="s">
        <v>67</v>
      </c>
      <c r="F613" s="87" t="s">
        <v>87</v>
      </c>
      <c r="G613" s="86" t="s">
        <v>244</v>
      </c>
      <c r="H613" s="88" t="s">
        <v>244</v>
      </c>
      <c r="I613" s="85" t="s">
        <v>679</v>
      </c>
      <c r="J613" s="111"/>
    </row>
    <row r="614" spans="1:27" x14ac:dyDescent="0.2">
      <c r="A614" s="79" t="s">
        <v>691</v>
      </c>
      <c r="B614" s="80">
        <v>21</v>
      </c>
      <c r="C614" s="79" t="s">
        <v>83</v>
      </c>
      <c r="D614" s="79" t="s">
        <v>76</v>
      </c>
      <c r="E614" s="79" t="s">
        <v>72</v>
      </c>
      <c r="F614" s="80" t="s">
        <v>53</v>
      </c>
      <c r="G614" s="81" t="s">
        <v>244</v>
      </c>
      <c r="H614" s="100" t="s">
        <v>244</v>
      </c>
      <c r="I614" s="79" t="s">
        <v>679</v>
      </c>
      <c r="J614" s="109"/>
    </row>
    <row r="615" spans="1:27" x14ac:dyDescent="0.2">
      <c r="A615" s="79" t="s">
        <v>692</v>
      </c>
      <c r="B615" s="80">
        <v>21</v>
      </c>
      <c r="C615" s="79" t="s">
        <v>83</v>
      </c>
      <c r="D615" s="79" t="s">
        <v>76</v>
      </c>
      <c r="E615" s="79" t="s">
        <v>72</v>
      </c>
      <c r="F615" s="80" t="s">
        <v>69</v>
      </c>
      <c r="G615" s="81" t="s">
        <v>244</v>
      </c>
      <c r="H615" s="100" t="s">
        <v>244</v>
      </c>
      <c r="I615" s="79" t="s">
        <v>679</v>
      </c>
      <c r="J615" s="110"/>
    </row>
    <row r="616" spans="1:27" x14ac:dyDescent="0.2">
      <c r="A616" s="80" t="s">
        <v>693</v>
      </c>
      <c r="B616" s="80">
        <v>21</v>
      </c>
      <c r="C616" s="80" t="s">
        <v>83</v>
      </c>
      <c r="D616" s="80" t="s">
        <v>76</v>
      </c>
      <c r="E616" s="80" t="s">
        <v>72</v>
      </c>
      <c r="F616" s="80" t="s">
        <v>55</v>
      </c>
      <c r="G616" s="91" t="s">
        <v>244</v>
      </c>
      <c r="H616" s="105" t="s">
        <v>244</v>
      </c>
      <c r="I616" s="80" t="s">
        <v>679</v>
      </c>
      <c r="J616" s="111"/>
    </row>
    <row r="617" spans="1:27" x14ac:dyDescent="0.2">
      <c r="A617" s="93" t="s">
        <v>694</v>
      </c>
      <c r="B617" s="93">
        <v>21</v>
      </c>
      <c r="C617" s="93" t="s">
        <v>83</v>
      </c>
      <c r="D617" s="93" t="s">
        <v>76</v>
      </c>
      <c r="E617" s="93" t="s">
        <v>72</v>
      </c>
      <c r="F617" s="93" t="s">
        <v>87</v>
      </c>
      <c r="G617" s="95" t="s">
        <v>244</v>
      </c>
      <c r="H617" s="106" t="s">
        <v>244</v>
      </c>
      <c r="I617" s="93" t="s">
        <v>679</v>
      </c>
      <c r="J617" s="112"/>
      <c r="K617" s="113"/>
      <c r="L617" s="99"/>
      <c r="M617" s="99"/>
      <c r="N617" s="99"/>
      <c r="O617" s="99"/>
      <c r="P617" s="99"/>
      <c r="Q617" s="99"/>
      <c r="R617" s="99"/>
      <c r="S617" s="99"/>
      <c r="T617" s="99"/>
      <c r="U617" s="99"/>
      <c r="V617" s="99"/>
      <c r="W617" s="99"/>
      <c r="X617" s="99"/>
      <c r="Y617" s="99"/>
      <c r="Z617" s="99"/>
      <c r="AA617" s="99"/>
    </row>
    <row r="618" spans="1:27" x14ac:dyDescent="0.2">
      <c r="A618" s="79" t="s">
        <v>695</v>
      </c>
      <c r="B618" s="82">
        <v>22</v>
      </c>
      <c r="C618" s="79" t="s">
        <v>66</v>
      </c>
      <c r="D618" s="79" t="s">
        <v>52</v>
      </c>
      <c r="E618" s="81" t="s">
        <v>67</v>
      </c>
      <c r="F618" s="82" t="s">
        <v>53</v>
      </c>
      <c r="G618" s="79">
        <v>10</v>
      </c>
      <c r="H618" s="84">
        <v>0.1</v>
      </c>
      <c r="I618" s="79">
        <f>H618*G618</f>
        <v>1</v>
      </c>
      <c r="J618" s="109"/>
      <c r="K618" s="110">
        <f>+G618/G619</f>
        <v>3.3333333333333335</v>
      </c>
      <c r="L618" s="79">
        <f>+G618/G620</f>
        <v>10</v>
      </c>
      <c r="S618" s="79">
        <f>+MAX(J618:J629)</f>
        <v>3</v>
      </c>
      <c r="T618" s="79">
        <f>+MAX(K618:K629)</f>
        <v>3.3333333333333335</v>
      </c>
      <c r="U618" s="79">
        <f>+MAX(L618:L629)</f>
        <v>10</v>
      </c>
    </row>
    <row r="619" spans="1:27" x14ac:dyDescent="0.2">
      <c r="A619" s="79" t="s">
        <v>696</v>
      </c>
      <c r="B619" s="80">
        <v>22</v>
      </c>
      <c r="C619" s="79" t="s">
        <v>66</v>
      </c>
      <c r="D619" s="79" t="s">
        <v>52</v>
      </c>
      <c r="E619" s="81" t="s">
        <v>67</v>
      </c>
      <c r="F619" s="80" t="s">
        <v>69</v>
      </c>
      <c r="G619" s="79">
        <v>3</v>
      </c>
      <c r="H619" s="84">
        <v>0.1</v>
      </c>
      <c r="I619" s="79">
        <f>H619*G619</f>
        <v>0.30000000000000004</v>
      </c>
      <c r="J619" s="110">
        <f>+G619/G620</f>
        <v>3</v>
      </c>
    </row>
    <row r="620" spans="1:27" x14ac:dyDescent="0.2">
      <c r="A620" s="79" t="s">
        <v>697</v>
      </c>
      <c r="B620" s="80">
        <v>22</v>
      </c>
      <c r="C620" s="79" t="s">
        <v>66</v>
      </c>
      <c r="D620" s="79" t="s">
        <v>52</v>
      </c>
      <c r="E620" s="81" t="s">
        <v>67</v>
      </c>
      <c r="F620" s="80" t="s">
        <v>55</v>
      </c>
      <c r="G620" s="79">
        <v>1</v>
      </c>
      <c r="H620" s="84">
        <v>0.1</v>
      </c>
      <c r="I620" s="79">
        <f>H620*G620</f>
        <v>0.1</v>
      </c>
      <c r="J620" s="109"/>
    </row>
    <row r="621" spans="1:27" x14ac:dyDescent="0.2">
      <c r="A621" s="79" t="s">
        <v>698</v>
      </c>
      <c r="B621" s="80">
        <v>22</v>
      </c>
      <c r="C621" s="79" t="s">
        <v>66</v>
      </c>
      <c r="D621" s="79" t="s">
        <v>52</v>
      </c>
      <c r="E621" s="79" t="s">
        <v>72</v>
      </c>
      <c r="F621" s="80" t="s">
        <v>53</v>
      </c>
      <c r="G621" s="81" t="s">
        <v>244</v>
      </c>
      <c r="H621" s="100" t="s">
        <v>244</v>
      </c>
      <c r="I621" s="79" t="s">
        <v>699</v>
      </c>
      <c r="J621" s="109"/>
    </row>
    <row r="622" spans="1:27" x14ac:dyDescent="0.2">
      <c r="A622" s="79" t="s">
        <v>700</v>
      </c>
      <c r="B622" s="80">
        <v>22</v>
      </c>
      <c r="C622" s="79" t="s">
        <v>66</v>
      </c>
      <c r="D622" s="79" t="s">
        <v>52</v>
      </c>
      <c r="E622" s="79" t="s">
        <v>72</v>
      </c>
      <c r="F622" s="80" t="s">
        <v>69</v>
      </c>
      <c r="G622" s="81" t="s">
        <v>244</v>
      </c>
      <c r="H622" s="100" t="s">
        <v>244</v>
      </c>
      <c r="I622" s="79" t="s">
        <v>699</v>
      </c>
      <c r="J622" s="110"/>
    </row>
    <row r="623" spans="1:27" x14ac:dyDescent="0.2">
      <c r="A623" s="79" t="s">
        <v>701</v>
      </c>
      <c r="B623" s="80">
        <v>22</v>
      </c>
      <c r="C623" s="79" t="s">
        <v>66</v>
      </c>
      <c r="D623" s="79" t="s">
        <v>52</v>
      </c>
      <c r="E623" s="79" t="s">
        <v>72</v>
      </c>
      <c r="F623" s="80" t="s">
        <v>55</v>
      </c>
      <c r="G623" s="81" t="s">
        <v>244</v>
      </c>
      <c r="H623" s="100" t="s">
        <v>244</v>
      </c>
      <c r="I623" s="79" t="s">
        <v>699</v>
      </c>
      <c r="J623" s="109"/>
    </row>
    <row r="624" spans="1:27" x14ac:dyDescent="0.2">
      <c r="A624" s="79" t="s">
        <v>702</v>
      </c>
      <c r="B624" s="80">
        <v>22</v>
      </c>
      <c r="C624" s="79" t="s">
        <v>66</v>
      </c>
      <c r="D624" s="79" t="s">
        <v>76</v>
      </c>
      <c r="E624" s="81" t="s">
        <v>67</v>
      </c>
      <c r="F624" s="80" t="s">
        <v>53</v>
      </c>
      <c r="G624" s="81">
        <v>10</v>
      </c>
      <c r="H624" s="84">
        <v>1</v>
      </c>
      <c r="I624" s="79">
        <f>H624*G624</f>
        <v>10</v>
      </c>
      <c r="J624" s="109"/>
      <c r="K624" s="110">
        <f>+G624/G625</f>
        <v>3.3333333333333335</v>
      </c>
      <c r="L624" s="79">
        <f>+G624/G626</f>
        <v>10</v>
      </c>
    </row>
    <row r="625" spans="1:10" x14ac:dyDescent="0.2">
      <c r="A625" s="79" t="s">
        <v>703</v>
      </c>
      <c r="B625" s="80">
        <v>22</v>
      </c>
      <c r="C625" s="79" t="s">
        <v>66</v>
      </c>
      <c r="D625" s="79" t="s">
        <v>76</v>
      </c>
      <c r="E625" s="81" t="s">
        <v>67</v>
      </c>
      <c r="F625" s="80" t="s">
        <v>69</v>
      </c>
      <c r="G625" s="81">
        <v>3</v>
      </c>
      <c r="H625" s="84">
        <v>1</v>
      </c>
      <c r="I625" s="79">
        <f>H625*G625</f>
        <v>3</v>
      </c>
      <c r="J625" s="110">
        <f>+G625/G626</f>
        <v>3</v>
      </c>
    </row>
    <row r="626" spans="1:10" x14ac:dyDescent="0.2">
      <c r="A626" s="79" t="s">
        <v>704</v>
      </c>
      <c r="B626" s="80">
        <v>22</v>
      </c>
      <c r="C626" s="79" t="s">
        <v>66</v>
      </c>
      <c r="D626" s="79" t="s">
        <v>76</v>
      </c>
      <c r="E626" s="81" t="s">
        <v>67</v>
      </c>
      <c r="F626" s="80" t="s">
        <v>55</v>
      </c>
      <c r="G626" s="81">
        <v>1</v>
      </c>
      <c r="H626" s="84">
        <v>1</v>
      </c>
      <c r="I626" s="79">
        <f>H626*G626</f>
        <v>1</v>
      </c>
      <c r="J626" s="109"/>
    </row>
    <row r="627" spans="1:10" x14ac:dyDescent="0.2">
      <c r="A627" s="79" t="s">
        <v>705</v>
      </c>
      <c r="B627" s="80">
        <v>22</v>
      </c>
      <c r="C627" s="79" t="s">
        <v>66</v>
      </c>
      <c r="D627" s="79" t="s">
        <v>76</v>
      </c>
      <c r="E627" s="79" t="s">
        <v>72</v>
      </c>
      <c r="F627" s="80" t="s">
        <v>53</v>
      </c>
      <c r="G627" s="81" t="s">
        <v>244</v>
      </c>
      <c r="H627" s="100" t="s">
        <v>244</v>
      </c>
      <c r="I627" s="79" t="s">
        <v>699</v>
      </c>
      <c r="J627" s="109"/>
    </row>
    <row r="628" spans="1:10" x14ac:dyDescent="0.2">
      <c r="A628" s="79" t="s">
        <v>706</v>
      </c>
      <c r="B628" s="80">
        <v>22</v>
      </c>
      <c r="C628" s="79" t="s">
        <v>66</v>
      </c>
      <c r="D628" s="79" t="s">
        <v>76</v>
      </c>
      <c r="E628" s="79" t="s">
        <v>72</v>
      </c>
      <c r="F628" s="80" t="s">
        <v>69</v>
      </c>
      <c r="G628" s="81" t="s">
        <v>244</v>
      </c>
      <c r="H628" s="100" t="s">
        <v>244</v>
      </c>
      <c r="I628" s="79" t="s">
        <v>699</v>
      </c>
      <c r="J628" s="110"/>
    </row>
    <row r="629" spans="1:10" x14ac:dyDescent="0.2">
      <c r="A629" s="79" t="s">
        <v>707</v>
      </c>
      <c r="B629" s="80">
        <v>22</v>
      </c>
      <c r="C629" s="79" t="s">
        <v>66</v>
      </c>
      <c r="D629" s="79" t="s">
        <v>76</v>
      </c>
      <c r="E629" s="79" t="s">
        <v>72</v>
      </c>
      <c r="F629" s="80" t="s">
        <v>55</v>
      </c>
      <c r="G629" s="81" t="s">
        <v>244</v>
      </c>
      <c r="H629" s="100" t="s">
        <v>244</v>
      </c>
      <c r="I629" s="79" t="s">
        <v>699</v>
      </c>
      <c r="J629" s="109"/>
    </row>
    <row r="630" spans="1:10" x14ac:dyDescent="0.2">
      <c r="A630" s="79" t="s">
        <v>708</v>
      </c>
      <c r="B630" s="80">
        <v>22</v>
      </c>
      <c r="C630" s="79" t="s">
        <v>83</v>
      </c>
      <c r="D630" s="79" t="s">
        <v>52</v>
      </c>
      <c r="E630" s="81" t="s">
        <v>67</v>
      </c>
      <c r="F630" s="80" t="s">
        <v>53</v>
      </c>
      <c r="G630" s="81" t="s">
        <v>244</v>
      </c>
      <c r="H630" s="100" t="s">
        <v>244</v>
      </c>
      <c r="I630" s="79" t="s">
        <v>679</v>
      </c>
      <c r="J630" s="109"/>
    </row>
    <row r="631" spans="1:10" x14ac:dyDescent="0.2">
      <c r="A631" s="79" t="s">
        <v>709</v>
      </c>
      <c r="B631" s="80">
        <v>22</v>
      </c>
      <c r="C631" s="79" t="s">
        <v>83</v>
      </c>
      <c r="D631" s="79" t="s">
        <v>52</v>
      </c>
      <c r="E631" s="81" t="s">
        <v>67</v>
      </c>
      <c r="F631" s="80" t="s">
        <v>69</v>
      </c>
      <c r="G631" s="81" t="s">
        <v>244</v>
      </c>
      <c r="H631" s="100" t="s">
        <v>244</v>
      </c>
      <c r="I631" s="79" t="s">
        <v>679</v>
      </c>
      <c r="J631" s="110"/>
    </row>
    <row r="632" spans="1:10" x14ac:dyDescent="0.2">
      <c r="A632" s="79" t="s">
        <v>710</v>
      </c>
      <c r="B632" s="80">
        <v>22</v>
      </c>
      <c r="C632" s="79" t="s">
        <v>83</v>
      </c>
      <c r="D632" s="79" t="s">
        <v>52</v>
      </c>
      <c r="E632" s="81" t="s">
        <v>67</v>
      </c>
      <c r="F632" s="80" t="s">
        <v>55</v>
      </c>
      <c r="G632" s="81" t="s">
        <v>244</v>
      </c>
      <c r="H632" s="100" t="s">
        <v>244</v>
      </c>
      <c r="I632" s="79" t="s">
        <v>679</v>
      </c>
      <c r="J632" s="109"/>
    </row>
    <row r="633" spans="1:10" x14ac:dyDescent="0.2">
      <c r="A633" s="79" t="s">
        <v>711</v>
      </c>
      <c r="B633" s="80">
        <v>22</v>
      </c>
      <c r="C633" s="79" t="s">
        <v>83</v>
      </c>
      <c r="D633" s="79" t="s">
        <v>52</v>
      </c>
      <c r="E633" s="79" t="s">
        <v>72</v>
      </c>
      <c r="F633" s="80" t="s">
        <v>53</v>
      </c>
      <c r="G633" s="81" t="s">
        <v>244</v>
      </c>
      <c r="H633" s="100" t="s">
        <v>244</v>
      </c>
      <c r="I633" s="79" t="s">
        <v>679</v>
      </c>
      <c r="J633" s="109"/>
    </row>
    <row r="634" spans="1:10" x14ac:dyDescent="0.2">
      <c r="A634" s="79" t="s">
        <v>712</v>
      </c>
      <c r="B634" s="80">
        <v>22</v>
      </c>
      <c r="C634" s="79" t="s">
        <v>83</v>
      </c>
      <c r="D634" s="79" t="s">
        <v>52</v>
      </c>
      <c r="E634" s="79" t="s">
        <v>72</v>
      </c>
      <c r="F634" s="80" t="s">
        <v>69</v>
      </c>
      <c r="G634" s="81" t="s">
        <v>244</v>
      </c>
      <c r="H634" s="100" t="s">
        <v>244</v>
      </c>
      <c r="I634" s="79" t="s">
        <v>679</v>
      </c>
      <c r="J634" s="109"/>
    </row>
    <row r="635" spans="1:10" x14ac:dyDescent="0.2">
      <c r="A635" s="79" t="s">
        <v>713</v>
      </c>
      <c r="B635" s="80">
        <v>22</v>
      </c>
      <c r="C635" s="79" t="s">
        <v>83</v>
      </c>
      <c r="D635" s="79" t="s">
        <v>52</v>
      </c>
      <c r="E635" s="79" t="s">
        <v>72</v>
      </c>
      <c r="F635" s="80" t="s">
        <v>55</v>
      </c>
      <c r="G635" s="81" t="s">
        <v>244</v>
      </c>
      <c r="H635" s="100" t="s">
        <v>244</v>
      </c>
      <c r="I635" s="79" t="s">
        <v>679</v>
      </c>
      <c r="J635" s="110"/>
    </row>
    <row r="636" spans="1:10" x14ac:dyDescent="0.2">
      <c r="A636" s="79" t="s">
        <v>714</v>
      </c>
      <c r="B636" s="80">
        <v>22</v>
      </c>
      <c r="C636" s="79" t="s">
        <v>83</v>
      </c>
      <c r="D636" s="79" t="s">
        <v>76</v>
      </c>
      <c r="E636" s="81" t="s">
        <v>67</v>
      </c>
      <c r="F636" s="80" t="s">
        <v>53</v>
      </c>
      <c r="G636" s="81" t="s">
        <v>244</v>
      </c>
      <c r="H636" s="100" t="s">
        <v>244</v>
      </c>
      <c r="I636" s="79" t="s">
        <v>679</v>
      </c>
      <c r="J636" s="109"/>
    </row>
    <row r="637" spans="1:10" x14ac:dyDescent="0.2">
      <c r="A637" s="79" t="s">
        <v>715</v>
      </c>
      <c r="B637" s="80">
        <v>22</v>
      </c>
      <c r="C637" s="79" t="s">
        <v>83</v>
      </c>
      <c r="D637" s="79" t="s">
        <v>76</v>
      </c>
      <c r="E637" s="81" t="s">
        <v>67</v>
      </c>
      <c r="F637" s="80" t="s">
        <v>69</v>
      </c>
      <c r="G637" s="81" t="s">
        <v>244</v>
      </c>
      <c r="H637" s="100" t="s">
        <v>244</v>
      </c>
      <c r="I637" s="79" t="s">
        <v>679</v>
      </c>
      <c r="J637" s="111"/>
    </row>
    <row r="638" spans="1:10" x14ac:dyDescent="0.2">
      <c r="A638" s="79" t="s">
        <v>716</v>
      </c>
      <c r="B638" s="80">
        <v>22</v>
      </c>
      <c r="C638" s="79" t="s">
        <v>83</v>
      </c>
      <c r="D638" s="79" t="s">
        <v>76</v>
      </c>
      <c r="E638" s="81" t="s">
        <v>67</v>
      </c>
      <c r="F638" s="80" t="s">
        <v>55</v>
      </c>
      <c r="G638" s="81" t="s">
        <v>244</v>
      </c>
      <c r="H638" s="100" t="s">
        <v>244</v>
      </c>
      <c r="I638" s="79" t="s">
        <v>679</v>
      </c>
      <c r="J638" s="111"/>
    </row>
    <row r="639" spans="1:10" x14ac:dyDescent="0.2">
      <c r="A639" s="79" t="s">
        <v>717</v>
      </c>
      <c r="B639" s="80">
        <v>22</v>
      </c>
      <c r="C639" s="79" t="s">
        <v>83</v>
      </c>
      <c r="D639" s="79" t="s">
        <v>76</v>
      </c>
      <c r="E639" s="79" t="s">
        <v>72</v>
      </c>
      <c r="F639" s="80" t="s">
        <v>53</v>
      </c>
      <c r="G639" s="81" t="s">
        <v>244</v>
      </c>
      <c r="H639" s="100" t="s">
        <v>244</v>
      </c>
      <c r="I639" s="79" t="s">
        <v>679</v>
      </c>
      <c r="J639" s="110"/>
    </row>
    <row r="640" spans="1:10" x14ac:dyDescent="0.2">
      <c r="A640" s="79" t="s">
        <v>718</v>
      </c>
      <c r="B640" s="80">
        <v>22</v>
      </c>
      <c r="C640" s="79" t="s">
        <v>83</v>
      </c>
      <c r="D640" s="79" t="s">
        <v>76</v>
      </c>
      <c r="E640" s="79" t="s">
        <v>72</v>
      </c>
      <c r="F640" s="80" t="s">
        <v>69</v>
      </c>
      <c r="G640" s="81" t="s">
        <v>244</v>
      </c>
      <c r="H640" s="100" t="s">
        <v>244</v>
      </c>
      <c r="I640" s="79" t="s">
        <v>679</v>
      </c>
      <c r="J640" s="111"/>
    </row>
    <row r="641" spans="1:27" x14ac:dyDescent="0.2">
      <c r="A641" s="99" t="s">
        <v>719</v>
      </c>
      <c r="B641" s="99">
        <v>22</v>
      </c>
      <c r="C641" s="99" t="s">
        <v>83</v>
      </c>
      <c r="D641" s="99" t="s">
        <v>76</v>
      </c>
      <c r="E641" s="99" t="s">
        <v>72</v>
      </c>
      <c r="F641" s="99" t="s">
        <v>55</v>
      </c>
      <c r="G641" s="96" t="s">
        <v>244</v>
      </c>
      <c r="H641" s="108" t="s">
        <v>244</v>
      </c>
      <c r="I641" s="99" t="s">
        <v>679</v>
      </c>
      <c r="J641" s="112"/>
      <c r="K641" s="113"/>
      <c r="L641" s="99"/>
      <c r="M641" s="99"/>
      <c r="N641" s="99"/>
      <c r="O641" s="99"/>
      <c r="P641" s="99"/>
      <c r="Q641" s="99"/>
      <c r="R641" s="99"/>
      <c r="S641" s="99"/>
      <c r="T641" s="99"/>
      <c r="U641" s="99"/>
      <c r="V641" s="99"/>
      <c r="W641" s="99"/>
      <c r="X641" s="99"/>
      <c r="Y641" s="99"/>
      <c r="Z641" s="99"/>
      <c r="AA641" s="99"/>
    </row>
    <row r="642" spans="1:27" x14ac:dyDescent="0.2">
      <c r="A642" s="79" t="s">
        <v>720</v>
      </c>
      <c r="B642" s="82">
        <v>23</v>
      </c>
      <c r="C642" s="79" t="s">
        <v>66</v>
      </c>
      <c r="D642" s="79" t="s">
        <v>52</v>
      </c>
      <c r="E642" s="81" t="s">
        <v>67</v>
      </c>
      <c r="F642" s="82" t="s">
        <v>53</v>
      </c>
      <c r="G642" s="79">
        <v>10</v>
      </c>
      <c r="H642" s="84">
        <v>0.1</v>
      </c>
      <c r="I642" s="79">
        <f t="shared" ref="I642:I653" si="17">H642*G642</f>
        <v>1</v>
      </c>
      <c r="J642" s="109"/>
      <c r="K642" s="110">
        <f>+G642/G643</f>
        <v>3.3333333333333335</v>
      </c>
      <c r="L642" s="79">
        <f>+G642/G644</f>
        <v>10</v>
      </c>
      <c r="S642" s="79">
        <f>+MAX(J642:J653)</f>
        <v>3</v>
      </c>
      <c r="T642" s="79">
        <f>+MAX(K642:K653)</f>
        <v>4</v>
      </c>
      <c r="U642" s="79">
        <f>+MAX(L642:L653)</f>
        <v>10</v>
      </c>
    </row>
    <row r="643" spans="1:27" x14ac:dyDescent="0.2">
      <c r="A643" s="79" t="s">
        <v>721</v>
      </c>
      <c r="B643" s="80">
        <v>23</v>
      </c>
      <c r="C643" s="79" t="s">
        <v>66</v>
      </c>
      <c r="D643" s="79" t="s">
        <v>52</v>
      </c>
      <c r="E643" s="81" t="s">
        <v>67</v>
      </c>
      <c r="F643" s="80" t="s">
        <v>69</v>
      </c>
      <c r="G643" s="79">
        <v>3</v>
      </c>
      <c r="H643" s="84">
        <v>0.1</v>
      </c>
      <c r="I643" s="79">
        <f t="shared" si="17"/>
        <v>0.30000000000000004</v>
      </c>
      <c r="J643" s="110">
        <f>+G643/G644</f>
        <v>3</v>
      </c>
    </row>
    <row r="644" spans="1:27" x14ac:dyDescent="0.2">
      <c r="A644" s="79" t="s">
        <v>722</v>
      </c>
      <c r="B644" s="80">
        <v>23</v>
      </c>
      <c r="C644" s="79" t="s">
        <v>66</v>
      </c>
      <c r="D644" s="79" t="s">
        <v>52</v>
      </c>
      <c r="E644" s="81" t="s">
        <v>67</v>
      </c>
      <c r="F644" s="80" t="s">
        <v>55</v>
      </c>
      <c r="G644" s="79">
        <v>1</v>
      </c>
      <c r="H644" s="84">
        <v>0.1</v>
      </c>
      <c r="I644" s="79">
        <f t="shared" si="17"/>
        <v>0.1</v>
      </c>
      <c r="J644" s="109"/>
    </row>
    <row r="645" spans="1:27" x14ac:dyDescent="0.2">
      <c r="A645" s="79" t="s">
        <v>723</v>
      </c>
      <c r="B645" s="80">
        <v>23</v>
      </c>
      <c r="C645" s="79" t="s">
        <v>66</v>
      </c>
      <c r="D645" s="79" t="s">
        <v>52</v>
      </c>
      <c r="E645" s="79" t="s">
        <v>72</v>
      </c>
      <c r="F645" s="80" t="s">
        <v>53</v>
      </c>
      <c r="G645" s="79">
        <v>20</v>
      </c>
      <c r="H645" s="84">
        <v>0.2</v>
      </c>
      <c r="I645" s="79">
        <f t="shared" si="17"/>
        <v>4</v>
      </c>
      <c r="J645" s="109"/>
      <c r="K645" s="110">
        <f>+G645/G646</f>
        <v>4</v>
      </c>
      <c r="L645" s="79">
        <f>+G645/G647</f>
        <v>6.666666666666667</v>
      </c>
    </row>
    <row r="646" spans="1:27" x14ac:dyDescent="0.2">
      <c r="A646" s="79" t="s">
        <v>724</v>
      </c>
      <c r="B646" s="80">
        <v>23</v>
      </c>
      <c r="C646" s="79" t="s">
        <v>66</v>
      </c>
      <c r="D646" s="79" t="s">
        <v>52</v>
      </c>
      <c r="E646" s="79" t="s">
        <v>72</v>
      </c>
      <c r="F646" s="80" t="s">
        <v>69</v>
      </c>
      <c r="G646" s="79">
        <v>5</v>
      </c>
      <c r="H646" s="84">
        <v>0.2</v>
      </c>
      <c r="I646" s="79">
        <f t="shared" si="17"/>
        <v>1</v>
      </c>
      <c r="J646" s="110">
        <f>+G646/G647</f>
        <v>1.6666666666666667</v>
      </c>
    </row>
    <row r="647" spans="1:27" x14ac:dyDescent="0.2">
      <c r="A647" s="79" t="s">
        <v>725</v>
      </c>
      <c r="B647" s="80">
        <v>23</v>
      </c>
      <c r="C647" s="79" t="s">
        <v>66</v>
      </c>
      <c r="D647" s="79" t="s">
        <v>52</v>
      </c>
      <c r="E647" s="79" t="s">
        <v>72</v>
      </c>
      <c r="F647" s="80" t="s">
        <v>55</v>
      </c>
      <c r="G647" s="79">
        <v>3</v>
      </c>
      <c r="H647" s="84">
        <v>0.2</v>
      </c>
      <c r="I647" s="79">
        <f t="shared" si="17"/>
        <v>0.60000000000000009</v>
      </c>
      <c r="J647" s="109"/>
    </row>
    <row r="648" spans="1:27" x14ac:dyDescent="0.2">
      <c r="A648" s="79" t="s">
        <v>726</v>
      </c>
      <c r="B648" s="80">
        <v>23</v>
      </c>
      <c r="C648" s="79" t="s">
        <v>66</v>
      </c>
      <c r="D648" s="79" t="s">
        <v>76</v>
      </c>
      <c r="E648" s="81" t="s">
        <v>67</v>
      </c>
      <c r="F648" s="80" t="s">
        <v>53</v>
      </c>
      <c r="G648" s="79">
        <v>10</v>
      </c>
      <c r="H648" s="84">
        <v>1</v>
      </c>
      <c r="I648" s="79">
        <f t="shared" si="17"/>
        <v>10</v>
      </c>
      <c r="J648" s="109"/>
      <c r="K648" s="110">
        <f>+G648/G649</f>
        <v>3.3333333333333335</v>
      </c>
      <c r="L648" s="79">
        <f>+G648/G650</f>
        <v>10</v>
      </c>
    </row>
    <row r="649" spans="1:27" x14ac:dyDescent="0.2">
      <c r="A649" s="79" t="s">
        <v>727</v>
      </c>
      <c r="B649" s="80">
        <v>23</v>
      </c>
      <c r="C649" s="79" t="s">
        <v>66</v>
      </c>
      <c r="D649" s="79" t="s">
        <v>76</v>
      </c>
      <c r="E649" s="81" t="s">
        <v>67</v>
      </c>
      <c r="F649" s="80" t="s">
        <v>69</v>
      </c>
      <c r="G649" s="79">
        <v>3</v>
      </c>
      <c r="H649" s="84">
        <v>1</v>
      </c>
      <c r="I649" s="79">
        <f t="shared" si="17"/>
        <v>3</v>
      </c>
      <c r="J649" s="110">
        <f>+G649/G650</f>
        <v>3</v>
      </c>
    </row>
    <row r="650" spans="1:27" x14ac:dyDescent="0.2">
      <c r="A650" s="79" t="s">
        <v>728</v>
      </c>
      <c r="B650" s="80">
        <v>23</v>
      </c>
      <c r="C650" s="79" t="s">
        <v>66</v>
      </c>
      <c r="D650" s="79" t="s">
        <v>76</v>
      </c>
      <c r="E650" s="81" t="s">
        <v>67</v>
      </c>
      <c r="F650" s="80" t="s">
        <v>55</v>
      </c>
      <c r="G650" s="79">
        <v>1</v>
      </c>
      <c r="H650" s="84">
        <v>1</v>
      </c>
      <c r="I650" s="79">
        <f t="shared" si="17"/>
        <v>1</v>
      </c>
      <c r="J650" s="109"/>
    </row>
    <row r="651" spans="1:27" x14ac:dyDescent="0.2">
      <c r="A651" s="79" t="s">
        <v>729</v>
      </c>
      <c r="B651" s="80">
        <v>23</v>
      </c>
      <c r="C651" s="79" t="s">
        <v>66</v>
      </c>
      <c r="D651" s="79" t="s">
        <v>76</v>
      </c>
      <c r="E651" s="79" t="s">
        <v>72</v>
      </c>
      <c r="F651" s="80" t="s">
        <v>53</v>
      </c>
      <c r="G651" s="79">
        <v>20</v>
      </c>
      <c r="H651" s="84">
        <v>1</v>
      </c>
      <c r="I651" s="79">
        <f t="shared" si="17"/>
        <v>20</v>
      </c>
      <c r="J651" s="109"/>
      <c r="K651" s="110">
        <f>+G651/G652</f>
        <v>4</v>
      </c>
      <c r="L651" s="79">
        <f>+G651/G653</f>
        <v>6.666666666666667</v>
      </c>
    </row>
    <row r="652" spans="1:27" x14ac:dyDescent="0.2">
      <c r="A652" s="79" t="s">
        <v>730</v>
      </c>
      <c r="B652" s="80">
        <v>23</v>
      </c>
      <c r="C652" s="79" t="s">
        <v>66</v>
      </c>
      <c r="D652" s="79" t="s">
        <v>76</v>
      </c>
      <c r="E652" s="79" t="s">
        <v>72</v>
      </c>
      <c r="F652" s="80" t="s">
        <v>69</v>
      </c>
      <c r="G652" s="79">
        <v>5</v>
      </c>
      <c r="H652" s="84">
        <v>1</v>
      </c>
      <c r="I652" s="79">
        <f t="shared" si="17"/>
        <v>5</v>
      </c>
      <c r="J652" s="110">
        <f>+G652/G653</f>
        <v>1.6666666666666667</v>
      </c>
    </row>
    <row r="653" spans="1:27" x14ac:dyDescent="0.2">
      <c r="A653" s="79" t="s">
        <v>731</v>
      </c>
      <c r="B653" s="80">
        <v>23</v>
      </c>
      <c r="C653" s="79" t="s">
        <v>66</v>
      </c>
      <c r="D653" s="79" t="s">
        <v>76</v>
      </c>
      <c r="E653" s="79" t="s">
        <v>72</v>
      </c>
      <c r="F653" s="80" t="s">
        <v>55</v>
      </c>
      <c r="G653" s="79">
        <v>3</v>
      </c>
      <c r="H653" s="84">
        <v>1</v>
      </c>
      <c r="I653" s="79">
        <f t="shared" si="17"/>
        <v>3</v>
      </c>
      <c r="J653" s="109"/>
    </row>
    <row r="654" spans="1:27" x14ac:dyDescent="0.2">
      <c r="A654" s="79" t="s">
        <v>732</v>
      </c>
      <c r="B654" s="80">
        <v>23</v>
      </c>
      <c r="C654" s="79" t="s">
        <v>83</v>
      </c>
      <c r="D654" s="79" t="s">
        <v>52</v>
      </c>
      <c r="E654" s="81" t="s">
        <v>67</v>
      </c>
      <c r="F654" s="80" t="s">
        <v>53</v>
      </c>
      <c r="G654" s="81" t="s">
        <v>244</v>
      </c>
      <c r="H654" s="100" t="s">
        <v>244</v>
      </c>
      <c r="I654" s="79" t="s">
        <v>679</v>
      </c>
      <c r="J654" s="109"/>
    </row>
    <row r="655" spans="1:27" x14ac:dyDescent="0.2">
      <c r="A655" s="79" t="s">
        <v>733</v>
      </c>
      <c r="B655" s="80">
        <v>23</v>
      </c>
      <c r="C655" s="79" t="s">
        <v>83</v>
      </c>
      <c r="D655" s="79" t="s">
        <v>52</v>
      </c>
      <c r="E655" s="81" t="s">
        <v>67</v>
      </c>
      <c r="F655" s="80" t="s">
        <v>69</v>
      </c>
      <c r="G655" s="81" t="s">
        <v>244</v>
      </c>
      <c r="H655" s="100" t="s">
        <v>244</v>
      </c>
      <c r="I655" s="79" t="s">
        <v>679</v>
      </c>
      <c r="J655" s="110"/>
    </row>
    <row r="656" spans="1:27" x14ac:dyDescent="0.2">
      <c r="A656" s="79" t="s">
        <v>734</v>
      </c>
      <c r="B656" s="80">
        <v>23</v>
      </c>
      <c r="C656" s="79" t="s">
        <v>83</v>
      </c>
      <c r="D656" s="79" t="s">
        <v>52</v>
      </c>
      <c r="E656" s="81" t="s">
        <v>67</v>
      </c>
      <c r="F656" s="80" t="s">
        <v>55</v>
      </c>
      <c r="G656" s="81" t="s">
        <v>244</v>
      </c>
      <c r="H656" s="100" t="s">
        <v>244</v>
      </c>
      <c r="I656" s="79" t="s">
        <v>679</v>
      </c>
      <c r="J656" s="109"/>
    </row>
    <row r="657" spans="1:27" x14ac:dyDescent="0.2">
      <c r="A657" s="79" t="s">
        <v>735</v>
      </c>
      <c r="B657" s="80">
        <v>23</v>
      </c>
      <c r="C657" s="79" t="s">
        <v>83</v>
      </c>
      <c r="D657" s="79" t="s">
        <v>52</v>
      </c>
      <c r="E657" s="79" t="s">
        <v>72</v>
      </c>
      <c r="F657" s="80" t="s">
        <v>53</v>
      </c>
      <c r="G657" s="81" t="s">
        <v>244</v>
      </c>
      <c r="H657" s="100" t="s">
        <v>244</v>
      </c>
      <c r="I657" s="79" t="s">
        <v>679</v>
      </c>
      <c r="J657" s="109"/>
    </row>
    <row r="658" spans="1:27" x14ac:dyDescent="0.2">
      <c r="A658" s="79" t="s">
        <v>736</v>
      </c>
      <c r="B658" s="80">
        <v>23</v>
      </c>
      <c r="C658" s="79" t="s">
        <v>83</v>
      </c>
      <c r="D658" s="79" t="s">
        <v>52</v>
      </c>
      <c r="E658" s="79" t="s">
        <v>72</v>
      </c>
      <c r="F658" s="80" t="s">
        <v>69</v>
      </c>
      <c r="G658" s="81" t="s">
        <v>244</v>
      </c>
      <c r="H658" s="100" t="s">
        <v>244</v>
      </c>
      <c r="I658" s="79" t="s">
        <v>679</v>
      </c>
      <c r="J658" s="109"/>
    </row>
    <row r="659" spans="1:27" x14ac:dyDescent="0.2">
      <c r="A659" s="79" t="s">
        <v>737</v>
      </c>
      <c r="B659" s="80">
        <v>23</v>
      </c>
      <c r="C659" s="79" t="s">
        <v>83</v>
      </c>
      <c r="D659" s="79" t="s">
        <v>52</v>
      </c>
      <c r="E659" s="79" t="s">
        <v>72</v>
      </c>
      <c r="F659" s="80" t="s">
        <v>55</v>
      </c>
      <c r="G659" s="81" t="s">
        <v>244</v>
      </c>
      <c r="H659" s="100" t="s">
        <v>244</v>
      </c>
      <c r="I659" s="79" t="s">
        <v>679</v>
      </c>
      <c r="J659" s="110"/>
    </row>
    <row r="660" spans="1:27" x14ac:dyDescent="0.2">
      <c r="A660" s="79" t="s">
        <v>738</v>
      </c>
      <c r="B660" s="80">
        <v>23</v>
      </c>
      <c r="C660" s="79" t="s">
        <v>83</v>
      </c>
      <c r="D660" s="79" t="s">
        <v>76</v>
      </c>
      <c r="E660" s="81" t="s">
        <v>67</v>
      </c>
      <c r="F660" s="80" t="s">
        <v>53</v>
      </c>
      <c r="G660" s="81" t="s">
        <v>244</v>
      </c>
      <c r="H660" s="100" t="s">
        <v>244</v>
      </c>
      <c r="I660" s="79" t="s">
        <v>679</v>
      </c>
      <c r="J660" s="109"/>
    </row>
    <row r="661" spans="1:27" x14ac:dyDescent="0.2">
      <c r="A661" s="79" t="s">
        <v>739</v>
      </c>
      <c r="B661" s="80">
        <v>23</v>
      </c>
      <c r="C661" s="79" t="s">
        <v>83</v>
      </c>
      <c r="D661" s="79" t="s">
        <v>76</v>
      </c>
      <c r="E661" s="81" t="s">
        <v>67</v>
      </c>
      <c r="F661" s="80" t="s">
        <v>69</v>
      </c>
      <c r="G661" s="81" t="s">
        <v>244</v>
      </c>
      <c r="H661" s="100" t="s">
        <v>244</v>
      </c>
      <c r="I661" s="79" t="s">
        <v>679</v>
      </c>
      <c r="J661" s="111"/>
    </row>
    <row r="662" spans="1:27" x14ac:dyDescent="0.2">
      <c r="A662" s="79" t="s">
        <v>740</v>
      </c>
      <c r="B662" s="80">
        <v>23</v>
      </c>
      <c r="C662" s="79" t="s">
        <v>83</v>
      </c>
      <c r="D662" s="79" t="s">
        <v>76</v>
      </c>
      <c r="E662" s="81" t="s">
        <v>67</v>
      </c>
      <c r="F662" s="80" t="s">
        <v>55</v>
      </c>
      <c r="G662" s="81" t="s">
        <v>244</v>
      </c>
      <c r="H662" s="100" t="s">
        <v>244</v>
      </c>
      <c r="I662" s="79" t="s">
        <v>679</v>
      </c>
      <c r="J662" s="111"/>
    </row>
    <row r="663" spans="1:27" x14ac:dyDescent="0.2">
      <c r="A663" s="79" t="s">
        <v>741</v>
      </c>
      <c r="B663" s="80">
        <v>23</v>
      </c>
      <c r="C663" s="79" t="s">
        <v>83</v>
      </c>
      <c r="D663" s="79" t="s">
        <v>76</v>
      </c>
      <c r="E663" s="79" t="s">
        <v>72</v>
      </c>
      <c r="F663" s="80" t="s">
        <v>53</v>
      </c>
      <c r="G663" s="81" t="s">
        <v>244</v>
      </c>
      <c r="H663" s="100" t="s">
        <v>244</v>
      </c>
      <c r="I663" s="79" t="s">
        <v>679</v>
      </c>
      <c r="J663" s="110"/>
    </row>
    <row r="664" spans="1:27" x14ac:dyDescent="0.2">
      <c r="A664" s="79" t="s">
        <v>742</v>
      </c>
      <c r="B664" s="80">
        <v>23</v>
      </c>
      <c r="C664" s="79" t="s">
        <v>83</v>
      </c>
      <c r="D664" s="79" t="s">
        <v>76</v>
      </c>
      <c r="E664" s="79" t="s">
        <v>72</v>
      </c>
      <c r="F664" s="80" t="s">
        <v>69</v>
      </c>
      <c r="G664" s="81" t="s">
        <v>244</v>
      </c>
      <c r="H664" s="100" t="s">
        <v>244</v>
      </c>
      <c r="I664" s="79" t="s">
        <v>679</v>
      </c>
      <c r="J664" s="111"/>
    </row>
    <row r="665" spans="1:27" x14ac:dyDescent="0.2">
      <c r="A665" s="99" t="s">
        <v>743</v>
      </c>
      <c r="B665" s="99">
        <v>23</v>
      </c>
      <c r="C665" s="99" t="s">
        <v>83</v>
      </c>
      <c r="D665" s="99" t="s">
        <v>76</v>
      </c>
      <c r="E665" s="99" t="s">
        <v>72</v>
      </c>
      <c r="F665" s="99" t="s">
        <v>55</v>
      </c>
      <c r="G665" s="96" t="s">
        <v>244</v>
      </c>
      <c r="H665" s="108" t="s">
        <v>244</v>
      </c>
      <c r="I665" s="99" t="s">
        <v>679</v>
      </c>
      <c r="J665" s="112"/>
      <c r="K665" s="113"/>
      <c r="L665" s="99"/>
      <c r="M665" s="99"/>
      <c r="N665" s="99"/>
      <c r="O665" s="99"/>
      <c r="P665" s="99"/>
      <c r="Q665" s="99"/>
      <c r="R665" s="99"/>
      <c r="S665" s="99"/>
      <c r="T665" s="99"/>
      <c r="U665" s="99"/>
      <c r="V665" s="99"/>
      <c r="W665" s="99"/>
      <c r="X665" s="99"/>
      <c r="Y665" s="99"/>
      <c r="Z665" s="99"/>
      <c r="AA665" s="99"/>
    </row>
    <row r="666" spans="1:27" x14ac:dyDescent="0.2">
      <c r="A666" s="79" t="s">
        <v>744</v>
      </c>
      <c r="B666" s="82">
        <v>24</v>
      </c>
      <c r="C666" s="79" t="s">
        <v>66</v>
      </c>
      <c r="D666" s="79" t="s">
        <v>52</v>
      </c>
      <c r="E666" s="81" t="s">
        <v>67</v>
      </c>
      <c r="F666" s="82" t="s">
        <v>53</v>
      </c>
      <c r="G666" s="79">
        <v>10</v>
      </c>
      <c r="H666" s="84">
        <v>0.2</v>
      </c>
      <c r="I666" s="79">
        <f t="shared" ref="I666:I677" si="18">H666*G666</f>
        <v>2</v>
      </c>
      <c r="J666" s="109"/>
      <c r="K666" s="110">
        <f>+G666/G667</f>
        <v>3.3333333333333335</v>
      </c>
      <c r="L666" s="79">
        <f>+G666/G668</f>
        <v>10</v>
      </c>
      <c r="S666" s="79">
        <f>+MAX(J666:J677)</f>
        <v>3</v>
      </c>
      <c r="T666" s="79">
        <f>+MAX(K666:K677)</f>
        <v>4</v>
      </c>
      <c r="U666" s="79">
        <f>+MAX(L666:L677)</f>
        <v>10</v>
      </c>
    </row>
    <row r="667" spans="1:27" x14ac:dyDescent="0.2">
      <c r="A667" s="79" t="s">
        <v>745</v>
      </c>
      <c r="B667" s="80">
        <v>24</v>
      </c>
      <c r="C667" s="79" t="s">
        <v>66</v>
      </c>
      <c r="D667" s="79" t="s">
        <v>52</v>
      </c>
      <c r="E667" s="81" t="s">
        <v>67</v>
      </c>
      <c r="F667" s="80" t="s">
        <v>69</v>
      </c>
      <c r="G667" s="79">
        <v>3</v>
      </c>
      <c r="H667" s="84">
        <v>0.2</v>
      </c>
      <c r="I667" s="79">
        <f t="shared" si="18"/>
        <v>0.60000000000000009</v>
      </c>
      <c r="J667" s="110">
        <f>+G667/G668</f>
        <v>3</v>
      </c>
    </row>
    <row r="668" spans="1:27" x14ac:dyDescent="0.2">
      <c r="A668" s="79" t="s">
        <v>746</v>
      </c>
      <c r="B668" s="80">
        <v>24</v>
      </c>
      <c r="C668" s="79" t="s">
        <v>66</v>
      </c>
      <c r="D668" s="79" t="s">
        <v>52</v>
      </c>
      <c r="E668" s="81" t="s">
        <v>67</v>
      </c>
      <c r="F668" s="80" t="s">
        <v>55</v>
      </c>
      <c r="G668" s="79">
        <v>1</v>
      </c>
      <c r="H668" s="84">
        <v>0.2</v>
      </c>
      <c r="I668" s="79">
        <f t="shared" si="18"/>
        <v>0.2</v>
      </c>
      <c r="J668" s="109"/>
    </row>
    <row r="669" spans="1:27" x14ac:dyDescent="0.2">
      <c r="A669" s="79" t="s">
        <v>747</v>
      </c>
      <c r="B669" s="80">
        <v>24</v>
      </c>
      <c r="C669" s="79" t="s">
        <v>66</v>
      </c>
      <c r="D669" s="79" t="s">
        <v>52</v>
      </c>
      <c r="E669" s="79" t="s">
        <v>72</v>
      </c>
      <c r="F669" s="80" t="s">
        <v>53</v>
      </c>
      <c r="G669" s="79">
        <v>20</v>
      </c>
      <c r="H669" s="84">
        <v>0.25</v>
      </c>
      <c r="I669" s="79">
        <f t="shared" si="18"/>
        <v>5</v>
      </c>
      <c r="J669" s="109"/>
      <c r="K669" s="110">
        <f>+G669/G670</f>
        <v>4</v>
      </c>
      <c r="L669" s="79">
        <f>+G669/G671</f>
        <v>6.666666666666667</v>
      </c>
    </row>
    <row r="670" spans="1:27" x14ac:dyDescent="0.2">
      <c r="A670" s="79" t="s">
        <v>748</v>
      </c>
      <c r="B670" s="80">
        <v>24</v>
      </c>
      <c r="C670" s="79" t="s">
        <v>66</v>
      </c>
      <c r="D670" s="79" t="s">
        <v>52</v>
      </c>
      <c r="E670" s="79" t="s">
        <v>72</v>
      </c>
      <c r="F670" s="80" t="s">
        <v>69</v>
      </c>
      <c r="G670" s="79">
        <v>5</v>
      </c>
      <c r="H670" s="84">
        <v>0.25</v>
      </c>
      <c r="I670" s="79">
        <f t="shared" si="18"/>
        <v>1.25</v>
      </c>
      <c r="J670" s="110">
        <f>+G670/G671</f>
        <v>1.6666666666666667</v>
      </c>
    </row>
    <row r="671" spans="1:27" x14ac:dyDescent="0.2">
      <c r="A671" s="79" t="s">
        <v>749</v>
      </c>
      <c r="B671" s="80">
        <v>24</v>
      </c>
      <c r="C671" s="79" t="s">
        <v>66</v>
      </c>
      <c r="D671" s="79" t="s">
        <v>52</v>
      </c>
      <c r="E671" s="79" t="s">
        <v>72</v>
      </c>
      <c r="F671" s="80" t="s">
        <v>55</v>
      </c>
      <c r="G671" s="79">
        <v>3</v>
      </c>
      <c r="H671" s="84">
        <v>0.25</v>
      </c>
      <c r="I671" s="79">
        <f t="shared" si="18"/>
        <v>0.75</v>
      </c>
      <c r="J671" s="109"/>
    </row>
    <row r="672" spans="1:27" x14ac:dyDescent="0.2">
      <c r="A672" s="79" t="s">
        <v>750</v>
      </c>
      <c r="B672" s="80">
        <v>24</v>
      </c>
      <c r="C672" s="79" t="s">
        <v>66</v>
      </c>
      <c r="D672" s="79" t="s">
        <v>76</v>
      </c>
      <c r="E672" s="81" t="s">
        <v>67</v>
      </c>
      <c r="F672" s="80" t="s">
        <v>53</v>
      </c>
      <c r="G672" s="79">
        <v>10</v>
      </c>
      <c r="H672" s="84">
        <v>1</v>
      </c>
      <c r="I672" s="79">
        <f t="shared" si="18"/>
        <v>10</v>
      </c>
      <c r="J672" s="109"/>
      <c r="K672" s="110">
        <f>+G672/G673</f>
        <v>3.3333333333333335</v>
      </c>
      <c r="L672" s="79">
        <f>+G672/G674</f>
        <v>10</v>
      </c>
    </row>
    <row r="673" spans="1:12" x14ac:dyDescent="0.2">
      <c r="A673" s="79" t="s">
        <v>751</v>
      </c>
      <c r="B673" s="80">
        <v>24</v>
      </c>
      <c r="C673" s="79" t="s">
        <v>66</v>
      </c>
      <c r="D673" s="79" t="s">
        <v>76</v>
      </c>
      <c r="E673" s="81" t="s">
        <v>67</v>
      </c>
      <c r="F673" s="80" t="s">
        <v>69</v>
      </c>
      <c r="G673" s="79">
        <v>3</v>
      </c>
      <c r="H673" s="84">
        <v>1</v>
      </c>
      <c r="I673" s="79">
        <f t="shared" si="18"/>
        <v>3</v>
      </c>
      <c r="J673" s="110">
        <f>+G673/G674</f>
        <v>3</v>
      </c>
    </row>
    <row r="674" spans="1:12" x14ac:dyDescent="0.2">
      <c r="A674" s="79" t="s">
        <v>752</v>
      </c>
      <c r="B674" s="80">
        <v>24</v>
      </c>
      <c r="C674" s="79" t="s">
        <v>66</v>
      </c>
      <c r="D674" s="79" t="s">
        <v>76</v>
      </c>
      <c r="E674" s="81" t="s">
        <v>67</v>
      </c>
      <c r="F674" s="80" t="s">
        <v>55</v>
      </c>
      <c r="G674" s="79">
        <v>1</v>
      </c>
      <c r="H674" s="84">
        <v>1</v>
      </c>
      <c r="I674" s="79">
        <f t="shared" si="18"/>
        <v>1</v>
      </c>
      <c r="J674" s="109"/>
    </row>
    <row r="675" spans="1:12" x14ac:dyDescent="0.2">
      <c r="A675" s="79" t="s">
        <v>753</v>
      </c>
      <c r="B675" s="80">
        <v>24</v>
      </c>
      <c r="C675" s="79" t="s">
        <v>66</v>
      </c>
      <c r="D675" s="79" t="s">
        <v>76</v>
      </c>
      <c r="E675" s="79" t="s">
        <v>72</v>
      </c>
      <c r="F675" s="80" t="s">
        <v>53</v>
      </c>
      <c r="G675" s="79">
        <v>20</v>
      </c>
      <c r="H675" s="84">
        <v>1</v>
      </c>
      <c r="I675" s="79">
        <f t="shared" si="18"/>
        <v>20</v>
      </c>
      <c r="J675" s="109"/>
      <c r="K675" s="110">
        <f>+G675/G676</f>
        <v>4</v>
      </c>
      <c r="L675" s="79">
        <f>+G675/G677</f>
        <v>6.666666666666667</v>
      </c>
    </row>
    <row r="676" spans="1:12" x14ac:dyDescent="0.2">
      <c r="A676" s="79" t="s">
        <v>754</v>
      </c>
      <c r="B676" s="80">
        <v>24</v>
      </c>
      <c r="C676" s="79" t="s">
        <v>66</v>
      </c>
      <c r="D676" s="79" t="s">
        <v>76</v>
      </c>
      <c r="E676" s="79" t="s">
        <v>72</v>
      </c>
      <c r="F676" s="80" t="s">
        <v>69</v>
      </c>
      <c r="G676" s="79">
        <v>5</v>
      </c>
      <c r="H676" s="84">
        <v>1</v>
      </c>
      <c r="I676" s="79">
        <f t="shared" si="18"/>
        <v>5</v>
      </c>
      <c r="J676" s="110">
        <f>+G676/G677</f>
        <v>1.6666666666666667</v>
      </c>
    </row>
    <row r="677" spans="1:12" x14ac:dyDescent="0.2">
      <c r="A677" s="79" t="s">
        <v>755</v>
      </c>
      <c r="B677" s="80">
        <v>24</v>
      </c>
      <c r="C677" s="79" t="s">
        <v>66</v>
      </c>
      <c r="D677" s="79" t="s">
        <v>76</v>
      </c>
      <c r="E677" s="79" t="s">
        <v>72</v>
      </c>
      <c r="F677" s="80" t="s">
        <v>55</v>
      </c>
      <c r="G677" s="79">
        <v>3</v>
      </c>
      <c r="H677" s="84">
        <v>1</v>
      </c>
      <c r="I677" s="79">
        <f t="shared" si="18"/>
        <v>3</v>
      </c>
      <c r="J677" s="109"/>
    </row>
    <row r="678" spans="1:12" x14ac:dyDescent="0.2">
      <c r="A678" s="79" t="s">
        <v>756</v>
      </c>
      <c r="B678" s="80">
        <v>24</v>
      </c>
      <c r="C678" s="79" t="s">
        <v>83</v>
      </c>
      <c r="D678" s="79" t="s">
        <v>52</v>
      </c>
      <c r="E678" s="81" t="s">
        <v>67</v>
      </c>
      <c r="F678" s="80" t="s">
        <v>53</v>
      </c>
      <c r="G678" s="81" t="s">
        <v>244</v>
      </c>
      <c r="H678" s="100" t="s">
        <v>244</v>
      </c>
      <c r="I678" s="79" t="s">
        <v>679</v>
      </c>
      <c r="J678" s="109"/>
    </row>
    <row r="679" spans="1:12" x14ac:dyDescent="0.2">
      <c r="A679" s="79" t="s">
        <v>757</v>
      </c>
      <c r="B679" s="80">
        <v>24</v>
      </c>
      <c r="C679" s="79" t="s">
        <v>83</v>
      </c>
      <c r="D679" s="79" t="s">
        <v>52</v>
      </c>
      <c r="E679" s="81" t="s">
        <v>67</v>
      </c>
      <c r="F679" s="80" t="s">
        <v>69</v>
      </c>
      <c r="G679" s="81" t="s">
        <v>244</v>
      </c>
      <c r="H679" s="100" t="s">
        <v>244</v>
      </c>
      <c r="I679" s="79" t="s">
        <v>679</v>
      </c>
      <c r="J679" s="110"/>
    </row>
    <row r="680" spans="1:12" x14ac:dyDescent="0.2">
      <c r="A680" s="79" t="s">
        <v>758</v>
      </c>
      <c r="B680" s="80">
        <v>24</v>
      </c>
      <c r="C680" s="79" t="s">
        <v>83</v>
      </c>
      <c r="D680" s="79" t="s">
        <v>52</v>
      </c>
      <c r="E680" s="81" t="s">
        <v>67</v>
      </c>
      <c r="F680" s="80" t="s">
        <v>55</v>
      </c>
      <c r="G680" s="81" t="s">
        <v>244</v>
      </c>
      <c r="H680" s="100" t="s">
        <v>244</v>
      </c>
      <c r="I680" s="79" t="s">
        <v>679</v>
      </c>
      <c r="J680" s="109"/>
    </row>
    <row r="681" spans="1:12" x14ac:dyDescent="0.2">
      <c r="A681" s="79" t="s">
        <v>759</v>
      </c>
      <c r="B681" s="80">
        <v>24</v>
      </c>
      <c r="C681" s="79" t="s">
        <v>83</v>
      </c>
      <c r="D681" s="79" t="s">
        <v>52</v>
      </c>
      <c r="E681" s="79" t="s">
        <v>72</v>
      </c>
      <c r="F681" s="80" t="s">
        <v>53</v>
      </c>
      <c r="G681" s="81" t="s">
        <v>244</v>
      </c>
      <c r="H681" s="100" t="s">
        <v>244</v>
      </c>
      <c r="I681" s="79" t="s">
        <v>679</v>
      </c>
      <c r="J681" s="109"/>
    </row>
    <row r="682" spans="1:12" x14ac:dyDescent="0.2">
      <c r="A682" s="79" t="s">
        <v>760</v>
      </c>
      <c r="B682" s="80">
        <v>24</v>
      </c>
      <c r="C682" s="79" t="s">
        <v>83</v>
      </c>
      <c r="D682" s="79" t="s">
        <v>52</v>
      </c>
      <c r="E682" s="79" t="s">
        <v>72</v>
      </c>
      <c r="F682" s="80" t="s">
        <v>69</v>
      </c>
      <c r="G682" s="81" t="s">
        <v>244</v>
      </c>
      <c r="H682" s="100" t="s">
        <v>244</v>
      </c>
      <c r="I682" s="79" t="s">
        <v>679</v>
      </c>
      <c r="J682" s="109"/>
    </row>
    <row r="683" spans="1:12" x14ac:dyDescent="0.2">
      <c r="A683" s="79" t="s">
        <v>761</v>
      </c>
      <c r="B683" s="80">
        <v>24</v>
      </c>
      <c r="C683" s="79" t="s">
        <v>83</v>
      </c>
      <c r="D683" s="79" t="s">
        <v>52</v>
      </c>
      <c r="E683" s="79" t="s">
        <v>72</v>
      </c>
      <c r="F683" s="80" t="s">
        <v>55</v>
      </c>
      <c r="G683" s="81" t="s">
        <v>244</v>
      </c>
      <c r="H683" s="100" t="s">
        <v>244</v>
      </c>
      <c r="I683" s="79" t="s">
        <v>679</v>
      </c>
      <c r="J683" s="110"/>
    </row>
    <row r="684" spans="1:12" x14ac:dyDescent="0.2">
      <c r="A684" s="79" t="s">
        <v>762</v>
      </c>
      <c r="B684" s="80">
        <v>24</v>
      </c>
      <c r="C684" s="79" t="s">
        <v>83</v>
      </c>
      <c r="D684" s="79" t="s">
        <v>76</v>
      </c>
      <c r="E684" s="81" t="s">
        <v>67</v>
      </c>
      <c r="F684" s="80" t="s">
        <v>53</v>
      </c>
      <c r="G684" s="81" t="s">
        <v>244</v>
      </c>
      <c r="H684" s="100" t="s">
        <v>244</v>
      </c>
      <c r="I684" s="79" t="s">
        <v>679</v>
      </c>
      <c r="J684" s="109"/>
    </row>
    <row r="685" spans="1:12" x14ac:dyDescent="0.2">
      <c r="A685" s="79" t="s">
        <v>763</v>
      </c>
      <c r="B685" s="80">
        <v>24</v>
      </c>
      <c r="C685" s="79" t="s">
        <v>83</v>
      </c>
      <c r="D685" s="79" t="s">
        <v>76</v>
      </c>
      <c r="E685" s="81" t="s">
        <v>67</v>
      </c>
      <c r="F685" s="80" t="s">
        <v>69</v>
      </c>
      <c r="G685" s="81" t="s">
        <v>244</v>
      </c>
      <c r="H685" s="100" t="s">
        <v>244</v>
      </c>
      <c r="I685" s="79" t="s">
        <v>679</v>
      </c>
      <c r="J685" s="111"/>
    </row>
    <row r="686" spans="1:12" x14ac:dyDescent="0.2">
      <c r="A686" s="79" t="s">
        <v>764</v>
      </c>
      <c r="B686" s="80">
        <v>24</v>
      </c>
      <c r="C686" s="79" t="s">
        <v>83</v>
      </c>
      <c r="D686" s="79" t="s">
        <v>76</v>
      </c>
      <c r="E686" s="81" t="s">
        <v>67</v>
      </c>
      <c r="F686" s="80" t="s">
        <v>55</v>
      </c>
      <c r="G686" s="81" t="s">
        <v>244</v>
      </c>
      <c r="H686" s="100" t="s">
        <v>244</v>
      </c>
      <c r="I686" s="79" t="s">
        <v>679</v>
      </c>
      <c r="J686" s="111"/>
    </row>
    <row r="687" spans="1:12" x14ac:dyDescent="0.2">
      <c r="A687" s="79" t="s">
        <v>765</v>
      </c>
      <c r="B687" s="80">
        <v>24</v>
      </c>
      <c r="C687" s="79" t="s">
        <v>83</v>
      </c>
      <c r="D687" s="79" t="s">
        <v>76</v>
      </c>
      <c r="E687" s="79" t="s">
        <v>72</v>
      </c>
      <c r="F687" s="80" t="s">
        <v>53</v>
      </c>
      <c r="G687" s="81" t="s">
        <v>244</v>
      </c>
      <c r="H687" s="100" t="s">
        <v>244</v>
      </c>
      <c r="I687" s="79" t="s">
        <v>679</v>
      </c>
      <c r="J687" s="110"/>
    </row>
    <row r="688" spans="1:12" x14ac:dyDescent="0.2">
      <c r="A688" s="79" t="s">
        <v>766</v>
      </c>
      <c r="B688" s="80">
        <v>24</v>
      </c>
      <c r="C688" s="79" t="s">
        <v>83</v>
      </c>
      <c r="D688" s="79" t="s">
        <v>76</v>
      </c>
      <c r="E688" s="79" t="s">
        <v>72</v>
      </c>
      <c r="F688" s="80" t="s">
        <v>69</v>
      </c>
      <c r="G688" s="81" t="s">
        <v>244</v>
      </c>
      <c r="H688" s="100" t="s">
        <v>244</v>
      </c>
      <c r="I688" s="79" t="s">
        <v>679</v>
      </c>
      <c r="J688" s="111"/>
    </row>
    <row r="689" spans="1:27" x14ac:dyDescent="0.2">
      <c r="A689" s="99" t="s">
        <v>767</v>
      </c>
      <c r="B689" s="99">
        <v>24</v>
      </c>
      <c r="C689" s="99" t="s">
        <v>83</v>
      </c>
      <c r="D689" s="99" t="s">
        <v>76</v>
      </c>
      <c r="E689" s="99" t="s">
        <v>72</v>
      </c>
      <c r="F689" s="99" t="s">
        <v>55</v>
      </c>
      <c r="G689" s="96" t="s">
        <v>244</v>
      </c>
      <c r="H689" s="108" t="s">
        <v>244</v>
      </c>
      <c r="I689" s="99" t="s">
        <v>679</v>
      </c>
      <c r="J689" s="112"/>
      <c r="K689" s="113"/>
      <c r="L689" s="99"/>
      <c r="M689" s="99"/>
      <c r="N689" s="99"/>
      <c r="O689" s="99"/>
      <c r="P689" s="99"/>
      <c r="Q689" s="99"/>
      <c r="R689" s="99"/>
      <c r="S689" s="99"/>
      <c r="T689" s="99"/>
      <c r="U689" s="99"/>
      <c r="V689" s="99"/>
      <c r="W689" s="99"/>
      <c r="X689" s="99"/>
      <c r="Y689" s="99"/>
      <c r="Z689" s="99"/>
      <c r="AA689" s="99"/>
    </row>
    <row r="690" spans="1:27" x14ac:dyDescent="0.2">
      <c r="A690" s="79" t="s">
        <v>768</v>
      </c>
      <c r="B690" s="82">
        <v>25</v>
      </c>
      <c r="C690" s="79" t="s">
        <v>66</v>
      </c>
      <c r="D690" s="79" t="s">
        <v>52</v>
      </c>
      <c r="E690" s="81" t="s">
        <v>67</v>
      </c>
      <c r="F690" s="82" t="s">
        <v>53</v>
      </c>
      <c r="G690" s="79">
        <v>5</v>
      </c>
      <c r="H690" s="84">
        <v>0.1</v>
      </c>
      <c r="I690" s="79">
        <f t="shared" ref="I690:I701" si="19">H690*G690</f>
        <v>0.5</v>
      </c>
      <c r="J690" s="109"/>
      <c r="K690" s="110">
        <f>+G690/G691</f>
        <v>1</v>
      </c>
      <c r="L690" s="79">
        <f>+G690/G692</f>
        <v>1</v>
      </c>
      <c r="S690" s="79">
        <f>+MAX(J690:J701)</f>
        <v>1</v>
      </c>
      <c r="T690" s="79">
        <f>+MAX(K690:K701)</f>
        <v>1</v>
      </c>
      <c r="U690" s="79">
        <f>+MAX(L690:L701)</f>
        <v>1</v>
      </c>
    </row>
    <row r="691" spans="1:27" x14ac:dyDescent="0.2">
      <c r="A691" s="79" t="s">
        <v>769</v>
      </c>
      <c r="B691" s="80">
        <v>25</v>
      </c>
      <c r="C691" s="79" t="s">
        <v>66</v>
      </c>
      <c r="D691" s="79" t="s">
        <v>52</v>
      </c>
      <c r="E691" s="81" t="s">
        <v>67</v>
      </c>
      <c r="F691" s="80" t="s">
        <v>69</v>
      </c>
      <c r="G691" s="79">
        <v>5</v>
      </c>
      <c r="H691" s="84">
        <v>0.1</v>
      </c>
      <c r="I691" s="79">
        <f t="shared" si="19"/>
        <v>0.5</v>
      </c>
      <c r="J691" s="110">
        <f>+G691/G692</f>
        <v>1</v>
      </c>
    </row>
    <row r="692" spans="1:27" x14ac:dyDescent="0.2">
      <c r="A692" s="79" t="s">
        <v>770</v>
      </c>
      <c r="B692" s="80">
        <v>25</v>
      </c>
      <c r="C692" s="79" t="s">
        <v>66</v>
      </c>
      <c r="D692" s="79" t="s">
        <v>52</v>
      </c>
      <c r="E692" s="81" t="s">
        <v>67</v>
      </c>
      <c r="F692" s="80" t="s">
        <v>55</v>
      </c>
      <c r="G692" s="79">
        <v>5</v>
      </c>
      <c r="H692" s="84">
        <v>0.1</v>
      </c>
      <c r="I692" s="79">
        <f t="shared" si="19"/>
        <v>0.5</v>
      </c>
      <c r="J692" s="109"/>
    </row>
    <row r="693" spans="1:27" x14ac:dyDescent="0.2">
      <c r="A693" s="79" t="s">
        <v>771</v>
      </c>
      <c r="B693" s="80">
        <v>25</v>
      </c>
      <c r="C693" s="79" t="s">
        <v>66</v>
      </c>
      <c r="D693" s="79" t="s">
        <v>52</v>
      </c>
      <c r="E693" s="79" t="s">
        <v>72</v>
      </c>
      <c r="F693" s="80" t="s">
        <v>53</v>
      </c>
      <c r="G693" s="79">
        <v>10</v>
      </c>
      <c r="H693" s="84">
        <v>0.2</v>
      </c>
      <c r="I693" s="79">
        <f t="shared" si="19"/>
        <v>2</v>
      </c>
      <c r="J693" s="109"/>
      <c r="K693" s="110">
        <f>+G693/G694</f>
        <v>1</v>
      </c>
      <c r="L693" s="79">
        <f>+G693/G695</f>
        <v>1</v>
      </c>
    </row>
    <row r="694" spans="1:27" x14ac:dyDescent="0.2">
      <c r="A694" s="79" t="s">
        <v>772</v>
      </c>
      <c r="B694" s="80">
        <v>25</v>
      </c>
      <c r="C694" s="79" t="s">
        <v>66</v>
      </c>
      <c r="D694" s="79" t="s">
        <v>52</v>
      </c>
      <c r="E694" s="79" t="s">
        <v>72</v>
      </c>
      <c r="F694" s="80" t="s">
        <v>69</v>
      </c>
      <c r="G694" s="79">
        <v>10</v>
      </c>
      <c r="H694" s="84">
        <v>0.2</v>
      </c>
      <c r="I694" s="80">
        <f t="shared" si="19"/>
        <v>2</v>
      </c>
      <c r="J694" s="110">
        <f>+G694/G695</f>
        <v>1</v>
      </c>
    </row>
    <row r="695" spans="1:27" x14ac:dyDescent="0.2">
      <c r="A695" s="79" t="s">
        <v>773</v>
      </c>
      <c r="B695" s="80">
        <v>25</v>
      </c>
      <c r="C695" s="79" t="s">
        <v>66</v>
      </c>
      <c r="D695" s="79" t="s">
        <v>52</v>
      </c>
      <c r="E695" s="79" t="s">
        <v>72</v>
      </c>
      <c r="F695" s="80" t="s">
        <v>55</v>
      </c>
      <c r="G695" s="79">
        <v>10</v>
      </c>
      <c r="H695" s="84">
        <v>0.2</v>
      </c>
      <c r="I695" s="80">
        <f t="shared" si="19"/>
        <v>2</v>
      </c>
      <c r="J695" s="109"/>
    </row>
    <row r="696" spans="1:27" x14ac:dyDescent="0.2">
      <c r="A696" s="81" t="s">
        <v>774</v>
      </c>
      <c r="B696" s="80">
        <v>25</v>
      </c>
      <c r="C696" s="79" t="s">
        <v>66</v>
      </c>
      <c r="D696" s="79" t="s">
        <v>76</v>
      </c>
      <c r="E696" s="81" t="s">
        <v>67</v>
      </c>
      <c r="F696" s="80" t="s">
        <v>53</v>
      </c>
      <c r="G696" s="79">
        <v>5</v>
      </c>
      <c r="H696" s="84">
        <v>1</v>
      </c>
      <c r="I696" s="80">
        <f t="shared" si="19"/>
        <v>5</v>
      </c>
      <c r="J696" s="109"/>
      <c r="K696" s="110">
        <f>+G696/G697</f>
        <v>1</v>
      </c>
      <c r="L696" s="79">
        <f>+G696/G698</f>
        <v>1</v>
      </c>
    </row>
    <row r="697" spans="1:27" x14ac:dyDescent="0.2">
      <c r="A697" s="81" t="s">
        <v>775</v>
      </c>
      <c r="B697" s="80">
        <v>25</v>
      </c>
      <c r="C697" s="79" t="s">
        <v>66</v>
      </c>
      <c r="D697" s="79" t="s">
        <v>76</v>
      </c>
      <c r="E697" s="81" t="s">
        <v>67</v>
      </c>
      <c r="F697" s="80" t="s">
        <v>69</v>
      </c>
      <c r="G697" s="79">
        <v>5</v>
      </c>
      <c r="H697" s="84">
        <v>1</v>
      </c>
      <c r="I697" s="80">
        <f t="shared" si="19"/>
        <v>5</v>
      </c>
      <c r="J697" s="110">
        <f>+G697/G698</f>
        <v>1</v>
      </c>
    </row>
    <row r="698" spans="1:27" x14ac:dyDescent="0.2">
      <c r="A698" s="81" t="s">
        <v>776</v>
      </c>
      <c r="B698" s="80">
        <v>25</v>
      </c>
      <c r="C698" s="79" t="s">
        <v>66</v>
      </c>
      <c r="D698" s="79" t="s">
        <v>76</v>
      </c>
      <c r="E698" s="81" t="s">
        <v>67</v>
      </c>
      <c r="F698" s="80" t="s">
        <v>55</v>
      </c>
      <c r="G698" s="79">
        <v>5</v>
      </c>
      <c r="H698" s="84">
        <v>1</v>
      </c>
      <c r="I698" s="80">
        <f t="shared" si="19"/>
        <v>5</v>
      </c>
      <c r="J698" s="109"/>
    </row>
    <row r="699" spans="1:27" x14ac:dyDescent="0.2">
      <c r="A699" s="81" t="s">
        <v>777</v>
      </c>
      <c r="B699" s="80">
        <v>25</v>
      </c>
      <c r="C699" s="79" t="s">
        <v>66</v>
      </c>
      <c r="D699" s="79" t="s">
        <v>76</v>
      </c>
      <c r="E699" s="79" t="s">
        <v>72</v>
      </c>
      <c r="F699" s="80" t="s">
        <v>53</v>
      </c>
      <c r="G699" s="79">
        <v>10</v>
      </c>
      <c r="H699" s="84">
        <v>1</v>
      </c>
      <c r="I699" s="80">
        <f t="shared" si="19"/>
        <v>10</v>
      </c>
      <c r="J699" s="109"/>
      <c r="K699" s="110">
        <f>+G699/G700</f>
        <v>1</v>
      </c>
      <c r="L699" s="79">
        <f>+G699/G701</f>
        <v>1</v>
      </c>
    </row>
    <row r="700" spans="1:27" x14ac:dyDescent="0.2">
      <c r="A700" s="81" t="s">
        <v>778</v>
      </c>
      <c r="B700" s="80">
        <v>25</v>
      </c>
      <c r="C700" s="79" t="s">
        <v>66</v>
      </c>
      <c r="D700" s="79" t="s">
        <v>76</v>
      </c>
      <c r="E700" s="79" t="s">
        <v>72</v>
      </c>
      <c r="F700" s="80" t="s">
        <v>69</v>
      </c>
      <c r="G700" s="79">
        <v>10</v>
      </c>
      <c r="H700" s="84">
        <v>1</v>
      </c>
      <c r="I700" s="80">
        <f t="shared" si="19"/>
        <v>10</v>
      </c>
      <c r="J700" s="110">
        <f>+G700/G701</f>
        <v>1</v>
      </c>
    </row>
    <row r="701" spans="1:27" x14ac:dyDescent="0.2">
      <c r="A701" s="81" t="s">
        <v>779</v>
      </c>
      <c r="B701" s="80">
        <v>25</v>
      </c>
      <c r="C701" s="79" t="s">
        <v>66</v>
      </c>
      <c r="D701" s="79" t="s">
        <v>76</v>
      </c>
      <c r="E701" s="79" t="s">
        <v>72</v>
      </c>
      <c r="F701" s="80" t="s">
        <v>55</v>
      </c>
      <c r="G701" s="79">
        <v>10</v>
      </c>
      <c r="H701" s="84">
        <v>1</v>
      </c>
      <c r="I701" s="80">
        <f t="shared" si="19"/>
        <v>10</v>
      </c>
      <c r="J701" s="109"/>
    </row>
    <row r="702" spans="1:27" x14ac:dyDescent="0.2">
      <c r="A702" s="79" t="s">
        <v>780</v>
      </c>
      <c r="B702" s="80">
        <v>25</v>
      </c>
      <c r="C702" s="79" t="s">
        <v>83</v>
      </c>
      <c r="D702" s="79" t="s">
        <v>52</v>
      </c>
      <c r="E702" s="81" t="s">
        <v>67</v>
      </c>
      <c r="F702" s="80" t="s">
        <v>53</v>
      </c>
      <c r="G702" s="81" t="s">
        <v>244</v>
      </c>
      <c r="H702" s="100" t="s">
        <v>244</v>
      </c>
      <c r="I702" s="79" t="s">
        <v>679</v>
      </c>
      <c r="J702" s="109"/>
    </row>
    <row r="703" spans="1:27" x14ac:dyDescent="0.2">
      <c r="A703" s="79" t="s">
        <v>781</v>
      </c>
      <c r="B703" s="80">
        <v>25</v>
      </c>
      <c r="C703" s="79" t="s">
        <v>83</v>
      </c>
      <c r="D703" s="79" t="s">
        <v>52</v>
      </c>
      <c r="E703" s="81" t="s">
        <v>67</v>
      </c>
      <c r="F703" s="80" t="s">
        <v>69</v>
      </c>
      <c r="G703" s="81" t="s">
        <v>244</v>
      </c>
      <c r="H703" s="100" t="s">
        <v>244</v>
      </c>
      <c r="I703" s="79" t="s">
        <v>679</v>
      </c>
      <c r="J703" s="110"/>
    </row>
    <row r="704" spans="1:27" x14ac:dyDescent="0.2">
      <c r="A704" s="79" t="s">
        <v>782</v>
      </c>
      <c r="B704" s="80">
        <v>25</v>
      </c>
      <c r="C704" s="79" t="s">
        <v>83</v>
      </c>
      <c r="D704" s="79" t="s">
        <v>52</v>
      </c>
      <c r="E704" s="81" t="s">
        <v>67</v>
      </c>
      <c r="F704" s="80" t="s">
        <v>55</v>
      </c>
      <c r="G704" s="81" t="s">
        <v>244</v>
      </c>
      <c r="H704" s="100" t="s">
        <v>244</v>
      </c>
      <c r="I704" s="79" t="s">
        <v>679</v>
      </c>
      <c r="J704" s="109"/>
    </row>
    <row r="705" spans="1:27" x14ac:dyDescent="0.2">
      <c r="A705" s="79" t="s">
        <v>783</v>
      </c>
      <c r="B705" s="80">
        <v>25</v>
      </c>
      <c r="C705" s="79" t="s">
        <v>83</v>
      </c>
      <c r="D705" s="79" t="s">
        <v>52</v>
      </c>
      <c r="E705" s="79" t="s">
        <v>72</v>
      </c>
      <c r="F705" s="80" t="s">
        <v>53</v>
      </c>
      <c r="G705" s="81" t="s">
        <v>244</v>
      </c>
      <c r="H705" s="100" t="s">
        <v>244</v>
      </c>
      <c r="I705" s="79" t="s">
        <v>679</v>
      </c>
      <c r="J705" s="109"/>
    </row>
    <row r="706" spans="1:27" x14ac:dyDescent="0.2">
      <c r="A706" s="79" t="s">
        <v>784</v>
      </c>
      <c r="B706" s="80">
        <v>25</v>
      </c>
      <c r="C706" s="79" t="s">
        <v>83</v>
      </c>
      <c r="D706" s="79" t="s">
        <v>52</v>
      </c>
      <c r="E706" s="79" t="s">
        <v>72</v>
      </c>
      <c r="F706" s="80" t="s">
        <v>69</v>
      </c>
      <c r="G706" s="81" t="s">
        <v>244</v>
      </c>
      <c r="H706" s="100" t="s">
        <v>244</v>
      </c>
      <c r="I706" s="79" t="s">
        <v>679</v>
      </c>
      <c r="J706" s="109"/>
    </row>
    <row r="707" spans="1:27" x14ac:dyDescent="0.2">
      <c r="A707" s="79" t="s">
        <v>785</v>
      </c>
      <c r="B707" s="80">
        <v>25</v>
      </c>
      <c r="C707" s="79" t="s">
        <v>83</v>
      </c>
      <c r="D707" s="79" t="s">
        <v>52</v>
      </c>
      <c r="E707" s="79" t="s">
        <v>72</v>
      </c>
      <c r="F707" s="80" t="s">
        <v>55</v>
      </c>
      <c r="G707" s="81" t="s">
        <v>244</v>
      </c>
      <c r="H707" s="100" t="s">
        <v>244</v>
      </c>
      <c r="I707" s="79" t="s">
        <v>679</v>
      </c>
      <c r="J707" s="110"/>
    </row>
    <row r="708" spans="1:27" x14ac:dyDescent="0.2">
      <c r="A708" s="79" t="s">
        <v>786</v>
      </c>
      <c r="B708" s="80">
        <v>25</v>
      </c>
      <c r="C708" s="79" t="s">
        <v>83</v>
      </c>
      <c r="D708" s="79" t="s">
        <v>76</v>
      </c>
      <c r="E708" s="81" t="s">
        <v>67</v>
      </c>
      <c r="F708" s="80" t="s">
        <v>53</v>
      </c>
      <c r="G708" s="81" t="s">
        <v>244</v>
      </c>
      <c r="H708" s="100" t="s">
        <v>244</v>
      </c>
      <c r="I708" s="79" t="s">
        <v>679</v>
      </c>
      <c r="J708" s="109"/>
    </row>
    <row r="709" spans="1:27" x14ac:dyDescent="0.2">
      <c r="A709" s="79" t="s">
        <v>787</v>
      </c>
      <c r="B709" s="80">
        <v>25</v>
      </c>
      <c r="C709" s="79" t="s">
        <v>83</v>
      </c>
      <c r="D709" s="79" t="s">
        <v>76</v>
      </c>
      <c r="E709" s="81" t="s">
        <v>67</v>
      </c>
      <c r="F709" s="80" t="s">
        <v>69</v>
      </c>
      <c r="G709" s="81" t="s">
        <v>244</v>
      </c>
      <c r="H709" s="100" t="s">
        <v>244</v>
      </c>
      <c r="I709" s="79" t="s">
        <v>679</v>
      </c>
      <c r="J709" s="111"/>
    </row>
    <row r="710" spans="1:27" x14ac:dyDescent="0.2">
      <c r="A710" s="79" t="s">
        <v>788</v>
      </c>
      <c r="B710" s="80">
        <v>25</v>
      </c>
      <c r="C710" s="79" t="s">
        <v>83</v>
      </c>
      <c r="D710" s="79" t="s">
        <v>76</v>
      </c>
      <c r="E710" s="81" t="s">
        <v>67</v>
      </c>
      <c r="F710" s="80" t="s">
        <v>55</v>
      </c>
      <c r="G710" s="81" t="s">
        <v>244</v>
      </c>
      <c r="H710" s="100" t="s">
        <v>244</v>
      </c>
      <c r="I710" s="79" t="s">
        <v>679</v>
      </c>
      <c r="J710" s="111"/>
    </row>
    <row r="711" spans="1:27" x14ac:dyDescent="0.2">
      <c r="A711" s="79" t="s">
        <v>789</v>
      </c>
      <c r="B711" s="80">
        <v>25</v>
      </c>
      <c r="C711" s="79" t="s">
        <v>83</v>
      </c>
      <c r="D711" s="79" t="s">
        <v>76</v>
      </c>
      <c r="E711" s="79" t="s">
        <v>72</v>
      </c>
      <c r="F711" s="80" t="s">
        <v>53</v>
      </c>
      <c r="G711" s="81" t="s">
        <v>244</v>
      </c>
      <c r="H711" s="100" t="s">
        <v>244</v>
      </c>
      <c r="I711" s="79" t="s">
        <v>679</v>
      </c>
      <c r="J711" s="110"/>
    </row>
    <row r="712" spans="1:27" x14ac:dyDescent="0.2">
      <c r="A712" s="79" t="s">
        <v>790</v>
      </c>
      <c r="B712" s="80">
        <v>25</v>
      </c>
      <c r="C712" s="79" t="s">
        <v>83</v>
      </c>
      <c r="D712" s="79" t="s">
        <v>76</v>
      </c>
      <c r="E712" s="79" t="s">
        <v>72</v>
      </c>
      <c r="F712" s="80" t="s">
        <v>69</v>
      </c>
      <c r="G712" s="81" t="s">
        <v>244</v>
      </c>
      <c r="H712" s="100" t="s">
        <v>244</v>
      </c>
      <c r="I712" s="79" t="s">
        <v>679</v>
      </c>
      <c r="J712" s="111"/>
    </row>
    <row r="713" spans="1:27" x14ac:dyDescent="0.2">
      <c r="A713" s="99" t="s">
        <v>791</v>
      </c>
      <c r="B713" s="99">
        <v>25</v>
      </c>
      <c r="C713" s="99" t="s">
        <v>83</v>
      </c>
      <c r="D713" s="99" t="s">
        <v>76</v>
      </c>
      <c r="E713" s="99" t="s">
        <v>72</v>
      </c>
      <c r="F713" s="99" t="s">
        <v>55</v>
      </c>
      <c r="G713" s="96" t="s">
        <v>244</v>
      </c>
      <c r="H713" s="108" t="s">
        <v>244</v>
      </c>
      <c r="I713" s="99" t="s">
        <v>679</v>
      </c>
      <c r="J713" s="112"/>
      <c r="K713" s="113"/>
      <c r="L713" s="99"/>
      <c r="M713" s="99"/>
      <c r="N713" s="99"/>
      <c r="O713" s="99"/>
      <c r="P713" s="99"/>
      <c r="Q713" s="99"/>
      <c r="R713" s="99"/>
      <c r="S713" s="99"/>
      <c r="T713" s="99"/>
      <c r="U713" s="99"/>
      <c r="V713" s="99"/>
      <c r="W713" s="99"/>
      <c r="X713" s="99"/>
      <c r="Y713" s="99"/>
      <c r="Z713" s="99"/>
      <c r="AA713" s="99"/>
    </row>
    <row r="714" spans="1:27" x14ac:dyDescent="0.2">
      <c r="H714" s="222"/>
      <c r="I714" s="223"/>
      <c r="J714" s="223" t="str">
        <f t="shared" ref="J714:AA714" si="20">+J1</f>
        <v>solid - med/low</v>
      </c>
      <c r="K714" s="224" t="str">
        <f t="shared" si="20"/>
        <v>solid - high/med</v>
      </c>
      <c r="L714" s="223" t="str">
        <f t="shared" si="20"/>
        <v>solid - high/low</v>
      </c>
      <c r="M714" s="223" t="str">
        <f t="shared" si="20"/>
        <v>volatile - high/neg</v>
      </c>
      <c r="N714" s="223" t="str">
        <f t="shared" si="20"/>
        <v>volatile - med/neg</v>
      </c>
      <c r="O714" s="223" t="str">
        <f t="shared" si="20"/>
        <v>volatile - low/neg</v>
      </c>
      <c r="P714" s="223" t="str">
        <f>+P1</f>
        <v>volatile - high/low</v>
      </c>
      <c r="Q714" s="223" t="str">
        <f>+Q1</f>
        <v>volatile - med/low</v>
      </c>
      <c r="R714" s="223" t="str">
        <f>+R1</f>
        <v>volatile - high/med</v>
      </c>
      <c r="S714" s="79" t="str">
        <f t="shared" si="20"/>
        <v>Max med/low - solid</v>
      </c>
      <c r="T714" s="79" t="str">
        <f t="shared" si="20"/>
        <v>Max high/med - solid</v>
      </c>
      <c r="U714" s="79" t="str">
        <f t="shared" si="20"/>
        <v>Max high/low - solid</v>
      </c>
      <c r="V714" s="79" t="str">
        <f t="shared" si="20"/>
        <v>Max high/med - vol</v>
      </c>
      <c r="W714" s="79" t="str">
        <f t="shared" si="20"/>
        <v>Max high/low - vol</v>
      </c>
      <c r="X714" s="79" t="str">
        <f t="shared" si="20"/>
        <v>Max high/neg - vol</v>
      </c>
      <c r="Y714" s="79" t="str">
        <f t="shared" si="20"/>
        <v>Max mod/neg - vol</v>
      </c>
      <c r="Z714" s="79" t="str">
        <f t="shared" si="20"/>
        <v>Max med/low - vol</v>
      </c>
      <c r="AA714" s="79" t="str">
        <f t="shared" si="20"/>
        <v>Max low/neg - vol</v>
      </c>
    </row>
    <row r="715" spans="1:27" x14ac:dyDescent="0.2">
      <c r="H715" s="223" t="s">
        <v>803</v>
      </c>
      <c r="I715" s="223"/>
      <c r="J715" s="225">
        <f t="shared" ref="J715:AA715" si="21">+LARGE(J$2:J$713,1)</f>
        <v>100</v>
      </c>
      <c r="K715" s="224">
        <f t="shared" si="21"/>
        <v>25</v>
      </c>
      <c r="L715" s="223">
        <f t="shared" si="21"/>
        <v>500</v>
      </c>
      <c r="M715" s="223">
        <f t="shared" si="21"/>
        <v>5000</v>
      </c>
      <c r="N715" s="223">
        <f t="shared" si="21"/>
        <v>1000</v>
      </c>
      <c r="O715" s="223">
        <f t="shared" si="21"/>
        <v>250</v>
      </c>
      <c r="P715" s="223">
        <f t="shared" si="21"/>
        <v>50</v>
      </c>
      <c r="Q715" s="223">
        <f t="shared" si="21"/>
        <v>10</v>
      </c>
      <c r="R715" s="223">
        <f t="shared" si="21"/>
        <v>10</v>
      </c>
      <c r="S715" s="118">
        <f t="shared" si="21"/>
        <v>100</v>
      </c>
      <c r="T715" s="126">
        <f t="shared" si="21"/>
        <v>25</v>
      </c>
      <c r="U715" s="118">
        <f t="shared" si="21"/>
        <v>500</v>
      </c>
      <c r="V715" s="79">
        <f t="shared" si="21"/>
        <v>10</v>
      </c>
      <c r="W715" s="79">
        <f t="shared" si="21"/>
        <v>50</v>
      </c>
      <c r="X715" s="117">
        <f t="shared" si="21"/>
        <v>5000</v>
      </c>
      <c r="Y715" s="117">
        <f t="shared" si="21"/>
        <v>1000</v>
      </c>
      <c r="Z715" s="79">
        <f t="shared" si="21"/>
        <v>10</v>
      </c>
      <c r="AA715" s="117">
        <f t="shared" si="21"/>
        <v>250</v>
      </c>
    </row>
    <row r="716" spans="1:27" x14ac:dyDescent="0.2">
      <c r="H716" s="223" t="s">
        <v>796</v>
      </c>
      <c r="I716" s="223"/>
      <c r="J716" s="223">
        <f t="shared" ref="J716:AA716" si="22">+LARGE(J$2:J$713,2)</f>
        <v>100</v>
      </c>
      <c r="K716" s="224">
        <f t="shared" si="22"/>
        <v>25</v>
      </c>
      <c r="L716" s="223">
        <f t="shared" si="22"/>
        <v>500</v>
      </c>
      <c r="M716" s="223">
        <f t="shared" si="22"/>
        <v>5000</v>
      </c>
      <c r="N716" s="223">
        <f t="shared" si="22"/>
        <v>1000</v>
      </c>
      <c r="O716" s="223">
        <f t="shared" si="22"/>
        <v>250</v>
      </c>
      <c r="P716" s="223">
        <f t="shared" si="22"/>
        <v>50</v>
      </c>
      <c r="Q716" s="223">
        <f t="shared" si="22"/>
        <v>10</v>
      </c>
      <c r="R716" s="223">
        <f t="shared" si="22"/>
        <v>10</v>
      </c>
      <c r="S716" s="79">
        <f t="shared" si="22"/>
        <v>100</v>
      </c>
      <c r="T716" s="79">
        <f t="shared" si="22"/>
        <v>10</v>
      </c>
      <c r="U716" s="79">
        <f t="shared" si="22"/>
        <v>500</v>
      </c>
      <c r="V716" s="79">
        <f t="shared" si="22"/>
        <v>6</v>
      </c>
      <c r="W716" s="79">
        <f t="shared" si="22"/>
        <v>50</v>
      </c>
      <c r="X716" s="79">
        <f t="shared" si="22"/>
        <v>5000</v>
      </c>
      <c r="Y716" s="79">
        <f t="shared" si="22"/>
        <v>1000</v>
      </c>
      <c r="Z716" s="79">
        <f t="shared" si="22"/>
        <v>10</v>
      </c>
      <c r="AA716" s="79">
        <f t="shared" si="22"/>
        <v>250</v>
      </c>
    </row>
    <row r="717" spans="1:27" x14ac:dyDescent="0.2">
      <c r="H717" s="223" t="s">
        <v>797</v>
      </c>
      <c r="I717" s="223"/>
      <c r="J717" s="223">
        <f t="shared" ref="J717:AA717" si="23">+LARGE(J$2:J$713,3)</f>
        <v>100</v>
      </c>
      <c r="K717" s="224">
        <f t="shared" si="23"/>
        <v>10</v>
      </c>
      <c r="L717" s="223">
        <f t="shared" si="23"/>
        <v>500</v>
      </c>
      <c r="M717" s="223">
        <f t="shared" si="23"/>
        <v>5000</v>
      </c>
      <c r="N717" s="223">
        <f t="shared" si="23"/>
        <v>1000</v>
      </c>
      <c r="O717" s="223">
        <f t="shared" si="23"/>
        <v>250</v>
      </c>
      <c r="P717" s="223">
        <f t="shared" si="23"/>
        <v>50</v>
      </c>
      <c r="Q717" s="223">
        <f t="shared" si="23"/>
        <v>10</v>
      </c>
      <c r="R717" s="223">
        <f t="shared" si="23"/>
        <v>6</v>
      </c>
      <c r="S717" s="79">
        <f t="shared" si="23"/>
        <v>50</v>
      </c>
      <c r="T717" s="79">
        <f t="shared" si="23"/>
        <v>10</v>
      </c>
      <c r="U717" s="79">
        <f t="shared" si="23"/>
        <v>250</v>
      </c>
      <c r="V717" s="79">
        <f t="shared" si="23"/>
        <v>5</v>
      </c>
      <c r="W717" s="79">
        <f t="shared" si="23"/>
        <v>50</v>
      </c>
      <c r="X717" s="79">
        <f t="shared" si="23"/>
        <v>5000</v>
      </c>
      <c r="Y717" s="79">
        <f t="shared" si="23"/>
        <v>1000</v>
      </c>
      <c r="Z717" s="79">
        <f t="shared" si="23"/>
        <v>10</v>
      </c>
      <c r="AA717" s="79">
        <f t="shared" si="23"/>
        <v>250</v>
      </c>
    </row>
    <row r="718" spans="1:27" x14ac:dyDescent="0.2">
      <c r="H718" s="223" t="s">
        <v>841</v>
      </c>
      <c r="I718" s="223"/>
      <c r="J718" s="223">
        <f>+LARGE(J$2:J$713,5)</f>
        <v>50</v>
      </c>
      <c r="K718" s="223"/>
      <c r="L718" s="223">
        <f>+LARGE(L$2:L$713,5)</f>
        <v>250</v>
      </c>
      <c r="M718" s="223">
        <f>+LARGE(M$2:M$713,11)</f>
        <v>2500</v>
      </c>
      <c r="N718" s="223">
        <f>+LARGE(N$2:N$713,15)</f>
        <v>500</v>
      </c>
      <c r="O718" s="223">
        <f>+LARGE(O$2:O$713,5)</f>
        <v>100</v>
      </c>
      <c r="P718" s="223">
        <f>+LARGE(P$2:P$713,19)</f>
        <v>40</v>
      </c>
      <c r="Q718" s="223">
        <f>+LARGE(Q$2:Q$713,25)</f>
        <v>8.3333333333333339</v>
      </c>
      <c r="R718" s="223"/>
      <c r="W718" s="79">
        <f>+LARGE(W$2:W$713,6)</f>
        <v>40</v>
      </c>
      <c r="X718" s="79">
        <f>+LARGE(X$2:X$713,7)</f>
        <v>2500</v>
      </c>
      <c r="Y718" s="79">
        <f>+LARGE(Y$2:Y$713,9)</f>
        <v>500</v>
      </c>
      <c r="Z718" s="79">
        <f>+LARGE(Z$2:Z$713,8)</f>
        <v>8.3333333333333339</v>
      </c>
      <c r="AA718" s="79">
        <f>+LARGE(AA$2:AA$713,4)</f>
        <v>100</v>
      </c>
    </row>
    <row r="719" spans="1:27" x14ac:dyDescent="0.2">
      <c r="H719" s="223"/>
      <c r="I719" s="223"/>
      <c r="J719" s="223"/>
      <c r="K719" s="224"/>
      <c r="L719" s="223"/>
      <c r="M719" s="223"/>
      <c r="N719" s="223"/>
      <c r="O719" s="223"/>
      <c r="P719" s="223"/>
      <c r="Q719" s="223"/>
      <c r="R719" s="223"/>
    </row>
    <row r="720" spans="1:27" x14ac:dyDescent="0.2">
      <c r="H720" s="223"/>
      <c r="I720" s="223"/>
      <c r="J720" s="225" t="s">
        <v>817</v>
      </c>
      <c r="K720" s="224"/>
      <c r="L720" s="223"/>
      <c r="M720" s="223"/>
      <c r="N720" s="223"/>
      <c r="O720" s="223"/>
      <c r="P720" s="223"/>
      <c r="Q720" s="223"/>
      <c r="R720" s="223"/>
    </row>
    <row r="721" spans="8:27" x14ac:dyDescent="0.2">
      <c r="H721" s="223"/>
      <c r="I721" s="223"/>
      <c r="J721" s="223"/>
      <c r="K721" s="224"/>
      <c r="L721" s="223"/>
      <c r="M721" s="223"/>
      <c r="N721" s="223"/>
      <c r="O721" s="223"/>
      <c r="P721" s="223"/>
      <c r="Q721" s="223"/>
      <c r="R721" s="223"/>
    </row>
    <row r="722" spans="8:27" x14ac:dyDescent="0.2">
      <c r="H722" s="222" t="s">
        <v>806</v>
      </c>
      <c r="I722" s="223"/>
      <c r="J722" s="223">
        <f>PERCENTILE(J$2:J$713,0.75)</f>
        <v>10</v>
      </c>
      <c r="K722" s="224">
        <f t="shared" ref="K722:AA722" si="24">PERCENTILE(K$2:K$713,0.75)</f>
        <v>5</v>
      </c>
      <c r="L722" s="223">
        <f t="shared" si="24"/>
        <v>50</v>
      </c>
      <c r="M722" s="223">
        <f t="shared" si="24"/>
        <v>2500</v>
      </c>
      <c r="N722" s="223">
        <f t="shared" si="24"/>
        <v>500</v>
      </c>
      <c r="O722" s="223">
        <f t="shared" si="24"/>
        <v>100</v>
      </c>
      <c r="P722" s="223">
        <f t="shared" si="24"/>
        <v>38.333333333333336</v>
      </c>
      <c r="Q722" s="223">
        <f t="shared" si="24"/>
        <v>10</v>
      </c>
      <c r="R722" s="223">
        <f t="shared" si="24"/>
        <v>5</v>
      </c>
      <c r="S722" s="79">
        <f t="shared" si="24"/>
        <v>20</v>
      </c>
      <c r="T722" s="79">
        <f t="shared" si="24"/>
        <v>10</v>
      </c>
      <c r="U722" s="79">
        <f t="shared" si="24"/>
        <v>125</v>
      </c>
      <c r="V722" s="79">
        <f t="shared" si="24"/>
        <v>5</v>
      </c>
      <c r="W722" s="79">
        <f t="shared" si="24"/>
        <v>40</v>
      </c>
      <c r="X722" s="79">
        <f t="shared" si="24"/>
        <v>5000</v>
      </c>
      <c r="Y722" s="79">
        <f t="shared" si="24"/>
        <v>1000</v>
      </c>
      <c r="Z722" s="79">
        <f t="shared" si="24"/>
        <v>10</v>
      </c>
      <c r="AA722" s="79">
        <f t="shared" si="24"/>
        <v>100</v>
      </c>
    </row>
    <row r="723" spans="8:27" x14ac:dyDescent="0.2">
      <c r="H723" s="222" t="s">
        <v>807</v>
      </c>
      <c r="I723" s="223"/>
      <c r="J723" s="223">
        <f>PERCENTILE(J$2:J$713,0.9)</f>
        <v>20</v>
      </c>
      <c r="K723" s="224">
        <f t="shared" ref="K723:AA723" si="25">PERCENTILE(K$2:K$713,0.9)</f>
        <v>10</v>
      </c>
      <c r="L723" s="223">
        <f t="shared" si="25"/>
        <v>100</v>
      </c>
      <c r="M723" s="223">
        <f t="shared" si="25"/>
        <v>5000</v>
      </c>
      <c r="N723" s="223">
        <f t="shared" si="25"/>
        <v>1000</v>
      </c>
      <c r="O723" s="223">
        <f t="shared" si="25"/>
        <v>100</v>
      </c>
      <c r="P723" s="223">
        <f t="shared" si="25"/>
        <v>50</v>
      </c>
      <c r="Q723" s="223">
        <f t="shared" si="25"/>
        <v>10</v>
      </c>
      <c r="R723" s="223">
        <f t="shared" si="25"/>
        <v>5</v>
      </c>
      <c r="S723" s="79">
        <f t="shared" si="25"/>
        <v>50</v>
      </c>
      <c r="T723" s="79">
        <f t="shared" si="25"/>
        <v>10</v>
      </c>
      <c r="U723" s="79">
        <f t="shared" si="25"/>
        <v>250</v>
      </c>
      <c r="V723" s="79">
        <f t="shared" si="25"/>
        <v>5</v>
      </c>
      <c r="W723" s="79">
        <f t="shared" si="25"/>
        <v>50</v>
      </c>
      <c r="X723" s="79">
        <f t="shared" si="25"/>
        <v>5000</v>
      </c>
      <c r="Y723" s="79">
        <f t="shared" si="25"/>
        <v>1000</v>
      </c>
      <c r="Z723" s="79">
        <f t="shared" si="25"/>
        <v>10</v>
      </c>
      <c r="AA723" s="79">
        <f t="shared" si="25"/>
        <v>250</v>
      </c>
    </row>
    <row r="724" spans="8:27" x14ac:dyDescent="0.2">
      <c r="H724" s="222" t="s">
        <v>808</v>
      </c>
      <c r="I724" s="223"/>
      <c r="J724" s="223">
        <f>+AVERAGE(J$2:J$713)</f>
        <v>11.143137254901964</v>
      </c>
      <c r="K724" s="224">
        <f t="shared" ref="K724:AA724" si="26">+AVERAGE(K$2:K$713)</f>
        <v>4.9831349206349227</v>
      </c>
      <c r="L724" s="223">
        <f t="shared" si="26"/>
        <v>53.988235294117622</v>
      </c>
      <c r="M724" s="223">
        <f t="shared" si="26"/>
        <v>1517.9743589743589</v>
      </c>
      <c r="N724" s="223">
        <f t="shared" si="26"/>
        <v>337.21794871794873</v>
      </c>
      <c r="O724" s="223">
        <f t="shared" si="26"/>
        <v>53.897435897435898</v>
      </c>
      <c r="P724" s="223">
        <f t="shared" si="26"/>
        <v>25.53846153846154</v>
      </c>
      <c r="Q724" s="223">
        <f t="shared" si="26"/>
        <v>5.8247863247863254</v>
      </c>
      <c r="R724" s="223">
        <f t="shared" si="26"/>
        <v>4.3076923076923075</v>
      </c>
      <c r="S724" s="79">
        <f t="shared" si="26"/>
        <v>21.96</v>
      </c>
      <c r="T724" s="79">
        <f t="shared" si="26"/>
        <v>6.9469696969696972</v>
      </c>
      <c r="U724" s="79">
        <f t="shared" si="26"/>
        <v>113.375</v>
      </c>
      <c r="V724" s="79">
        <f t="shared" si="26"/>
        <v>4.5952380952380949</v>
      </c>
      <c r="W724" s="79">
        <f t="shared" si="26"/>
        <v>27.063492063492067</v>
      </c>
      <c r="X724" s="79">
        <f t="shared" si="26"/>
        <v>2052.1428571428573</v>
      </c>
      <c r="Y724" s="79">
        <f t="shared" si="26"/>
        <v>470.3095238095238</v>
      </c>
      <c r="Z724" s="79">
        <f t="shared" si="26"/>
        <v>6.2301587301587302</v>
      </c>
      <c r="AA724" s="79">
        <f t="shared" si="26"/>
        <v>78.38095238095238</v>
      </c>
    </row>
    <row r="725" spans="8:27" x14ac:dyDescent="0.2">
      <c r="H725" s="222" t="s">
        <v>809</v>
      </c>
      <c r="I725" s="223"/>
      <c r="J725" s="223">
        <f>+MEDIAN(J$2:J$713)</f>
        <v>5</v>
      </c>
      <c r="K725" s="224">
        <f t="shared" ref="K725:AA725" si="27">+MEDIAN(K$2:K$713)</f>
        <v>5</v>
      </c>
      <c r="L725" s="223">
        <f t="shared" si="27"/>
        <v>25</v>
      </c>
      <c r="M725" s="223">
        <f t="shared" si="27"/>
        <v>500</v>
      </c>
      <c r="N725" s="223">
        <f t="shared" si="27"/>
        <v>200</v>
      </c>
      <c r="O725" s="223">
        <f t="shared" si="27"/>
        <v>50</v>
      </c>
      <c r="P725" s="223">
        <f t="shared" si="27"/>
        <v>25</v>
      </c>
      <c r="Q725" s="223">
        <f t="shared" si="27"/>
        <v>5</v>
      </c>
      <c r="R725" s="223">
        <f t="shared" si="27"/>
        <v>5</v>
      </c>
      <c r="S725" s="79">
        <f t="shared" si="27"/>
        <v>10</v>
      </c>
      <c r="T725" s="79">
        <f t="shared" si="27"/>
        <v>5</v>
      </c>
      <c r="U725" s="79">
        <f t="shared" si="27"/>
        <v>50</v>
      </c>
      <c r="V725" s="79">
        <f t="shared" si="27"/>
        <v>5</v>
      </c>
      <c r="W725" s="79">
        <f t="shared" si="27"/>
        <v>25</v>
      </c>
      <c r="X725" s="79">
        <f t="shared" si="27"/>
        <v>1000</v>
      </c>
      <c r="Y725" s="79">
        <f t="shared" si="27"/>
        <v>250</v>
      </c>
      <c r="Z725" s="79">
        <f t="shared" si="27"/>
        <v>5</v>
      </c>
      <c r="AA725" s="79">
        <f t="shared" si="27"/>
        <v>50</v>
      </c>
    </row>
    <row r="726" spans="8:27" x14ac:dyDescent="0.2">
      <c r="H726" s="222"/>
      <c r="I726" s="223"/>
      <c r="J726" s="223"/>
      <c r="K726" s="224"/>
      <c r="L726" s="223"/>
      <c r="M726" s="223"/>
      <c r="N726" s="223"/>
      <c r="O726" s="223"/>
      <c r="P726" s="223"/>
      <c r="Q726" s="223"/>
      <c r="R726" s="223"/>
    </row>
    <row r="727" spans="8:27" x14ac:dyDescent="0.2">
      <c r="H727" s="223" t="s">
        <v>840</v>
      </c>
      <c r="I727" s="223"/>
      <c r="J727" s="224">
        <f t="shared" ref="J727:AA727" si="28">+SMALL(J$2:J$713,1)</f>
        <v>1</v>
      </c>
      <c r="K727" s="224">
        <f t="shared" si="28"/>
        <v>1</v>
      </c>
      <c r="L727" s="224">
        <f t="shared" si="28"/>
        <v>1</v>
      </c>
      <c r="M727" s="224">
        <f t="shared" si="28"/>
        <v>1</v>
      </c>
      <c r="N727" s="224">
        <f t="shared" si="28"/>
        <v>1</v>
      </c>
      <c r="O727" s="224">
        <f t="shared" si="28"/>
        <v>1</v>
      </c>
      <c r="P727" s="224">
        <f t="shared" si="28"/>
        <v>1</v>
      </c>
      <c r="Q727" s="224">
        <f t="shared" si="28"/>
        <v>1</v>
      </c>
      <c r="R727" s="224">
        <f t="shared" si="28"/>
        <v>1</v>
      </c>
      <c r="S727" s="109">
        <f t="shared" si="28"/>
        <v>1</v>
      </c>
      <c r="T727" s="109">
        <f t="shared" si="28"/>
        <v>1</v>
      </c>
      <c r="U727" s="109">
        <f t="shared" si="28"/>
        <v>1</v>
      </c>
      <c r="V727" s="109">
        <f t="shared" si="28"/>
        <v>2</v>
      </c>
      <c r="W727" s="109">
        <f t="shared" si="28"/>
        <v>5</v>
      </c>
      <c r="X727" s="109">
        <f t="shared" si="28"/>
        <v>5</v>
      </c>
      <c r="Y727" s="109">
        <f t="shared" si="28"/>
        <v>1</v>
      </c>
      <c r="Z727" s="109">
        <f t="shared" si="28"/>
        <v>1</v>
      </c>
      <c r="AA727" s="109">
        <f t="shared" si="28"/>
        <v>1</v>
      </c>
    </row>
    <row r="728" spans="8:27" x14ac:dyDescent="0.2">
      <c r="H728" s="223" t="s">
        <v>796</v>
      </c>
      <c r="I728" s="223"/>
      <c r="J728" s="224">
        <f t="shared" ref="J728:U728" si="29">+SMALL(J$2:J$713,2)</f>
        <v>1</v>
      </c>
      <c r="K728" s="224">
        <f t="shared" si="29"/>
        <v>1</v>
      </c>
      <c r="L728" s="224">
        <f t="shared" si="29"/>
        <v>1</v>
      </c>
      <c r="M728" s="224">
        <f t="shared" si="29"/>
        <v>1</v>
      </c>
      <c r="N728" s="224">
        <f t="shared" si="29"/>
        <v>1</v>
      </c>
      <c r="O728" s="224">
        <f t="shared" si="29"/>
        <v>1</v>
      </c>
      <c r="P728" s="224">
        <f t="shared" si="29"/>
        <v>1</v>
      </c>
      <c r="Q728" s="224">
        <f t="shared" si="29"/>
        <v>1</v>
      </c>
      <c r="R728" s="224">
        <f t="shared" si="29"/>
        <v>1</v>
      </c>
      <c r="S728" s="109">
        <f t="shared" si="29"/>
        <v>1</v>
      </c>
      <c r="T728" s="109">
        <f t="shared" si="29"/>
        <v>2</v>
      </c>
      <c r="U728" s="109">
        <f t="shared" si="29"/>
        <v>10</v>
      </c>
      <c r="V728" s="109"/>
      <c r="W728" s="109"/>
      <c r="X728" s="109"/>
      <c r="Y728" s="109">
        <f>+SMALL(Y$2:Y$713,2)</f>
        <v>2.5</v>
      </c>
      <c r="Z728" s="109">
        <f>+SMALL(Z$2:Z$713,2)</f>
        <v>2</v>
      </c>
      <c r="AA728" s="109">
        <f>+SMALL(AA$2:AA$713,2)</f>
        <v>1</v>
      </c>
    </row>
    <row r="729" spans="8:27" x14ac:dyDescent="0.2">
      <c r="H729" s="223" t="s">
        <v>797</v>
      </c>
      <c r="I729" s="223"/>
      <c r="J729" s="224">
        <f t="shared" ref="J729:T729" si="30">+SMALL(J$2:J$713,3)</f>
        <v>1</v>
      </c>
      <c r="K729" s="224">
        <f t="shared" si="30"/>
        <v>1</v>
      </c>
      <c r="L729" s="224">
        <f t="shared" si="30"/>
        <v>1</v>
      </c>
      <c r="M729" s="224">
        <f t="shared" si="30"/>
        <v>5</v>
      </c>
      <c r="N729" s="224">
        <f t="shared" si="30"/>
        <v>1</v>
      </c>
      <c r="O729" s="224">
        <f t="shared" si="30"/>
        <v>1</v>
      </c>
      <c r="P729" s="224">
        <f t="shared" si="30"/>
        <v>5</v>
      </c>
      <c r="Q729" s="224">
        <f t="shared" si="30"/>
        <v>1</v>
      </c>
      <c r="R729" s="224">
        <f t="shared" si="30"/>
        <v>2</v>
      </c>
      <c r="S729" s="109">
        <f t="shared" si="30"/>
        <v>3</v>
      </c>
      <c r="T729" s="109">
        <f t="shared" si="30"/>
        <v>2.5</v>
      </c>
      <c r="U729" s="109"/>
      <c r="V729" s="109"/>
      <c r="W729" s="109"/>
      <c r="X729" s="109"/>
      <c r="Y729" s="109"/>
      <c r="Z729" s="109"/>
      <c r="AA729" s="109">
        <f>+SMALL(AA$2:AA$713,3)</f>
        <v>1</v>
      </c>
    </row>
    <row r="730" spans="8:27" x14ac:dyDescent="0.2">
      <c r="H730" s="222" t="s">
        <v>842</v>
      </c>
      <c r="I730" s="223"/>
      <c r="J730" s="224">
        <f>+SMALL(J$2:J$713,13)</f>
        <v>1.6666666666666667</v>
      </c>
      <c r="K730" s="224">
        <f>+SMALL(K$2:K$713,13)</f>
        <v>2</v>
      </c>
      <c r="L730" s="224">
        <f>+SMALL(L$2:L$713,9)</f>
        <v>5</v>
      </c>
      <c r="M730" s="224"/>
      <c r="N730" s="224">
        <f>+SMALL(N$2:N$713,5)</f>
        <v>2.5</v>
      </c>
      <c r="O730" s="224">
        <f>+SMALL(O$2:O$713,25)</f>
        <v>10</v>
      </c>
      <c r="P730" s="224"/>
      <c r="Q730" s="224">
        <f>+SMALL(Q$2:Q$713,25)</f>
        <v>4</v>
      </c>
      <c r="R730" s="224"/>
      <c r="S730" s="109">
        <f>+SMALL(S$2:S$713,4)</f>
        <v>3</v>
      </c>
      <c r="T730" s="109">
        <f>+SMALL(T$2:T$713,6)</f>
        <v>4</v>
      </c>
      <c r="U730" s="109"/>
      <c r="V730" s="109"/>
      <c r="W730" s="109"/>
      <c r="X730" s="109"/>
      <c r="Y730" s="109"/>
      <c r="Z730" s="109"/>
      <c r="AA730" s="109">
        <f>+SMALL(AA$2:AA$713,7)</f>
        <v>10</v>
      </c>
    </row>
  </sheetData>
  <sheetProtection password="D98F" sheet="1" objects="1" scenarios="1"/>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dimension ref="A1:R58"/>
  <sheetViews>
    <sheetView workbookViewId="0">
      <selection activeCell="I19" sqref="I19"/>
    </sheetView>
  </sheetViews>
  <sheetFormatPr baseColWidth="10" defaultColWidth="9.140625" defaultRowHeight="12.75" x14ac:dyDescent="0.2"/>
  <cols>
    <col min="1" max="1" width="27.42578125" customWidth="1"/>
    <col min="2" max="3" width="10.85546875" customWidth="1"/>
    <col min="4" max="4" width="4.7109375" customWidth="1"/>
    <col min="5" max="5" width="10.5703125" customWidth="1"/>
    <col min="6" max="6" width="10.28515625" customWidth="1"/>
    <col min="7" max="7" width="4.7109375" customWidth="1"/>
    <col min="8" max="8" width="14" customWidth="1"/>
    <col min="9" max="9" width="20.7109375" customWidth="1"/>
    <col min="10" max="10" width="10.28515625" customWidth="1"/>
    <col min="11" max="11" width="10.140625" customWidth="1"/>
    <col min="12" max="12" width="4.42578125" customWidth="1"/>
    <col min="13" max="13" width="14.5703125" customWidth="1"/>
    <col min="14" max="14" width="22.28515625" customWidth="1"/>
    <col min="15" max="15" width="14.7109375" customWidth="1"/>
    <col min="16" max="16" width="14.28515625" customWidth="1"/>
    <col min="17" max="17" width="3" customWidth="1"/>
    <col min="18" max="18" width="14.28515625" customWidth="1"/>
    <col min="19" max="19" width="22" customWidth="1"/>
  </cols>
  <sheetData>
    <row r="1" spans="1:18" ht="51" x14ac:dyDescent="0.2">
      <c r="A1" s="321" t="s">
        <v>1172</v>
      </c>
      <c r="B1" s="460" t="s">
        <v>1211</v>
      </c>
      <c r="C1" s="461" t="s">
        <v>1346</v>
      </c>
      <c r="E1" s="460" t="s">
        <v>1215</v>
      </c>
      <c r="F1" s="461" t="s">
        <v>1216</v>
      </c>
      <c r="H1" s="461" t="s">
        <v>1216</v>
      </c>
      <c r="I1" s="466"/>
      <c r="J1" s="460" t="s">
        <v>1210</v>
      </c>
      <c r="K1" s="461" t="s">
        <v>1212</v>
      </c>
      <c r="M1" s="461" t="s">
        <v>1212</v>
      </c>
      <c r="O1" s="460" t="s">
        <v>1213</v>
      </c>
      <c r="P1" s="461" t="s">
        <v>1214</v>
      </c>
      <c r="R1" s="461" t="s">
        <v>1214</v>
      </c>
    </row>
    <row r="2" spans="1:18" x14ac:dyDescent="0.2">
      <c r="A2" t="str">
        <f>IF(ISBLANK(+LCID!B22),"",+LCID!B22)</f>
        <v/>
      </c>
      <c r="B2" s="462"/>
      <c r="C2" s="463"/>
      <c r="E2" s="463"/>
      <c r="F2" s="463"/>
      <c r="H2" s="587" t="str">
        <f>IF(ISBLANK(LCID!B22),"",IF(OR(ISBLANK(B2),ISBLANK(C2)),"input incomplete",+IF(AND(ISNUMBER(E2),C2="volatile"),+E2*B2/24.45,IF(AND(C2="solid",ISNUMBER(F2)),F2,"check/complete input"))))</f>
        <v/>
      </c>
      <c r="J2" s="463"/>
      <c r="K2" s="463"/>
      <c r="M2" s="587" t="str">
        <f>IF(ISBLANK(LCID!B22),"",IF(OR(ISBLANK(B2),ISBLANK(C2)),"incomplete input",+IF(AND(ISNUMBER(J2),C2="volatile"),+J2*B2/24.45,IF(AND(C2="solid",ISNUMBER(K2)),K2,"check/complete  input"))))</f>
        <v/>
      </c>
      <c r="O2" s="463"/>
      <c r="P2" s="464"/>
      <c r="R2" s="587" t="str">
        <f>IF(ISBLANK(LCID!B22),"",IF(OR(ISBLANK(B2),ISBLANK(C2)),"incomplete input",+IF(AND(ISNUMBER(O2),C2="volatile"),+O2*B2/24,IF(AND(C2="solid",ISNUMBER(P2)),P2,"check/complete  input"))))</f>
        <v/>
      </c>
    </row>
    <row r="3" spans="1:18" x14ac:dyDescent="0.2">
      <c r="A3" t="str">
        <f>IF(ISBLANK(+LCID!B23),"",+LCID!B23)</f>
        <v/>
      </c>
      <c r="B3" s="462"/>
      <c r="C3" s="463"/>
      <c r="E3" s="463"/>
      <c r="F3" s="463"/>
      <c r="H3" s="587" t="str">
        <f>IF(ISBLANK(LCID!B23),"",IF(OR(ISBLANK(B3),ISBLANK(C3)),"input incomplete",+IF(AND(ISNUMBER(E3),C3="volatile"),+E3*B3/24.45,IF(AND(C3="solid",ISNUMBER(F3)),F3,"check/complete input"))))</f>
        <v/>
      </c>
      <c r="J3" s="463"/>
      <c r="K3" s="463"/>
      <c r="M3" s="587" t="str">
        <f>IF(ISBLANK(LCID!B23),"",IF(OR(ISBLANK(B3),ISBLANK(C3)),"incomplete input",+IF(AND(ISNUMBER(J3),C3="volatile"),+J3*B3/24.45,IF(AND(C3="solid",ISNUMBER(K3)),K3,"check/complete  input"))))</f>
        <v/>
      </c>
      <c r="O3" s="463"/>
      <c r="P3" s="464"/>
      <c r="R3" s="587" t="str">
        <f>IF(ISBLANK(LCID!B23),"",IF(OR(ISBLANK(B3),ISBLANK(C3)),"incomplete input",+IF(AND(ISNUMBER(O3),C3="volatile"),+O3*B3/24,IF(AND(C3="solid",ISNUMBER(P3)),P3,"check/complete  input"))))</f>
        <v/>
      </c>
    </row>
    <row r="4" spans="1:18" x14ac:dyDescent="0.2">
      <c r="A4" t="str">
        <f>IF(ISBLANK(+LCID!B24),"",+LCID!B24)</f>
        <v/>
      </c>
      <c r="B4" s="462"/>
      <c r="C4" s="463"/>
      <c r="E4" s="463"/>
      <c r="F4" s="463"/>
      <c r="H4" s="587" t="str">
        <f>IF(ISBLANK(LCID!B24),"",IF(OR(ISBLANK(B4),ISBLANK(C4)),"input incomplete",+IF(AND(ISNUMBER(E4),C4="volatile"),+E4*B4/24.45,IF(AND(C4="solid",ISNUMBER(F4)),F4,"check/complete input"))))</f>
        <v/>
      </c>
      <c r="J4" s="463"/>
      <c r="K4" s="463"/>
      <c r="M4" s="587" t="str">
        <f>IF(ISBLANK(LCID!B24),"",IF(OR(ISBLANK(B4),ISBLANK(C4)),"incomplete input",+IF(AND(ISNUMBER(J4),C4="volatile"),+J4*B4/24.45,IF(AND(C4="solid",ISNUMBER(K4)),K4,"check/complete  input"))))</f>
        <v/>
      </c>
      <c r="O4" s="463"/>
      <c r="P4" s="464"/>
      <c r="R4" s="587" t="str">
        <f>IF(ISBLANK(LCID!B24),"",IF(OR(ISBLANK(B4),ISBLANK(C4)),"incomplete input",+IF(AND(ISNUMBER(O4),C4="volatile"),+O4*B4/24,IF(AND(C4="solid",ISNUMBER(P4)),P4,"check/complete  input"))))</f>
        <v/>
      </c>
    </row>
    <row r="5" spans="1:18" x14ac:dyDescent="0.2">
      <c r="A5" t="str">
        <f>IF(ISBLANK(+LCID!B25),"",+LCID!B25)</f>
        <v/>
      </c>
      <c r="B5" s="462"/>
      <c r="C5" s="463"/>
      <c r="E5" s="463"/>
      <c r="F5" s="463"/>
      <c r="H5" s="587" t="str">
        <f>IF(ISBLANK(LCID!B25),"",IF(OR(ISBLANK(B5),ISBLANK(C5)),"input incomplete",+IF(AND(ISNUMBER(E5),C5="volatile"),+E5*B5/24.45,IF(AND(C5="solid",ISNUMBER(F5)),F5,"check/complete input"))))</f>
        <v/>
      </c>
      <c r="J5" s="463"/>
      <c r="K5" s="463"/>
      <c r="M5" s="587" t="str">
        <f>IF(ISBLANK(LCID!B25),"",IF(OR(ISBLANK(B5),ISBLANK(C5)),"incomplete input",+IF(AND(ISNUMBER(J5),C5="volatile"),+J5*B5/24.45,IF(AND(C5="solid",ISNUMBER(K5)),K5,"check/complete  input"))))</f>
        <v/>
      </c>
      <c r="O5" s="463"/>
      <c r="P5" s="464"/>
      <c r="R5" s="587" t="str">
        <f>IF(ISBLANK(LCID!B25),"",IF(OR(ISBLANK(B5),ISBLANK(C5)),"incomplete input",+IF(AND(ISNUMBER(O5),C5="volatile"),+O5*B5/24,IF(AND(C5="solid",ISNUMBER(P5)),P5,"check/complete  input"))))</f>
        <v/>
      </c>
    </row>
    <row r="6" spans="1:18" x14ac:dyDescent="0.2">
      <c r="A6" t="str">
        <f>IF(ISBLANK(+LCID!B26),"",+LCID!B26)</f>
        <v/>
      </c>
      <c r="B6" s="462"/>
      <c r="C6" s="463"/>
      <c r="E6" s="463"/>
      <c r="F6" s="463"/>
      <c r="H6" s="587" t="str">
        <f>IF(ISBLANK(LCID!B26),"",IF(OR(ISBLANK(B6),ISBLANK(C6)),"input incomplete",+IF(AND(ISNUMBER(E6),C6="volatile"),+E6*B6/24.45,IF(AND(C6="solid",ISNUMBER(F6)),F6,"check/complete input"))))</f>
        <v/>
      </c>
      <c r="J6" s="463"/>
      <c r="K6" s="463"/>
      <c r="M6" s="587" t="str">
        <f>IF(ISBLANK(LCID!B26),"",IF(OR(ISBLANK(B6),ISBLANK(C6)),"incomplete input",+IF(AND(ISNUMBER(J6),C6="volatile"),+J6*B6/24.45,IF(AND(C6="solid",ISNUMBER(K6)),K6,"check/complete  input"))))</f>
        <v/>
      </c>
      <c r="O6" s="463"/>
      <c r="P6" s="464"/>
      <c r="R6" s="587" t="str">
        <f>IF(ISBLANK(LCID!B26),"",IF(OR(ISBLANK(B6),ISBLANK(C6)),"incomplete input",+IF(AND(ISNUMBER(O6),C6="volatile"),+O6*B6/24,IF(AND(C6="solid",ISNUMBER(P6)),P6,"check/complete  input"))))</f>
        <v/>
      </c>
    </row>
    <row r="7" spans="1:18" x14ac:dyDescent="0.2">
      <c r="A7" t="str">
        <f>IF(ISBLANK(+LCID!B27),"",+LCID!B27)</f>
        <v/>
      </c>
      <c r="B7" s="462"/>
      <c r="C7" s="463"/>
      <c r="E7" s="463"/>
      <c r="F7" s="463"/>
      <c r="H7" s="587" t="str">
        <f>IF(ISBLANK(LCID!B27),"",IF(OR(ISBLANK(B7),ISBLANK(C7)),"input incomplete",+IF(AND(ISNUMBER(E7),C7="volatile"),+E7*B7/24.45,IF(AND(C7="solid",ISNUMBER(F7)),F7,"check/complete input"))))</f>
        <v/>
      </c>
      <c r="J7" s="463"/>
      <c r="K7" s="463"/>
      <c r="M7" s="587" t="str">
        <f>IF(ISBLANK(LCID!B27),"",IF(OR(ISBLANK(B7),ISBLANK(C7)),"incomplete input",+IF(AND(ISNUMBER(J7),C7="volatile"),+J7*B7/24.45,IF(AND(C7="solid",ISNUMBER(K7)),K7,"check/complete  input"))))</f>
        <v/>
      </c>
      <c r="O7" s="463"/>
      <c r="P7" s="464"/>
      <c r="R7" s="587" t="str">
        <f>IF(ISBLANK(LCID!B27),"",IF(OR(ISBLANK(B7),ISBLANK(C7)),"incomplete input",+IF(AND(ISNUMBER(O7),C7="volatile"),+O7*B7/24,IF(AND(C7="solid",ISNUMBER(P7)),P7,"check/complete  input"))))</f>
        <v/>
      </c>
    </row>
    <row r="8" spans="1:18" x14ac:dyDescent="0.2">
      <c r="A8" t="str">
        <f>IF(ISBLANK(+LCID!B28),"",+LCID!B28)</f>
        <v/>
      </c>
      <c r="B8" s="462"/>
      <c r="C8" s="463"/>
      <c r="E8" s="463"/>
      <c r="F8" s="463"/>
      <c r="H8" s="587" t="str">
        <f>IF(ISBLANK(LCID!B28),"",IF(OR(ISBLANK(B8),ISBLANK(C8)),"input incomplete",+IF(AND(ISNUMBER(E8),C8="volatile"),+E8*B8/24.45,IF(AND(C8="solid",ISNUMBER(F8)),F8,"check/complete input"))))</f>
        <v/>
      </c>
      <c r="J8" s="463"/>
      <c r="K8" s="463"/>
      <c r="M8" s="587" t="str">
        <f>IF(ISBLANK(LCID!B28),"",IF(OR(ISBLANK(B8),ISBLANK(C8)),"incomplete input",+IF(AND(ISNUMBER(J8),C8="volatile"),+J8*B8/24.45,IF(AND(C8="solid",ISNUMBER(K8)),K8,"check/complete  input"))))</f>
        <v/>
      </c>
      <c r="O8" s="463"/>
      <c r="P8" s="464"/>
      <c r="R8" s="587" t="str">
        <f>IF(ISBLANK(LCID!B28),"",IF(OR(ISBLANK(B8),ISBLANK(C8)),"incomplete input",+IF(AND(ISNUMBER(O8),C8="volatile"),+O8*B8/24,IF(AND(C8="solid",ISNUMBER(P8)),P8,"check/complete  input"))))</f>
        <v/>
      </c>
    </row>
    <row r="9" spans="1:18" x14ac:dyDescent="0.2">
      <c r="A9" t="str">
        <f>IF(ISBLANK(+LCID!B29),"",+LCID!B29)</f>
        <v/>
      </c>
      <c r="B9" s="462"/>
      <c r="C9" s="463"/>
      <c r="E9" s="463"/>
      <c r="F9" s="463"/>
      <c r="H9" s="587" t="str">
        <f>IF(ISBLANK(LCID!B29),"",IF(OR(ISBLANK(B9),ISBLANK(C9)),"input incomplete",+IF(AND(ISNUMBER(E9),C9="volatile"),+E9*B9/24.45,IF(AND(C9="solid",ISNUMBER(F9)),F9,"check/complete input"))))</f>
        <v/>
      </c>
      <c r="J9" s="463"/>
      <c r="K9" s="463"/>
      <c r="M9" s="587" t="str">
        <f>IF(ISBLANK(LCID!B29),"",IF(OR(ISBLANK(B9),ISBLANK(C9)),"incomplete input",+IF(AND(ISNUMBER(J9),C9="volatile"),+J9*B9/24.45,IF(AND(C9="solid",ISNUMBER(K9)),K9,"check/complete  input"))))</f>
        <v/>
      </c>
      <c r="O9" s="463"/>
      <c r="P9" s="464"/>
      <c r="R9" s="587" t="str">
        <f>IF(ISBLANK(LCID!B29),"",IF(OR(ISBLANK(B9),ISBLANK(C9)),"incomplete input",+IF(AND(ISNUMBER(O9),C9="volatile"),+O9*B9/24,IF(AND(C9="solid",ISNUMBER(P9)),P9,"check/complete  input"))))</f>
        <v/>
      </c>
    </row>
    <row r="10" spans="1:18" x14ac:dyDescent="0.2">
      <c r="A10" t="str">
        <f>IF(ISBLANK(+LCID!B30),"",+LCID!B30)</f>
        <v/>
      </c>
      <c r="B10" s="462"/>
      <c r="C10" s="463"/>
      <c r="E10" s="463"/>
      <c r="F10" s="463"/>
      <c r="H10" s="587" t="str">
        <f>IF(ISBLANK(LCID!B30),"",IF(OR(ISBLANK(B10),ISBLANK(C10)),"input incomplete",+IF(AND(ISNUMBER(E10),C10="volatile"),+E10*B10/24.45,IF(AND(C10="solid",ISNUMBER(F10)),F10,"check/complete input"))))</f>
        <v/>
      </c>
      <c r="J10" s="463"/>
      <c r="K10" s="463"/>
      <c r="M10" s="587" t="str">
        <f>IF(ISBLANK(LCID!B30),"",IF(OR(ISBLANK(B10),ISBLANK(C10)),"incomplete input",+IF(AND(ISNUMBER(J10),C10="volatile"),+J10*B10/24.45,IF(AND(C10="solid",ISNUMBER(K10)),K10,"check/complete  input"))))</f>
        <v/>
      </c>
      <c r="O10" s="463"/>
      <c r="P10" s="464"/>
      <c r="R10" s="587" t="str">
        <f>IF(ISBLANK(LCID!B30),"",IF(OR(ISBLANK(B10),ISBLANK(C10)),"incomplete input",+IF(AND(ISNUMBER(O10),C10="volatile"),+O10*B10/24,IF(AND(C10="solid",ISNUMBER(P10)),P10,"check/complete  input"))))</f>
        <v/>
      </c>
    </row>
    <row r="11" spans="1:18" x14ac:dyDescent="0.2">
      <c r="A11" t="str">
        <f>IF(ISBLANK(+LCID!B31),"",+LCID!B31)</f>
        <v/>
      </c>
      <c r="B11" s="462"/>
      <c r="C11" s="463"/>
      <c r="E11" s="463"/>
      <c r="F11" s="463"/>
      <c r="H11" s="587" t="str">
        <f>IF(ISBLANK(LCID!B31),"",IF(OR(ISBLANK(B11),ISBLANK(C11)),"input incomplete",+IF(AND(ISNUMBER(E11),C11="volatile"),+E11*B11/24.45,IF(AND(C11="solid",ISNUMBER(F11)),F11,"check/complete input"))))</f>
        <v/>
      </c>
      <c r="J11" s="463"/>
      <c r="K11" s="463"/>
      <c r="M11" s="587" t="str">
        <f>IF(ISBLANK(LCID!B31),"",IF(OR(ISBLANK(B11),ISBLANK(C11)),"incomplete input",+IF(AND(ISNUMBER(J11),C11="volatile"),+J11*B11/24.45,IF(AND(C11="solid",ISNUMBER(K11)),K11,"check/complete  input"))))</f>
        <v/>
      </c>
      <c r="O11" s="463"/>
      <c r="P11" s="464"/>
      <c r="R11" s="587" t="str">
        <f>IF(ISBLANK(LCID!B31),"",IF(OR(ISBLANK(B11),ISBLANK(C11)),"incomplete input",+IF(AND(ISNUMBER(O11),C11="volatile"),+O11*B11/24,IF(AND(C11="solid",ISNUMBER(P11)),P11,"check/complete  input"))))</f>
        <v/>
      </c>
    </row>
    <row r="12" spans="1:18" x14ac:dyDescent="0.2">
      <c r="A12" t="str">
        <f>IF(ISBLANK(+LCID!B32),"",+LCID!B32)</f>
        <v/>
      </c>
      <c r="B12" s="462"/>
      <c r="C12" s="463"/>
      <c r="E12" s="463"/>
      <c r="F12" s="463"/>
      <c r="H12" s="587" t="str">
        <f>IF(ISBLANK(LCID!B32),"",IF(OR(ISBLANK(B12),ISBLANK(C12)),"input incomplete",+IF(AND(ISNUMBER(E12),C12="volatile"),+E12*B12/24.45,IF(AND(C12="solid",ISNUMBER(F12)),F12,"check/complete input"))))</f>
        <v/>
      </c>
      <c r="J12" s="463"/>
      <c r="K12" s="463"/>
      <c r="M12" s="587" t="str">
        <f>IF(ISBLANK(LCID!B32),"",IF(OR(ISBLANK(B12),ISBLANK(C12)),"incomplete input",+IF(AND(ISNUMBER(J12),C12="volatile"),+J12*B12/24.45,IF(AND(C12="solid",ISNUMBER(K12)),K12,"check/complete  input"))))</f>
        <v/>
      </c>
      <c r="O12" s="463"/>
      <c r="P12" s="464"/>
      <c r="R12" s="587" t="str">
        <f>IF(ISBLANK(LCID!B32),"",IF(OR(ISBLANK(B12),ISBLANK(C12)),"incomplete input",+IF(AND(ISNUMBER(O12),C12="volatile"),+O12*B12/24,IF(AND(C12="solid",ISNUMBER(P12)),P12,"check/complete  input"))))</f>
        <v/>
      </c>
    </row>
    <row r="13" spans="1:18" x14ac:dyDescent="0.2">
      <c r="A13" t="str">
        <f>IF(ISBLANK(+LCID!B33),"",+LCID!B33)</f>
        <v/>
      </c>
      <c r="B13" s="462"/>
      <c r="C13" s="463"/>
      <c r="E13" s="463"/>
      <c r="F13" s="463"/>
      <c r="H13" s="587" t="str">
        <f>IF(ISBLANK(LCID!B33),"",IF(OR(ISBLANK(B13),ISBLANK(C13)),"input incomplete",+IF(AND(ISNUMBER(E13),C13="volatile"),+E13*B13/24.45,IF(AND(C13="solid",ISNUMBER(F13)),F13,"check/complete input"))))</f>
        <v/>
      </c>
      <c r="J13" s="463"/>
      <c r="K13" s="463"/>
      <c r="M13" s="587" t="str">
        <f>IF(ISBLANK(LCID!B33),"",IF(OR(ISBLANK(B13),ISBLANK(C13)),"incomplete input",+IF(AND(ISNUMBER(J13),C13="volatile"),+J13*B13/24.45,IF(AND(C13="solid",ISNUMBER(K13)),K13,"check/complete  input"))))</f>
        <v/>
      </c>
      <c r="O13" s="463"/>
      <c r="P13" s="464"/>
      <c r="R13" s="587" t="str">
        <f>IF(ISBLANK(LCID!B33),"",IF(OR(ISBLANK(B13),ISBLANK(C13)),"incomplete input",+IF(AND(ISNUMBER(O13),C13="volatile"),+O13*B13/24,IF(AND(C13="solid",ISNUMBER(P13)),P13,"check/complete  input"))))</f>
        <v/>
      </c>
    </row>
    <row r="14" spans="1:18" x14ac:dyDescent="0.2">
      <c r="A14" t="str">
        <f>IF(ISBLANK(+LCID!B34),"",+LCID!B34)</f>
        <v/>
      </c>
      <c r="B14" s="462"/>
      <c r="C14" s="463"/>
      <c r="E14" s="463"/>
      <c r="F14" s="463"/>
      <c r="H14" s="587" t="str">
        <f>IF(ISBLANK(LCID!B34),"",IF(OR(ISBLANK(B14),ISBLANK(C14)),"input incomplete",+IF(AND(ISNUMBER(E14),C14="volatile"),+E14*B14/24.45,IF(AND(C14="solid",ISNUMBER(F14)),F14,"check/complete input"))))</f>
        <v/>
      </c>
      <c r="J14" s="463"/>
      <c r="K14" s="463"/>
      <c r="M14" s="587" t="str">
        <f>IF(ISBLANK(LCID!B34),"",IF(OR(ISBLANK(B14),ISBLANK(C14)),"incomplete input",+IF(AND(ISNUMBER(J14),C14="volatile"),+J14*B14/24.45,IF(AND(C14="solid",ISNUMBER(K14)),K14,"check/complete  input"))))</f>
        <v/>
      </c>
      <c r="O14" s="463"/>
      <c r="P14" s="464"/>
      <c r="R14" s="587" t="str">
        <f>IF(ISBLANK(LCID!B34),"",IF(OR(ISBLANK(B14),ISBLANK(C14)),"incomplete input",+IF(AND(ISNUMBER(O14),C14="volatile"),+O14*B14/24,IF(AND(C14="solid",ISNUMBER(P14)),P14,"check/complete  input"))))</f>
        <v/>
      </c>
    </row>
    <row r="15" spans="1:18" x14ac:dyDescent="0.2">
      <c r="A15" t="str">
        <f>IF(ISBLANK(+LCID!B35),"",+LCID!B35)</f>
        <v/>
      </c>
      <c r="B15" s="462"/>
      <c r="C15" s="463"/>
      <c r="E15" s="463"/>
      <c r="F15" s="463"/>
      <c r="H15" s="587" t="str">
        <f>IF(ISBLANK(LCID!B35),"",IF(OR(ISBLANK(B15),ISBLANK(C15)),"input incomplete",+IF(AND(ISNUMBER(E15),C15="volatile"),+E15*B15/24.45,IF(AND(C15="solid",ISNUMBER(F15)),F15,"check/complete input"))))</f>
        <v/>
      </c>
      <c r="J15" s="463"/>
      <c r="K15" s="463"/>
      <c r="M15" s="587" t="str">
        <f>IF(ISBLANK(LCID!B35),"",IF(OR(ISBLANK(B15),ISBLANK(C15)),"incomplete input",+IF(AND(ISNUMBER(J15),C15="volatile"),+J15*B15/24.45,IF(AND(C15="solid",ISNUMBER(K15)),K15,"check/complete  input"))))</f>
        <v/>
      </c>
      <c r="O15" s="463"/>
      <c r="P15" s="464"/>
      <c r="R15" s="587" t="str">
        <f>IF(ISBLANK(LCID!B35),"",IF(OR(ISBLANK(B15),ISBLANK(C15)),"incomplete input",+IF(AND(ISNUMBER(O15),C15="volatile"),+O15*B15/24,IF(AND(C15="solid",ISNUMBER(P15)),P15,"check/complete  input"))))</f>
        <v/>
      </c>
    </row>
    <row r="16" spans="1:18" x14ac:dyDescent="0.2">
      <c r="A16" t="str">
        <f>IF(ISBLANK(+LCID!B36),"",+LCID!B36)</f>
        <v/>
      </c>
      <c r="B16" s="462"/>
      <c r="C16" s="463"/>
      <c r="E16" s="463"/>
      <c r="F16" s="463"/>
      <c r="H16" s="587" t="str">
        <f>IF(ISBLANK(LCID!B36),"",IF(OR(ISBLANK(B16),ISBLANK(C16)),"input incomplete",+IF(AND(ISNUMBER(E16),C16="volatile"),+E16*B16/24.45,IF(AND(C16="solid",ISNUMBER(F16)),F16,"check/complete input"))))</f>
        <v/>
      </c>
      <c r="J16" s="463"/>
      <c r="K16" s="463"/>
      <c r="M16" s="587" t="str">
        <f>IF(ISBLANK(LCID!B36),"",IF(OR(ISBLANK(B16),ISBLANK(C16)),"incomplete input",+IF(AND(ISNUMBER(J16),C16="volatile"),+J16*B16/24.45,IF(AND(C16="solid",ISNUMBER(K16)),K16,"check/complete  input"))))</f>
        <v/>
      </c>
      <c r="O16" s="463"/>
      <c r="P16" s="464"/>
      <c r="R16" s="587" t="str">
        <f>IF(ISBLANK(LCID!B36),"",IF(OR(ISBLANK(B16),ISBLANK(C16)),"incomplete input",+IF(AND(ISNUMBER(O16),C16="volatile"),+O16*B16/24,IF(AND(C16="solid",ISNUMBER(P16)),P16,"check/complete  input"))))</f>
        <v/>
      </c>
    </row>
    <row r="17" spans="1:18" x14ac:dyDescent="0.2">
      <c r="A17" t="str">
        <f>IF(ISBLANK(+LCID!B37),"",+LCID!B37)</f>
        <v/>
      </c>
      <c r="B17" s="462"/>
      <c r="C17" s="463"/>
      <c r="E17" s="463"/>
      <c r="F17" s="463"/>
      <c r="H17" s="587" t="str">
        <f>IF(ISBLANK(LCID!B37),"",IF(OR(ISBLANK(B17),ISBLANK(C17)),"input incomplete",+IF(AND(ISNUMBER(E17),C17="volatile"),+E17*B17/24.45,IF(AND(C17="solid",ISNUMBER(F17)),F17,"check/complete input"))))</f>
        <v/>
      </c>
      <c r="J17" s="463"/>
      <c r="K17" s="463"/>
      <c r="M17" s="587" t="str">
        <f>IF(ISBLANK(LCID!B37),"",IF(OR(ISBLANK(B17),ISBLANK(C17)),"incomplete input",+IF(AND(ISNUMBER(J17),C17="volatile"),+J17*B17/24.45,IF(AND(C17="solid",ISNUMBER(K17)),K17,"check/complete  input"))))</f>
        <v/>
      </c>
      <c r="O17" s="463"/>
      <c r="P17" s="464"/>
      <c r="R17" s="587" t="str">
        <f>IF(ISBLANK(LCID!B37),"",IF(OR(ISBLANK(B17),ISBLANK(C17)),"incomplete input",+IF(AND(ISNUMBER(O17),C17="volatile"),+O17*B17/24,IF(AND(C17="solid",ISNUMBER(P17)),P17,"check/complete  input"))))</f>
        <v/>
      </c>
    </row>
    <row r="18" spans="1:18" x14ac:dyDescent="0.2">
      <c r="A18" t="str">
        <f>IF(ISBLANK(+LCID!B38),"",+LCID!B38)</f>
        <v/>
      </c>
      <c r="B18" s="462"/>
      <c r="C18" s="463"/>
      <c r="E18" s="463"/>
      <c r="F18" s="463"/>
      <c r="H18" s="587" t="str">
        <f>IF(ISBLANK(LCID!B38),"",IF(OR(ISBLANK(B18),ISBLANK(C18)),"input incomplete",+IF(AND(ISNUMBER(E18),C18="volatile"),+E18*B18/24.45,IF(AND(C18="solid",ISNUMBER(F18)),F18,"check/complete input"))))</f>
        <v/>
      </c>
      <c r="J18" s="463"/>
      <c r="K18" s="463"/>
      <c r="M18" s="587" t="str">
        <f>IF(ISBLANK(LCID!B38),"",IF(OR(ISBLANK(B18),ISBLANK(C18)),"incomplete input",+IF(AND(ISNUMBER(J18),C18="volatile"),+J18*B18/24.45,IF(AND(C18="solid",ISNUMBER(K18)),K18,"check/complete  input"))))</f>
        <v/>
      </c>
      <c r="O18" s="463"/>
      <c r="P18" s="464"/>
      <c r="R18" s="587" t="str">
        <f>IF(ISBLANK(LCID!B38),"",IF(OR(ISBLANK(B18),ISBLANK(C18)),"incomplete input",+IF(AND(ISNUMBER(O18),C18="volatile"),+O18*B18/24,IF(AND(C18="solid",ISNUMBER(P18)),P18,"check/complete  input"))))</f>
        <v/>
      </c>
    </row>
    <row r="19" spans="1:18" x14ac:dyDescent="0.2">
      <c r="A19" t="str">
        <f>IF(ISBLANK(+LCID!B39),"",+LCID!B39)</f>
        <v/>
      </c>
      <c r="B19" s="462"/>
      <c r="C19" s="463"/>
      <c r="E19" s="463"/>
      <c r="F19" s="463"/>
      <c r="H19" s="587" t="str">
        <f>IF(ISBLANK(LCID!B39),"",IF(OR(ISBLANK(B19),ISBLANK(C19)),"input incomplete",+IF(AND(ISNUMBER(E19),C19="volatile"),+E19*B19/24.45,IF(AND(C19="solid",ISNUMBER(F19)),F19,"check/complete input"))))</f>
        <v/>
      </c>
      <c r="J19" s="463"/>
      <c r="K19" s="463"/>
      <c r="M19" s="587" t="str">
        <f>IF(ISBLANK(LCID!B39),"",IF(OR(ISBLANK(B19),ISBLANK(C19)),"incomplete input",+IF(AND(ISNUMBER(J19),C19="volatile"),+J19*B19/24.45,IF(AND(C19="solid",ISNUMBER(K19)),K19,"check/complete  input"))))</f>
        <v/>
      </c>
      <c r="O19" s="463"/>
      <c r="P19" s="464"/>
      <c r="R19" s="587" t="str">
        <f>IF(ISBLANK(LCID!B39),"",IF(OR(ISBLANK(B19),ISBLANK(C19)),"incomplete input",+IF(AND(ISNUMBER(O19),C19="volatile"),+O19*B19/24,IF(AND(C19="solid",ISNUMBER(P19)),P19,"check/complete  input"))))</f>
        <v/>
      </c>
    </row>
    <row r="20" spans="1:18" x14ac:dyDescent="0.2">
      <c r="A20" t="str">
        <f>IF(ISBLANK(+LCID!B40),"",+LCID!B40)</f>
        <v/>
      </c>
      <c r="B20" s="462"/>
      <c r="C20" s="463"/>
      <c r="E20" s="463"/>
      <c r="F20" s="463"/>
      <c r="H20" s="587" t="str">
        <f>IF(ISBLANK(LCID!B40),"",IF(OR(ISBLANK(B20),ISBLANK(C20)),"input incomplete",+IF(AND(ISNUMBER(E20),C20="volatile"),+E20*B20/24.45,IF(AND(C20="solid",ISNUMBER(F20)),F20,"check/complete input"))))</f>
        <v/>
      </c>
      <c r="J20" s="463"/>
      <c r="K20" s="463"/>
      <c r="M20" s="587" t="str">
        <f>IF(ISBLANK(LCID!B40),"",IF(OR(ISBLANK(B20),ISBLANK(C20)),"incomplete input",+IF(AND(ISNUMBER(J20),C20="volatile"),+J20*B20/24.45,IF(AND(C20="solid",ISNUMBER(K20)),K20,"check/complete  input"))))</f>
        <v/>
      </c>
      <c r="O20" s="463"/>
      <c r="P20" s="464"/>
      <c r="R20" s="587" t="str">
        <f>IF(ISBLANK(LCID!B40),"",IF(OR(ISBLANK(B20),ISBLANK(C20)),"incomplete input",+IF(AND(ISNUMBER(O20),C20="volatile"),+O20*B20/24,IF(AND(C20="solid",ISNUMBER(P20)),P20,"check/complete  input"))))</f>
        <v/>
      </c>
    </row>
    <row r="21" spans="1:18" x14ac:dyDescent="0.2">
      <c r="A21" t="str">
        <f>IF(ISBLANK(+LCID!B41),"",+LCID!B41)</f>
        <v/>
      </c>
      <c r="B21" s="462"/>
      <c r="C21" s="463"/>
      <c r="E21" s="463"/>
      <c r="F21" s="463"/>
      <c r="H21" s="587" t="str">
        <f>IF(ISBLANK(LCID!B41),"",IF(OR(ISBLANK(B21),ISBLANK(C21)),"input incomplete",+IF(AND(ISNUMBER(E21),C21="volatile"),+E21*B21/24.45,IF(AND(C21="solid",ISNUMBER(F21)),F21,"check/complete input"))))</f>
        <v/>
      </c>
      <c r="J21" s="463"/>
      <c r="K21" s="463"/>
      <c r="M21" s="587" t="str">
        <f>IF(ISBLANK(LCID!B41),"",IF(OR(ISBLANK(B21),ISBLANK(C21)),"incomplete input",+IF(AND(ISNUMBER(J21),C21="volatile"),+J21*B21/24.45,IF(AND(C21="solid",ISNUMBER(K21)),K21,"check/complete  input"))))</f>
        <v/>
      </c>
      <c r="O21" s="463"/>
      <c r="P21" s="464"/>
      <c r="R21" s="587" t="str">
        <f>IF(ISBLANK(LCID!B41),"",IF(OR(ISBLANK(B21),ISBLANK(C21)),"incomplete input",+IF(AND(ISNUMBER(O21),C21="volatile"),+O21*B21/24,IF(AND(C21="solid",ISNUMBER(P21)),P21,"check/complete  input"))))</f>
        <v/>
      </c>
    </row>
    <row r="22" spans="1:18" x14ac:dyDescent="0.2">
      <c r="A22" t="str">
        <f>IF(ISBLANK(+LCID!B42),"",+LCID!B42)</f>
        <v/>
      </c>
      <c r="B22" s="462"/>
      <c r="C22" s="463"/>
      <c r="E22" s="463"/>
      <c r="F22" s="463"/>
      <c r="H22" s="587" t="str">
        <f>IF(ISBLANK(LCID!B42),"",IF(OR(ISBLANK(B22),ISBLANK(C22)),"input incomplete",+IF(AND(ISNUMBER(E22),C22="volatile"),+E22*B22/24.45,IF(AND(C22="solid",ISNUMBER(F22)),F22,"check/complete input"))))</f>
        <v/>
      </c>
      <c r="J22" s="463"/>
      <c r="K22" s="463"/>
      <c r="M22" s="587" t="str">
        <f>IF(ISBLANK(LCID!B42),"",IF(OR(ISBLANK(B22),ISBLANK(C22)),"incomplete input",+IF(AND(ISNUMBER(J22),C22="volatile"),+J22*B22/24.45,IF(AND(C22="solid",ISNUMBER(K22)),K22,"check/complete  input"))))</f>
        <v/>
      </c>
      <c r="O22" s="463"/>
      <c r="P22" s="464"/>
      <c r="R22" s="587" t="str">
        <f>IF(ISBLANK(LCID!B42),"",IF(OR(ISBLANK(B22),ISBLANK(C22)),"incomplete input",+IF(AND(ISNUMBER(O22),C22="volatile"),+O22*B22/24,IF(AND(C22="solid",ISNUMBER(P22)),P22,"check/complete  input"))))</f>
        <v/>
      </c>
    </row>
    <row r="23" spans="1:18" x14ac:dyDescent="0.2">
      <c r="A23" t="str">
        <f>IF(ISBLANK(+LCID!B43),"",+LCID!B43)</f>
        <v/>
      </c>
      <c r="B23" s="462"/>
      <c r="C23" s="463"/>
      <c r="E23" s="463"/>
      <c r="F23" s="463"/>
      <c r="H23" s="587" t="str">
        <f>IF(ISBLANK(LCID!B43),"",IF(OR(ISBLANK(B23),ISBLANK(C23)),"input incomplete",+IF(AND(ISNUMBER(E23),C23="volatile"),+E23*B23/24.45,IF(AND(C23="solid",ISNUMBER(F23)),F23,"check/complete input"))))</f>
        <v/>
      </c>
      <c r="J23" s="463"/>
      <c r="K23" s="463"/>
      <c r="M23" s="587" t="str">
        <f>IF(ISBLANK(LCID!B43),"",IF(OR(ISBLANK(B23),ISBLANK(C23)),"incomplete input",+IF(AND(ISNUMBER(J23),C23="volatile"),+J23*B23/24.45,IF(AND(C23="solid",ISNUMBER(K23)),K23,"check/complete  input"))))</f>
        <v/>
      </c>
      <c r="O23" s="463"/>
      <c r="P23" s="464"/>
      <c r="R23" s="587" t="str">
        <f>IF(ISBLANK(LCID!B43),"",IF(OR(ISBLANK(B23),ISBLANK(C23)),"incomplete input",+IF(AND(ISNUMBER(O23),C23="volatile"),+O23*B23/24,IF(AND(C23="solid",ISNUMBER(P23)),P23,"check/complete  input"))))</f>
        <v/>
      </c>
    </row>
    <row r="24" spans="1:18" x14ac:dyDescent="0.2">
      <c r="A24" t="str">
        <f>IF(ISBLANK(+LCID!B44),"",+LCID!B44)</f>
        <v/>
      </c>
      <c r="B24" s="462"/>
      <c r="C24" s="463"/>
      <c r="E24" s="463"/>
      <c r="F24" s="463"/>
      <c r="H24" s="587" t="str">
        <f>IF(ISBLANK(LCID!B44),"",IF(OR(ISBLANK(B24),ISBLANK(C24)),"input incomplete",+IF(AND(ISNUMBER(E24),C24="volatile"),+E24*B24/24.45,IF(AND(C24="solid",ISNUMBER(F24)),F24,"check/complete input"))))</f>
        <v/>
      </c>
      <c r="J24" s="463"/>
      <c r="K24" s="463"/>
      <c r="M24" s="587" t="str">
        <f>IF(ISBLANK(LCID!B44),"",IF(OR(ISBLANK(B24),ISBLANK(C24)),"incomplete input",+IF(AND(ISNUMBER(J24),C24="volatile"),+J24*B24/24.45,IF(AND(C24="solid",ISNUMBER(K24)),K24,"check/complete  input"))))</f>
        <v/>
      </c>
      <c r="O24" s="463"/>
      <c r="P24" s="464"/>
      <c r="R24" s="587" t="str">
        <f>IF(ISBLANK(LCID!B44),"",IF(OR(ISBLANK(B24),ISBLANK(C24)),"incomplete input",+IF(AND(ISNUMBER(O24),C24="volatile"),+O24*B24/24,IF(AND(C24="solid",ISNUMBER(P24)),P24,"check/complete  input"))))</f>
        <v/>
      </c>
    </row>
    <row r="25" spans="1:18" x14ac:dyDescent="0.2">
      <c r="A25" t="str">
        <f>IF(ISBLANK(+LCID!B45),"",+LCID!B45)</f>
        <v/>
      </c>
      <c r="B25" s="462"/>
      <c r="C25" s="463"/>
      <c r="E25" s="463"/>
      <c r="F25" s="463"/>
      <c r="H25" s="587" t="str">
        <f>IF(ISBLANK(LCID!B45),"",IF(OR(ISBLANK(B25),ISBLANK(C25)),"input incomplete",+IF(AND(ISNUMBER(E25),C25="volatile"),+E25*B25/24.45,IF(AND(C25="solid",ISNUMBER(F25)),F25,"check/complete input"))))</f>
        <v/>
      </c>
      <c r="J25" s="463"/>
      <c r="K25" s="463"/>
      <c r="M25" s="587" t="str">
        <f>IF(ISBLANK(LCID!B45),"",IF(OR(ISBLANK(B25),ISBLANK(C25)),"incomplete input",+IF(AND(ISNUMBER(J25),C25="volatile"),+J25*B25/24.45,IF(AND(C25="solid",ISNUMBER(K25)),K25,"check/complete  input"))))</f>
        <v/>
      </c>
      <c r="O25" s="463"/>
      <c r="P25" s="464"/>
      <c r="R25" s="587" t="str">
        <f>IF(ISBLANK(LCID!B45),"",IF(OR(ISBLANK(B25),ISBLANK(C25)),"incomplete input",+IF(AND(ISNUMBER(O25),C25="volatile"),+O25*B25/24,IF(AND(C25="solid",ISNUMBER(P25)),P25,"check/complete  input"))))</f>
        <v/>
      </c>
    </row>
    <row r="26" spans="1:18" x14ac:dyDescent="0.2">
      <c r="A26" t="str">
        <f>IF(ISBLANK(+LCID!B46),"",+LCID!B46)</f>
        <v/>
      </c>
      <c r="B26" s="462"/>
      <c r="C26" s="463"/>
      <c r="E26" s="463"/>
      <c r="F26" s="463"/>
      <c r="H26" s="587" t="str">
        <f>IF(ISBLANK(LCID!B46),"",IF(OR(ISBLANK(B26),ISBLANK(C26)),"input incomplete",+IF(AND(ISNUMBER(E26),C26="volatile"),+E26*B26/24.45,IF(AND(C26="solid",ISNUMBER(F26)),F26,"check/complete input"))))</f>
        <v/>
      </c>
      <c r="J26" s="463"/>
      <c r="K26" s="463"/>
      <c r="M26" s="587" t="str">
        <f>IF(ISBLANK(LCID!B46),"",IF(OR(ISBLANK(B26),ISBLANK(C26)),"incomplete input",+IF(AND(ISNUMBER(J26),C26="volatile"),+J26*B26/24.45,IF(AND(C26="solid",ISNUMBER(K26)),K26,"check/complete  input"))))</f>
        <v/>
      </c>
      <c r="O26" s="463"/>
      <c r="P26" s="464"/>
      <c r="R26" s="587" t="str">
        <f>IF(ISBLANK(LCID!B46),"",IF(OR(ISBLANK(B26),ISBLANK(C26)),"incomplete input",+IF(AND(ISNUMBER(O26),C26="volatile"),+O26*B26/24,IF(AND(C26="solid",ISNUMBER(P26)),P26,"check/complete  input"))))</f>
        <v/>
      </c>
    </row>
    <row r="27" spans="1:18" x14ac:dyDescent="0.2">
      <c r="A27" t="str">
        <f>IF(ISBLANK(+LCID!B47),"",+LCID!B47)</f>
        <v/>
      </c>
      <c r="B27" s="462"/>
      <c r="C27" s="463"/>
      <c r="E27" s="463"/>
      <c r="F27" s="463"/>
      <c r="H27" s="587" t="str">
        <f>IF(ISBLANK(LCID!B47),"",IF(OR(ISBLANK(B27),ISBLANK(C27)),"input incomplete",+IF(AND(ISNUMBER(E27),C27="volatile"),+E27*B27/24.45,IF(AND(C27="solid",ISNUMBER(F27)),F27,"check/complete input"))))</f>
        <v/>
      </c>
      <c r="J27" s="463"/>
      <c r="K27" s="463"/>
      <c r="M27" s="587" t="str">
        <f>IF(ISBLANK(LCID!B47),"",IF(OR(ISBLANK(B27),ISBLANK(C27)),"incomplete input",+IF(AND(ISNUMBER(J27),C27="volatile"),+J27*B27/24.45,IF(AND(C27="solid",ISNUMBER(K27)),K27,"check/complete  input"))))</f>
        <v/>
      </c>
      <c r="O27" s="463"/>
      <c r="P27" s="464"/>
      <c r="R27" s="587" t="str">
        <f>IF(ISBLANK(LCID!B47),"",IF(OR(ISBLANK(B27),ISBLANK(C27)),"incomplete input",+IF(AND(ISNUMBER(O27),C27="volatile"),+O27*B27/24,IF(AND(C27="solid",ISNUMBER(P27)),P27,"check/complete  input"))))</f>
        <v/>
      </c>
    </row>
    <row r="28" spans="1:18" x14ac:dyDescent="0.2">
      <c r="A28" t="str">
        <f>IF(ISBLANK(+LCID!B48),"",+LCID!B48)</f>
        <v/>
      </c>
      <c r="B28" s="462"/>
      <c r="C28" s="463"/>
      <c r="E28" s="463"/>
      <c r="F28" s="463"/>
      <c r="H28" s="587" t="str">
        <f>IF(ISBLANK(LCID!B48),"",IF(OR(ISBLANK(B28),ISBLANK(C28)),"input incomplete",+IF(AND(ISNUMBER(E28),C28="volatile"),+E28*B28/24.45,IF(AND(C28="solid",ISNUMBER(F28)),F28,"check/complete input"))))</f>
        <v/>
      </c>
      <c r="J28" s="463"/>
      <c r="K28" s="463"/>
      <c r="M28" s="587" t="str">
        <f>IF(ISBLANK(LCID!B48),"",IF(OR(ISBLANK(B28),ISBLANK(C28)),"incomplete input",+IF(AND(ISNUMBER(J28),C28="volatile"),+J28*B28/24.45,IF(AND(C28="solid",ISNUMBER(K28)),K28,"check/complete  input"))))</f>
        <v/>
      </c>
      <c r="O28" s="463"/>
      <c r="P28" s="464"/>
      <c r="R28" s="587" t="str">
        <f>IF(ISBLANK(LCID!B48),"",IF(OR(ISBLANK(B28),ISBLANK(C28)),"incomplete input",+IF(AND(ISNUMBER(O28),C28="volatile"),+O28*B28/24,IF(AND(C28="solid",ISNUMBER(P28)),P28,"check/complete  input"))))</f>
        <v/>
      </c>
    </row>
    <row r="29" spans="1:18" x14ac:dyDescent="0.2">
      <c r="A29" t="str">
        <f>IF(ISBLANK(+LCID!B49),"",+LCID!B49)</f>
        <v/>
      </c>
      <c r="B29" s="462"/>
      <c r="C29" s="463"/>
      <c r="E29" s="463"/>
      <c r="F29" s="463"/>
      <c r="H29" s="587" t="str">
        <f>IF(ISBLANK(LCID!B49),"",IF(OR(ISBLANK(B29),ISBLANK(C29)),"input incomplete",+IF(AND(ISNUMBER(E29),C29="volatile"),+E29*B29/24.45,IF(AND(C29="solid",ISNUMBER(F29)),F29,"check/complete input"))))</f>
        <v/>
      </c>
      <c r="J29" s="463"/>
      <c r="K29" s="463"/>
      <c r="M29" s="587" t="str">
        <f>IF(ISBLANK(LCID!B49),"",IF(OR(ISBLANK(B29),ISBLANK(C29)),"incomplete input",+IF(AND(ISNUMBER(J29),C29="volatile"),+J29*B29/24.45,IF(AND(C29="solid",ISNUMBER(K29)),K29,"check/complete  input"))))</f>
        <v/>
      </c>
      <c r="O29" s="463"/>
      <c r="P29" s="464"/>
      <c r="R29" s="587" t="str">
        <f>IF(ISBLANK(LCID!B49),"",IF(OR(ISBLANK(B29),ISBLANK(C29)),"incomplete input",+IF(AND(ISNUMBER(O29),C29="volatile"),+O29*B29/24,IF(AND(C29="solid",ISNUMBER(P29)),P29,"check/complete  input"))))</f>
        <v/>
      </c>
    </row>
    <row r="30" spans="1:18" x14ac:dyDescent="0.2">
      <c r="A30" t="str">
        <f>IF(ISBLANK(+LCID!B50),"",+LCID!B50)</f>
        <v/>
      </c>
      <c r="B30" s="462"/>
      <c r="C30" s="463"/>
      <c r="E30" s="463"/>
      <c r="F30" s="463"/>
      <c r="H30" s="587" t="str">
        <f>IF(ISBLANK(LCID!B50),"",IF(OR(ISBLANK(B30),ISBLANK(C30)),"input incomplete",+IF(AND(ISNUMBER(E30),C30="volatile"),+E30*B30/24.45,IF(AND(C30="solid",ISNUMBER(F30)),F30,"check/complete input"))))</f>
        <v/>
      </c>
      <c r="J30" s="463"/>
      <c r="K30" s="463"/>
      <c r="M30" s="587" t="str">
        <f>IF(ISBLANK(LCID!B50),"",IF(OR(ISBLANK(B30),ISBLANK(C30)),"incomplete input",+IF(AND(ISNUMBER(J30),C30="volatile"),+J30*B30/24.45,IF(AND(C30="solid",ISNUMBER(K30)),K30,"check/complete  input"))))</f>
        <v/>
      </c>
      <c r="O30" s="463"/>
      <c r="P30" s="464"/>
      <c r="R30" s="587" t="str">
        <f>IF(ISBLANK(LCID!B50),"",IF(OR(ISBLANK(B30),ISBLANK(C30)),"incomplete input",+IF(AND(ISNUMBER(O30),C30="volatile"),+O30*B30/24,IF(AND(C30="solid",ISNUMBER(P30)),P30,"check/complete  input"))))</f>
        <v/>
      </c>
    </row>
    <row r="31" spans="1:18" x14ac:dyDescent="0.2">
      <c r="A31" t="str">
        <f>IF(ISBLANK(+LCID!B51),"",+LCID!B51)</f>
        <v/>
      </c>
      <c r="B31" s="462"/>
      <c r="C31" s="463"/>
      <c r="E31" s="463"/>
      <c r="F31" s="463"/>
      <c r="H31" s="587" t="str">
        <f>IF(ISBLANK(LCID!B51),"",IF(OR(ISBLANK(B31),ISBLANK(C31)),"input incomplete",+IF(AND(ISNUMBER(E31),C31="volatile"),+E31*B31/24.45,IF(AND(C31="solid",ISNUMBER(F31)),F31,"check/complete input"))))</f>
        <v/>
      </c>
      <c r="J31" s="463"/>
      <c r="K31" s="463"/>
      <c r="M31" s="587" t="str">
        <f>IF(ISBLANK(LCID!B51),"",IF(OR(ISBLANK(B31),ISBLANK(C31)),"incomplete input",+IF(AND(ISNUMBER(J31),C31="volatile"),+J31*B31/24.45,IF(AND(C31="solid",ISNUMBER(K31)),K31,"check/complete  input"))))</f>
        <v/>
      </c>
      <c r="O31" s="463"/>
      <c r="P31" s="464"/>
      <c r="R31" s="587" t="str">
        <f>IF(ISBLANK(LCID!B51),"",IF(OR(ISBLANK(B31),ISBLANK(C31)),"incomplete input",+IF(AND(ISNUMBER(O31),C31="volatile"),+O31*B31/24,IF(AND(C31="solid",ISNUMBER(P31)),P31,"check/complete  input"))))</f>
        <v/>
      </c>
    </row>
    <row r="32" spans="1:18" x14ac:dyDescent="0.2">
      <c r="A32" t="str">
        <f>IF(ISBLANK(+LCID!B52),"",+LCID!B52)</f>
        <v/>
      </c>
      <c r="B32" s="462"/>
      <c r="C32" s="463"/>
      <c r="E32" s="463"/>
      <c r="F32" s="463"/>
      <c r="H32" s="587" t="str">
        <f>IF(ISBLANK(LCID!B52),"",IF(OR(ISBLANK(B32),ISBLANK(C32)),"input incomplete",+IF(AND(ISNUMBER(E32),C32="volatile"),+E32*B32/24.45,IF(AND(C32="solid",ISNUMBER(F32)),F32,"check/complete input"))))</f>
        <v/>
      </c>
      <c r="J32" s="463"/>
      <c r="K32" s="463"/>
      <c r="M32" s="587" t="str">
        <f>IF(ISBLANK(LCID!B52),"",IF(OR(ISBLANK(B32),ISBLANK(C32)),"incomplete input",+IF(AND(ISNUMBER(J32),C32="volatile"),+J32*B32/24.45,IF(AND(C32="solid",ISNUMBER(K32)),K32,"check/complete  input"))))</f>
        <v/>
      </c>
      <c r="O32" s="463"/>
      <c r="P32" s="464"/>
      <c r="R32" s="587" t="str">
        <f>IF(ISBLANK(LCID!B52),"",IF(OR(ISBLANK(B32),ISBLANK(C32)),"incomplete input",+IF(AND(ISNUMBER(O32),C32="volatile"),+O32*B32/24,IF(AND(C32="solid",ISNUMBER(P32)),P32,"check/complete  input"))))</f>
        <v/>
      </c>
    </row>
    <row r="33" spans="1:18" x14ac:dyDescent="0.2">
      <c r="A33" t="str">
        <f>IF(ISBLANK(+LCID!B53),"",+LCID!B53)</f>
        <v/>
      </c>
      <c r="B33" s="462"/>
      <c r="C33" s="463"/>
      <c r="E33" s="463"/>
      <c r="F33" s="463"/>
      <c r="H33" s="587" t="str">
        <f>IF(ISBLANK(LCID!B53),"",IF(OR(ISBLANK(B33),ISBLANK(C33)),"input incomplete",+IF(AND(ISNUMBER(E33),C33="volatile"),+E33*B33/24.45,IF(AND(C33="solid",ISNUMBER(F33)),F33,"check/complete input"))))</f>
        <v/>
      </c>
      <c r="J33" s="463"/>
      <c r="K33" s="463"/>
      <c r="M33" s="587" t="str">
        <f>IF(ISBLANK(LCID!B53),"",IF(OR(ISBLANK(B33),ISBLANK(C33)),"incomplete input",+IF(AND(ISNUMBER(J33),C33="volatile"),+J33*B33/24.45,IF(AND(C33="solid",ISNUMBER(K33)),K33,"check/complete  input"))))</f>
        <v/>
      </c>
      <c r="O33" s="463"/>
      <c r="P33" s="464"/>
      <c r="R33" s="587" t="str">
        <f>IF(ISBLANK(LCID!B53),"",IF(OR(ISBLANK(B33),ISBLANK(C33)),"incomplete input",+IF(AND(ISNUMBER(O33),C33="volatile"),+O33*B33/24,IF(AND(C33="solid",ISNUMBER(P33)),P33,"check/complete  input"))))</f>
        <v/>
      </c>
    </row>
    <row r="34" spans="1:18" x14ac:dyDescent="0.2">
      <c r="A34" t="str">
        <f>IF(ISBLANK(+LCID!B54),"",+LCID!B54)</f>
        <v/>
      </c>
      <c r="B34" s="462"/>
      <c r="C34" s="463"/>
      <c r="E34" s="463"/>
      <c r="F34" s="463"/>
      <c r="H34" s="587" t="str">
        <f>IF(ISBLANK(LCID!B54),"",IF(OR(ISBLANK(B34),ISBLANK(C34)),"input incomplete",+IF(AND(ISNUMBER(E34),C34="volatile"),+E34*B34/24.45,IF(AND(C34="solid",ISNUMBER(F34)),F34,"check/complete input"))))</f>
        <v/>
      </c>
      <c r="J34" s="463"/>
      <c r="K34" s="463"/>
      <c r="M34" s="587" t="str">
        <f>IF(ISBLANK(LCID!B54),"",IF(OR(ISBLANK(B34),ISBLANK(C34)),"incomplete input",+IF(AND(ISNUMBER(J34),C34="volatile"),+J34*B34/24.45,IF(AND(C34="solid",ISNUMBER(K34)),K34,"check/complete  input"))))</f>
        <v/>
      </c>
      <c r="O34" s="463"/>
      <c r="P34" s="464"/>
      <c r="R34" s="587" t="str">
        <f>IF(ISBLANK(LCID!B54),"",IF(OR(ISBLANK(B34),ISBLANK(C34)),"incomplete input",+IF(AND(ISNUMBER(O34),C34="volatile"),+O34*B34/24,IF(AND(C34="solid",ISNUMBER(P34)),P34,"check/complete  input"))))</f>
        <v/>
      </c>
    </row>
    <row r="35" spans="1:18" x14ac:dyDescent="0.2">
      <c r="A35" t="str">
        <f>IF(ISBLANK(+LCID!B55),"",+LCID!B55)</f>
        <v/>
      </c>
      <c r="B35" s="462"/>
      <c r="C35" s="463"/>
      <c r="E35" s="463"/>
      <c r="F35" s="463"/>
      <c r="H35" s="587" t="str">
        <f>IF(ISBLANK(LCID!B55),"",IF(OR(ISBLANK(B35),ISBLANK(C35)),"input incomplete",+IF(AND(ISNUMBER(E35),C35="volatile"),+E35*B35/24.45,IF(AND(C35="solid",ISNUMBER(F35)),F35,"check/complete input"))))</f>
        <v/>
      </c>
      <c r="J35" s="463"/>
      <c r="K35" s="463"/>
      <c r="M35" s="587" t="str">
        <f>IF(ISBLANK(LCID!B55),"",IF(OR(ISBLANK(B35),ISBLANK(C35)),"incomplete input",+IF(AND(ISNUMBER(J35),C35="volatile"),+J35*B35/24.45,IF(AND(C35="solid",ISNUMBER(K35)),K35,"check/complete  input"))))</f>
        <v/>
      </c>
      <c r="O35" s="463"/>
      <c r="P35" s="464"/>
      <c r="R35" s="587" t="str">
        <f>IF(ISBLANK(LCID!B55),"",IF(OR(ISBLANK(B35),ISBLANK(C35)),"incomplete input",+IF(AND(ISNUMBER(O35),C35="volatile"),+O35*B35/24,IF(AND(C35="solid",ISNUMBER(P35)),P35,"check/complete  input"))))</f>
        <v/>
      </c>
    </row>
    <row r="36" spans="1:18" x14ac:dyDescent="0.2">
      <c r="A36" t="str">
        <f>IF(ISBLANK(+LCID!B56),"",+LCID!B56)</f>
        <v/>
      </c>
      <c r="B36" s="462"/>
      <c r="C36" s="463"/>
      <c r="E36" s="463"/>
      <c r="F36" s="463"/>
      <c r="H36" s="587" t="str">
        <f>IF(ISBLANK(LCID!B56),"",IF(OR(ISBLANK(B36),ISBLANK(C36)),"input incomplete",+IF(AND(ISNUMBER(E36),C36="volatile"),+E36*B36/24.45,IF(AND(C36="solid",ISNUMBER(F36)),F36,"check/complete input"))))</f>
        <v/>
      </c>
      <c r="J36" s="463"/>
      <c r="K36" s="463"/>
      <c r="M36" s="587" t="str">
        <f>IF(ISBLANK(LCID!B56),"",IF(OR(ISBLANK(B36),ISBLANK(C36)),"incomplete input",+IF(AND(ISNUMBER(J36),C36="volatile"),+J36*B36/24.45,IF(AND(C36="solid",ISNUMBER(K36)),K36,"check/complete  input"))))</f>
        <v/>
      </c>
      <c r="O36" s="463"/>
      <c r="P36" s="464"/>
      <c r="R36" s="587" t="str">
        <f>IF(ISBLANK(LCID!B56),"",IF(OR(ISBLANK(B36),ISBLANK(C36)),"incomplete input",+IF(AND(ISNUMBER(O36),C36="volatile"),+O36*B36/24,IF(AND(C36="solid",ISNUMBER(P36)),P36,"check/complete  input"))))</f>
        <v/>
      </c>
    </row>
    <row r="37" spans="1:18" x14ac:dyDescent="0.2">
      <c r="A37" t="str">
        <f>IF(ISBLANK(+LCID!B57),"",+LCID!B57)</f>
        <v/>
      </c>
      <c r="B37" s="462"/>
      <c r="C37" s="463"/>
      <c r="E37" s="463"/>
      <c r="F37" s="463"/>
      <c r="H37" s="587" t="str">
        <f>IF(ISBLANK(LCID!B57),"",IF(OR(ISBLANK(B37),ISBLANK(C37)),"input incomplete",+IF(AND(ISNUMBER(E37),C37="volatile"),+E37*B37/24.45,IF(AND(C37="solid",ISNUMBER(F37)),F37,"check/complete input"))))</f>
        <v/>
      </c>
      <c r="J37" s="463"/>
      <c r="K37" s="463"/>
      <c r="M37" s="587" t="str">
        <f>IF(ISBLANK(LCID!B57),"",IF(OR(ISBLANK(B37),ISBLANK(C37)),"incomplete input",+IF(AND(ISNUMBER(J37),C37="volatile"),+J37*B37/24.45,IF(AND(C37="solid",ISNUMBER(K37)),K37,"check/complete  input"))))</f>
        <v/>
      </c>
      <c r="O37" s="463"/>
      <c r="P37" s="464"/>
      <c r="R37" s="587" t="str">
        <f>IF(ISBLANK(LCID!B57),"",IF(OR(ISBLANK(B37),ISBLANK(C37)),"incomplete input",+IF(AND(ISNUMBER(O37),C37="volatile"),+O37*B37/24,IF(AND(C37="solid",ISNUMBER(P37)),P37,"check/complete  input"))))</f>
        <v/>
      </c>
    </row>
    <row r="38" spans="1:18" x14ac:dyDescent="0.2">
      <c r="A38" t="str">
        <f>IF(ISBLANK(+LCID!B58),"",+LCID!B58)</f>
        <v/>
      </c>
      <c r="B38" s="462"/>
      <c r="C38" s="463"/>
      <c r="E38" s="463"/>
      <c r="F38" s="463"/>
      <c r="H38" s="587" t="str">
        <f>IF(ISBLANK(LCID!B58),"",IF(OR(ISBLANK(B38),ISBLANK(C38)),"input incomplete",+IF(AND(ISNUMBER(E38),C38="volatile"),+E38*B38/24.45,IF(AND(C38="solid",ISNUMBER(F38)),F38,"check/complete input"))))</f>
        <v/>
      </c>
      <c r="J38" s="463"/>
      <c r="K38" s="463"/>
      <c r="M38" s="587" t="str">
        <f>IF(ISBLANK(LCID!B58),"",IF(OR(ISBLANK(B38),ISBLANK(C38)),"incomplete input",+IF(AND(ISNUMBER(J38),C38="volatile"),+J38*B38/24.45,IF(AND(C38="solid",ISNUMBER(K38)),K38,"check/complete  input"))))</f>
        <v/>
      </c>
      <c r="O38" s="463"/>
      <c r="P38" s="464"/>
      <c r="R38" s="587" t="str">
        <f>IF(ISBLANK(LCID!B58),"",IF(OR(ISBLANK(B38),ISBLANK(C38)),"incomplete input",+IF(AND(ISNUMBER(O38),C38="volatile"),+O38*B38/24,IF(AND(C38="solid",ISNUMBER(P38)),P38,"check/complete  input"))))</f>
        <v/>
      </c>
    </row>
    <row r="39" spans="1:18" x14ac:dyDescent="0.2">
      <c r="A39" t="str">
        <f>IF(ISBLANK(+LCID!B59),"",+LCID!B59)</f>
        <v/>
      </c>
      <c r="B39" s="462"/>
      <c r="C39" s="463"/>
      <c r="E39" s="463"/>
      <c r="F39" s="463"/>
      <c r="H39" s="587" t="str">
        <f>IF(ISBLANK(LCID!B59),"",IF(OR(ISBLANK(B39),ISBLANK(C39)),"input incomplete",+IF(AND(ISNUMBER(E39),C39="volatile"),+E39*B39/24.45,IF(AND(C39="solid",ISNUMBER(F39)),F39,"check/complete input"))))</f>
        <v/>
      </c>
      <c r="J39" s="463"/>
      <c r="K39" s="463"/>
      <c r="M39" s="587" t="str">
        <f>IF(ISBLANK(LCID!B59),"",IF(OR(ISBLANK(B39),ISBLANK(C39)),"incomplete input",+IF(AND(ISNUMBER(J39),C39="volatile"),+J39*B39/24.45,IF(AND(C39="solid",ISNUMBER(K39)),K39,"check/complete  input"))))</f>
        <v/>
      </c>
      <c r="O39" s="463"/>
      <c r="P39" s="464"/>
      <c r="R39" s="587" t="str">
        <f>IF(ISBLANK(LCID!B59),"",IF(OR(ISBLANK(B39),ISBLANK(C39)),"incomplete input",+IF(AND(ISNUMBER(O39),C39="volatile"),+O39*B39/24,IF(AND(C39="solid",ISNUMBER(P39)),P39,"check/complete  input"))))</f>
        <v/>
      </c>
    </row>
    <row r="40" spans="1:18" x14ac:dyDescent="0.2">
      <c r="A40" t="str">
        <f>IF(ISBLANK(+LCID!B60),"",+LCID!B60)</f>
        <v/>
      </c>
      <c r="B40" s="462"/>
      <c r="C40" s="463"/>
      <c r="E40" s="463"/>
      <c r="F40" s="463"/>
      <c r="H40" s="587" t="str">
        <f>IF(ISBLANK(LCID!B60),"",IF(OR(ISBLANK(B40),ISBLANK(C40)),"input incomplete",+IF(AND(ISNUMBER(E40),C40="volatile"),+E40*B40/24.45,IF(AND(C40="solid",ISNUMBER(F40)),F40,"check/complete input"))))</f>
        <v/>
      </c>
      <c r="J40" s="463"/>
      <c r="K40" s="463"/>
      <c r="M40" s="587" t="str">
        <f>IF(ISBLANK(LCID!B60),"",IF(OR(ISBLANK(B40),ISBLANK(C40)),"incomplete input",+IF(AND(ISNUMBER(J40),C40="volatile"),+J40*B40/24.45,IF(AND(C40="solid",ISNUMBER(K40)),K40,"check/complete  input"))))</f>
        <v/>
      </c>
      <c r="O40" s="463"/>
      <c r="P40" s="464"/>
      <c r="R40" s="587" t="str">
        <f>IF(ISBLANK(LCID!B60),"",IF(OR(ISBLANK(B40),ISBLANK(C40)),"incomplete input",+IF(AND(ISNUMBER(O40),C40="volatile"),+O40*B40/24,IF(AND(C40="solid",ISNUMBER(P40)),P40,"check/complete  input"))))</f>
        <v/>
      </c>
    </row>
    <row r="41" spans="1:18" s="465" customFormat="1" x14ac:dyDescent="0.2">
      <c r="A41" s="465" t="str">
        <f>IF(ISBLANK(+LCID!B61),"",+LCID!B61)</f>
        <v/>
      </c>
    </row>
    <row r="42" spans="1:18" x14ac:dyDescent="0.2">
      <c r="A42" t="str">
        <f>IF(ISBLANK(+LCID!B62),"",+LCID!B62)</f>
        <v/>
      </c>
    </row>
    <row r="43" spans="1:18" x14ac:dyDescent="0.2">
      <c r="A43" t="str">
        <f>IF(ISBLANK(+LCID!B63),"",+LCID!B63)</f>
        <v/>
      </c>
    </row>
    <row r="44" spans="1:18" x14ac:dyDescent="0.2">
      <c r="A44" t="str">
        <f>IF(ISBLANK(+LCID!B64),"",+LCID!B64)</f>
        <v/>
      </c>
    </row>
    <row r="45" spans="1:18" x14ac:dyDescent="0.2">
      <c r="A45" t="str">
        <f>IF(ISBLANK(+LCID!B65),"",+LCID!B65)</f>
        <v/>
      </c>
    </row>
    <row r="46" spans="1:18" x14ac:dyDescent="0.2">
      <c r="A46" t="str">
        <f>IF(ISBLANK(+LCID!B66),"",+LCID!B66)</f>
        <v/>
      </c>
    </row>
    <row r="47" spans="1:18" x14ac:dyDescent="0.2">
      <c r="A47" t="str">
        <f>IF(ISBLANK(+LCID!B67),"",+LCID!B67)</f>
        <v/>
      </c>
    </row>
    <row r="48" spans="1:18" x14ac:dyDescent="0.2">
      <c r="A48" t="str">
        <f>IF(ISBLANK(+LCID!B68),"",+LCID!B68)</f>
        <v/>
      </c>
    </row>
    <row r="49" spans="1:1" x14ac:dyDescent="0.2">
      <c r="A49" t="str">
        <f>IF(ISBLANK(+LCID!B69),"",+LCID!B69)</f>
        <v/>
      </c>
    </row>
    <row r="50" spans="1:1" x14ac:dyDescent="0.2">
      <c r="A50" t="str">
        <f>IF(ISBLANK(+LCID!B70),"",+LCID!B70)</f>
        <v/>
      </c>
    </row>
    <row r="51" spans="1:1" x14ac:dyDescent="0.2">
      <c r="A51" t="str">
        <f>IF(ISBLANK(+LCID!B71),"",+LCID!B71)</f>
        <v/>
      </c>
    </row>
    <row r="52" spans="1:1" x14ac:dyDescent="0.2">
      <c r="A52" t="str">
        <f>IF(ISBLANK(+LCID!B72),"",+LCID!B72)</f>
        <v/>
      </c>
    </row>
    <row r="53" spans="1:1" x14ac:dyDescent="0.2">
      <c r="A53" t="str">
        <f>IF(ISBLANK(+LCID!B73),"",+LCID!B73)</f>
        <v/>
      </c>
    </row>
    <row r="54" spans="1:1" x14ac:dyDescent="0.2">
      <c r="A54" t="str">
        <f>IF(ISBLANK(+LCID!B74),"",+LCID!B74)</f>
        <v/>
      </c>
    </row>
    <row r="55" spans="1:1" x14ac:dyDescent="0.2">
      <c r="A55" t="str">
        <f>IF(ISBLANK(+LCID!B75),"",+LCID!B75)</f>
        <v/>
      </c>
    </row>
    <row r="56" spans="1:1" x14ac:dyDescent="0.2">
      <c r="A56" t="str">
        <f>IF(ISBLANK(+LCID!B76),"",+LCID!B76)</f>
        <v/>
      </c>
    </row>
    <row r="57" spans="1:1" x14ac:dyDescent="0.2">
      <c r="A57" t="str">
        <f>IF(ISBLANK(+LCID!B77),"",+LCID!B77)</f>
        <v/>
      </c>
    </row>
    <row r="58" spans="1:1" x14ac:dyDescent="0.2">
      <c r="A58" t="str">
        <f>IF(ISBLANK(+LCID!B78),"",+LCID!B78)</f>
        <v/>
      </c>
    </row>
  </sheetData>
  <sheetProtection password="D98F" sheet="1" objects="1" scenarios="1" formatCells="0" formatColumns="0" formatRows="0"/>
  <conditionalFormatting sqref="J1">
    <cfRule type="expression" dxfId="225" priority="47" stopIfTrue="1">
      <formula>ISNA(J1)</formula>
    </cfRule>
  </conditionalFormatting>
  <conditionalFormatting sqref="B1:C1">
    <cfRule type="expression" dxfId="224" priority="46" stopIfTrue="1">
      <formula>ISNA(B1)</formula>
    </cfRule>
  </conditionalFormatting>
  <conditionalFormatting sqref="A1">
    <cfRule type="expression" dxfId="223" priority="45" stopIfTrue="1">
      <formula>ISNA(A1)</formula>
    </cfRule>
  </conditionalFormatting>
  <conditionalFormatting sqref="K1">
    <cfRule type="expression" dxfId="222" priority="44" stopIfTrue="1">
      <formula>ISNA(K1)</formula>
    </cfRule>
  </conditionalFormatting>
  <conditionalFormatting sqref="M1">
    <cfRule type="expression" dxfId="221" priority="43" stopIfTrue="1">
      <formula>ISNA(M1)</formula>
    </cfRule>
  </conditionalFormatting>
  <conditionalFormatting sqref="J2">
    <cfRule type="expression" dxfId="220" priority="42">
      <formula>+C2="solid"</formula>
    </cfRule>
  </conditionalFormatting>
  <conditionalFormatting sqref="K2">
    <cfRule type="expression" dxfId="219" priority="41">
      <formula>C2="volatile"</formula>
    </cfRule>
  </conditionalFormatting>
  <conditionalFormatting sqref="O2">
    <cfRule type="expression" dxfId="218" priority="35">
      <formula>+C2="solid"</formula>
    </cfRule>
  </conditionalFormatting>
  <conditionalFormatting sqref="P2">
    <cfRule type="expression" dxfId="217" priority="34">
      <formula>C2="volatile"</formula>
    </cfRule>
  </conditionalFormatting>
  <conditionalFormatting sqref="O1">
    <cfRule type="expression" dxfId="216" priority="33" stopIfTrue="1">
      <formula>ISNA(O1)</formula>
    </cfRule>
  </conditionalFormatting>
  <conditionalFormatting sqref="R1">
    <cfRule type="expression" dxfId="215" priority="31" stopIfTrue="1">
      <formula>ISNA(R1)</formula>
    </cfRule>
  </conditionalFormatting>
  <conditionalFormatting sqref="P1">
    <cfRule type="expression" dxfId="214" priority="30" stopIfTrue="1">
      <formula>ISNA(P1)</formula>
    </cfRule>
  </conditionalFormatting>
  <conditionalFormatting sqref="J3">
    <cfRule type="expression" dxfId="213" priority="25">
      <formula>+C3="solid"</formula>
    </cfRule>
  </conditionalFormatting>
  <conditionalFormatting sqref="K3">
    <cfRule type="expression" dxfId="212" priority="24">
      <formula>C3="volatile"</formula>
    </cfRule>
  </conditionalFormatting>
  <conditionalFormatting sqref="O3">
    <cfRule type="expression" dxfId="211" priority="21">
      <formula>+C3="solid"</formula>
    </cfRule>
  </conditionalFormatting>
  <conditionalFormatting sqref="P3">
    <cfRule type="expression" dxfId="210" priority="20">
      <formula>C3="volatile"</formula>
    </cfRule>
  </conditionalFormatting>
  <conditionalFormatting sqref="J4:J40">
    <cfRule type="expression" dxfId="209" priority="19">
      <formula>+C4="solid"</formula>
    </cfRule>
  </conditionalFormatting>
  <conditionalFormatting sqref="K4:K40">
    <cfRule type="expression" dxfId="208" priority="18">
      <formula>C4="volatile"</formula>
    </cfRule>
  </conditionalFormatting>
  <conditionalFormatting sqref="O4:O40">
    <cfRule type="expression" dxfId="207" priority="17">
      <formula>+C4="solid"</formula>
    </cfRule>
  </conditionalFormatting>
  <conditionalFormatting sqref="P4:P40">
    <cfRule type="expression" dxfId="206" priority="16">
      <formula>C4="volatile"</formula>
    </cfRule>
  </conditionalFormatting>
  <conditionalFormatting sqref="E1">
    <cfRule type="expression" dxfId="205" priority="15" stopIfTrue="1">
      <formula>ISNA(E1)</formula>
    </cfRule>
  </conditionalFormatting>
  <conditionalFormatting sqref="F1">
    <cfRule type="expression" dxfId="204" priority="14" stopIfTrue="1">
      <formula>ISNA(F1)</formula>
    </cfRule>
  </conditionalFormatting>
  <conditionalFormatting sqref="H1:I1">
    <cfRule type="expression" dxfId="203" priority="13" stopIfTrue="1">
      <formula>ISNA(H1)</formula>
    </cfRule>
  </conditionalFormatting>
  <conditionalFormatting sqref="E2">
    <cfRule type="expression" dxfId="202" priority="12">
      <formula>+C2="solid"</formula>
    </cfRule>
  </conditionalFormatting>
  <conditionalFormatting sqref="F2">
    <cfRule type="expression" dxfId="201" priority="11">
      <formula>C2="volatile"</formula>
    </cfRule>
  </conditionalFormatting>
  <conditionalFormatting sqref="E3">
    <cfRule type="expression" dxfId="200" priority="6">
      <formula>+C3="solid"</formula>
    </cfRule>
  </conditionalFormatting>
  <conditionalFormatting sqref="F3">
    <cfRule type="expression" dxfId="199" priority="5">
      <formula>C3="volatile"</formula>
    </cfRule>
  </conditionalFormatting>
  <conditionalFormatting sqref="E4 E6:E40">
    <cfRule type="expression" dxfId="198" priority="4">
      <formula>+C4="solid"</formula>
    </cfRule>
  </conditionalFormatting>
  <conditionalFormatting sqref="F4 F6:F40">
    <cfRule type="expression" dxfId="197" priority="3">
      <formula>C4="volatile"</formula>
    </cfRule>
  </conditionalFormatting>
  <conditionalFormatting sqref="E5">
    <cfRule type="expression" dxfId="196" priority="2">
      <formula>+C5="solid"</formula>
    </cfRule>
  </conditionalFormatting>
  <conditionalFormatting sqref="F5">
    <cfRule type="expression" dxfId="195" priority="1">
      <formula>C5="volatile"</formula>
    </cfRule>
  </conditionalFormatting>
  <dataValidations count="1">
    <dataValidation type="list" allowBlank="1" showInputMessage="1" showErrorMessage="1" sqref="C2:C40" xr:uid="{00000000-0002-0000-0500-000000000000}">
      <formula1>"solid,volatile"</formula1>
    </dataValidation>
  </dataValidations>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9700" r:id="rId4" name="Button 4">
              <controlPr defaultSize="0" print="0" autoFill="0" autoPict="0" macro="[0]!CopyNOEL">
                <anchor moveWithCells="1" sizeWithCells="1">
                  <from>
                    <xdr:col>13</xdr:col>
                    <xdr:colOff>95250</xdr:colOff>
                    <xdr:row>0</xdr:row>
                    <xdr:rowOff>85725</xdr:rowOff>
                  </from>
                  <to>
                    <xdr:col>13</xdr:col>
                    <xdr:colOff>1409700</xdr:colOff>
                    <xdr:row>0</xdr:row>
                    <xdr:rowOff>619125</xdr:rowOff>
                  </to>
                </anchor>
              </controlPr>
            </control>
          </mc:Choice>
        </mc:AlternateContent>
        <mc:AlternateContent xmlns:mc="http://schemas.openxmlformats.org/markup-compatibility/2006">
          <mc:Choice Requires="x14">
            <control shapeId="29702" r:id="rId5" name="Button 6">
              <controlPr defaultSize="0" print="0" autoFill="0" autoPict="0" macro="[0]!CopyLD50">
                <anchor moveWithCells="1" sizeWithCells="1">
                  <from>
                    <xdr:col>18</xdr:col>
                    <xdr:colOff>95250</xdr:colOff>
                    <xdr:row>0</xdr:row>
                    <xdr:rowOff>85725</xdr:rowOff>
                  </from>
                  <to>
                    <xdr:col>18</xdr:col>
                    <xdr:colOff>1400175</xdr:colOff>
                    <xdr:row>0</xdr:row>
                    <xdr:rowOff>619125</xdr:rowOff>
                  </to>
                </anchor>
              </controlPr>
            </control>
          </mc:Choice>
        </mc:AlternateContent>
        <mc:AlternateContent xmlns:mc="http://schemas.openxmlformats.org/markup-compatibility/2006">
          <mc:Choice Requires="x14">
            <control shapeId="29703" r:id="rId6" name="Button 7">
              <controlPr defaultSize="0" print="0" autoFill="0" autoPict="0" macro="[0]!CopyDNEL">
                <anchor moveWithCells="1" sizeWithCells="1">
                  <from>
                    <xdr:col>8</xdr:col>
                    <xdr:colOff>104775</xdr:colOff>
                    <xdr:row>0</xdr:row>
                    <xdr:rowOff>95250</xdr:rowOff>
                  </from>
                  <to>
                    <xdr:col>8</xdr:col>
                    <xdr:colOff>1171575</xdr:colOff>
                    <xdr:row>0</xdr:row>
                    <xdr:rowOff>619125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dimension ref="A1:BE60"/>
  <sheetViews>
    <sheetView topLeftCell="A16" zoomScaleNormal="100" workbookViewId="0">
      <pane xSplit="1" ySplit="5" topLeftCell="K21" activePane="bottomRight" state="frozen"/>
      <selection activeCell="A16" sqref="A16"/>
      <selection pane="topRight" activeCell="B16" sqref="B16"/>
      <selection pane="bottomLeft" activeCell="A21" sqref="A21"/>
      <selection pane="bottomRight" activeCell="O50" sqref="O50"/>
    </sheetView>
  </sheetViews>
  <sheetFormatPr baseColWidth="10" defaultColWidth="9.140625" defaultRowHeight="12.75" x14ac:dyDescent="0.2"/>
  <cols>
    <col min="1" max="1" width="25.5703125" customWidth="1"/>
    <col min="2" max="11" width="9.140625" customWidth="1"/>
    <col min="12" max="12" width="14.5703125" customWidth="1"/>
    <col min="13" max="13" width="11.140625" customWidth="1"/>
    <col min="14" max="14" width="15.5703125" customWidth="1"/>
    <col min="15" max="15" width="11.5703125" customWidth="1"/>
    <col min="16" max="16" width="10.5703125" customWidth="1"/>
    <col min="17" max="28" width="9.140625" customWidth="1"/>
    <col min="57" max="57" width="9.7109375" customWidth="1"/>
    <col min="58" max="58" width="23.85546875" customWidth="1"/>
  </cols>
  <sheetData>
    <row r="1" spans="1:57" x14ac:dyDescent="0.2">
      <c r="A1" s="218"/>
      <c r="D1" s="218"/>
      <c r="BE1" s="666" t="s">
        <v>1358</v>
      </c>
    </row>
    <row r="2" spans="1:57" x14ac:dyDescent="0.2">
      <c r="A2" s="218" t="s">
        <v>1356</v>
      </c>
      <c r="B2" s="647" t="s">
        <v>907</v>
      </c>
      <c r="C2" s="647" t="s">
        <v>911</v>
      </c>
      <c r="D2" s="647" t="s">
        <v>914</v>
      </c>
      <c r="E2" s="647" t="s">
        <v>917</v>
      </c>
      <c r="F2" s="647" t="s">
        <v>920</v>
      </c>
      <c r="G2" s="647" t="s">
        <v>923</v>
      </c>
      <c r="H2" s="647" t="s">
        <v>926</v>
      </c>
      <c r="I2" s="647" t="s">
        <v>929</v>
      </c>
      <c r="J2" s="647" t="s">
        <v>932</v>
      </c>
      <c r="K2" s="647" t="s">
        <v>936</v>
      </c>
      <c r="L2" s="647" t="s">
        <v>939</v>
      </c>
      <c r="M2" s="647" t="s">
        <v>942</v>
      </c>
      <c r="N2" s="647" t="s">
        <v>945</v>
      </c>
      <c r="O2" s="647" t="s">
        <v>948</v>
      </c>
      <c r="P2" s="647" t="s">
        <v>951</v>
      </c>
      <c r="Q2" s="647" t="s">
        <v>954</v>
      </c>
      <c r="R2" s="647" t="s">
        <v>958</v>
      </c>
      <c r="S2" s="647" t="s">
        <v>961</v>
      </c>
      <c r="T2" s="647" t="s">
        <v>965</v>
      </c>
      <c r="U2" s="647" t="s">
        <v>968</v>
      </c>
      <c r="V2" s="647" t="s">
        <v>1257</v>
      </c>
      <c r="W2" s="647" t="s">
        <v>972</v>
      </c>
      <c r="X2" s="647" t="s">
        <v>975</v>
      </c>
      <c r="Y2" s="647" t="s">
        <v>1224</v>
      </c>
      <c r="Z2" s="647" t="s">
        <v>1225</v>
      </c>
      <c r="AA2" s="647" t="s">
        <v>1226</v>
      </c>
      <c r="AB2" s="647" t="s">
        <v>979</v>
      </c>
      <c r="AC2" s="647" t="s">
        <v>1229</v>
      </c>
      <c r="AD2" s="647" t="s">
        <v>1230</v>
      </c>
      <c r="AE2" s="647" t="s">
        <v>1231</v>
      </c>
      <c r="AF2" s="647" t="s">
        <v>983</v>
      </c>
      <c r="AG2" s="647" t="s">
        <v>986</v>
      </c>
      <c r="AH2" s="647" t="s">
        <v>1232</v>
      </c>
      <c r="AI2" s="647" t="s">
        <v>1236</v>
      </c>
      <c r="AJ2" s="647" t="s">
        <v>1240</v>
      </c>
      <c r="AK2" s="647" t="s">
        <v>990</v>
      </c>
      <c r="AL2" s="647" t="s">
        <v>1235</v>
      </c>
      <c r="AM2" s="647" t="s">
        <v>1233</v>
      </c>
      <c r="AN2" s="647" t="s">
        <v>1237</v>
      </c>
      <c r="AO2" s="647" t="s">
        <v>993</v>
      </c>
      <c r="AP2" s="647" t="s">
        <v>1238</v>
      </c>
      <c r="AQ2" s="647" t="s">
        <v>1239</v>
      </c>
      <c r="AR2" s="647" t="s">
        <v>1234</v>
      </c>
      <c r="AS2" s="647" t="s">
        <v>997</v>
      </c>
      <c r="AT2" s="647" t="s">
        <v>1241</v>
      </c>
      <c r="AU2" s="647" t="s">
        <v>1242</v>
      </c>
      <c r="AV2" s="647" t="s">
        <v>1243</v>
      </c>
      <c r="AW2" s="647" t="s">
        <v>1015</v>
      </c>
      <c r="AX2" s="647" t="s">
        <v>1018</v>
      </c>
      <c r="AY2" s="647" t="s">
        <v>1000</v>
      </c>
      <c r="AZ2" s="647" t="s">
        <v>1003</v>
      </c>
      <c r="BA2" s="647" t="s">
        <v>1006</v>
      </c>
      <c r="BB2" s="647" t="s">
        <v>1009</v>
      </c>
      <c r="BC2" s="647" t="s">
        <v>1012</v>
      </c>
      <c r="BD2" s="647" t="s">
        <v>1147</v>
      </c>
      <c r="BE2" s="666">
        <v>1</v>
      </c>
    </row>
    <row r="3" spans="1:57" x14ac:dyDescent="0.2">
      <c r="A3" s="218" t="s">
        <v>1355</v>
      </c>
      <c r="B3" s="649">
        <v>0.1</v>
      </c>
      <c r="C3" s="649">
        <v>0.1</v>
      </c>
      <c r="D3" s="651">
        <v>1</v>
      </c>
      <c r="E3" s="649">
        <v>0.1</v>
      </c>
      <c r="F3" s="649">
        <v>0.1</v>
      </c>
      <c r="G3" s="651">
        <v>1</v>
      </c>
      <c r="H3" s="651">
        <v>1</v>
      </c>
      <c r="I3" s="651">
        <v>1</v>
      </c>
      <c r="J3" s="651">
        <v>1</v>
      </c>
      <c r="K3" s="651">
        <v>1</v>
      </c>
      <c r="L3" s="651">
        <v>1</v>
      </c>
      <c r="M3" s="649">
        <v>0.1</v>
      </c>
      <c r="N3" s="649">
        <v>0.1</v>
      </c>
      <c r="O3" s="651">
        <v>1</v>
      </c>
      <c r="P3" s="651">
        <v>1</v>
      </c>
      <c r="Q3" s="651">
        <v>20</v>
      </c>
      <c r="R3" s="651">
        <v>20</v>
      </c>
      <c r="S3" s="649">
        <v>0.1</v>
      </c>
      <c r="T3" s="651">
        <v>1</v>
      </c>
      <c r="U3" s="649">
        <v>0.1</v>
      </c>
      <c r="V3" s="649">
        <v>0.1</v>
      </c>
      <c r="W3" s="651">
        <v>1</v>
      </c>
      <c r="X3" s="649">
        <v>0.3</v>
      </c>
      <c r="Y3" s="649">
        <v>0.3</v>
      </c>
      <c r="Z3" s="649">
        <v>0.3</v>
      </c>
      <c r="AA3" s="649">
        <v>0.3</v>
      </c>
      <c r="AB3" s="651">
        <v>3</v>
      </c>
      <c r="AC3" s="651">
        <v>3</v>
      </c>
      <c r="AD3" s="651">
        <v>3</v>
      </c>
      <c r="AE3" s="651">
        <v>3</v>
      </c>
      <c r="AF3" s="649">
        <v>0.3</v>
      </c>
      <c r="AG3" s="649">
        <v>10</v>
      </c>
      <c r="AH3" s="649">
        <v>10</v>
      </c>
      <c r="AI3" s="649">
        <v>10</v>
      </c>
      <c r="AJ3" s="649">
        <v>10</v>
      </c>
      <c r="AK3" s="649">
        <v>10</v>
      </c>
      <c r="AL3" s="649">
        <v>10</v>
      </c>
      <c r="AM3" s="649">
        <v>10</v>
      </c>
      <c r="AN3" s="649">
        <v>10</v>
      </c>
      <c r="AO3" s="649">
        <v>10</v>
      </c>
      <c r="AP3" s="649">
        <v>10</v>
      </c>
      <c r="AQ3" s="649">
        <v>10</v>
      </c>
      <c r="AR3" s="649">
        <v>10</v>
      </c>
      <c r="AS3" s="649">
        <v>10</v>
      </c>
      <c r="AT3" s="649">
        <v>10</v>
      </c>
      <c r="AU3" s="649">
        <v>10</v>
      </c>
      <c r="AV3" s="649">
        <v>10</v>
      </c>
      <c r="AW3" s="651">
        <v>1</v>
      </c>
      <c r="AX3" s="649">
        <v>0.1</v>
      </c>
      <c r="AY3" s="649">
        <v>0.1</v>
      </c>
      <c r="AZ3" s="649">
        <v>0.1</v>
      </c>
      <c r="BA3" s="651">
        <v>1</v>
      </c>
      <c r="BB3" s="651">
        <v>1</v>
      </c>
      <c r="BC3" s="651">
        <v>1</v>
      </c>
      <c r="BD3" s="649">
        <v>0.1</v>
      </c>
      <c r="BE3" s="666">
        <f>+BE2+1</f>
        <v>2</v>
      </c>
    </row>
    <row r="4" spans="1:57" x14ac:dyDescent="0.2">
      <c r="A4" s="647"/>
      <c r="B4" s="650"/>
      <c r="C4" s="650"/>
      <c r="D4" s="647"/>
      <c r="E4" s="650"/>
      <c r="F4" s="650"/>
      <c r="G4" s="650"/>
      <c r="H4" s="650"/>
      <c r="I4" s="650"/>
    </row>
    <row r="5" spans="1:57" x14ac:dyDescent="0.2">
      <c r="A5" s="647"/>
      <c r="B5" s="650"/>
      <c r="C5" s="650"/>
      <c r="D5" s="647"/>
      <c r="E5" s="650"/>
      <c r="F5" s="650"/>
      <c r="G5" s="650"/>
      <c r="H5" s="650"/>
      <c r="I5" s="650"/>
    </row>
    <row r="6" spans="1:57" x14ac:dyDescent="0.2">
      <c r="A6" s="647"/>
      <c r="B6" s="650"/>
      <c r="C6" s="650"/>
      <c r="D6" s="647"/>
      <c r="E6" s="650"/>
      <c r="F6" s="650"/>
      <c r="G6" s="650"/>
      <c r="H6" s="650"/>
      <c r="I6" s="650"/>
    </row>
    <row r="7" spans="1:57" x14ac:dyDescent="0.2">
      <c r="A7" s="647"/>
      <c r="B7" s="650"/>
      <c r="C7" s="650"/>
      <c r="D7" s="647"/>
      <c r="E7" s="650"/>
      <c r="F7" s="650"/>
      <c r="G7" s="650"/>
      <c r="H7" s="650"/>
      <c r="I7" s="650"/>
    </row>
    <row r="8" spans="1:57" x14ac:dyDescent="0.2">
      <c r="A8" s="647"/>
      <c r="B8" s="650"/>
      <c r="C8" s="650"/>
      <c r="D8" s="647"/>
      <c r="E8" s="650"/>
      <c r="F8" s="650"/>
      <c r="G8" s="650"/>
      <c r="H8" s="650"/>
      <c r="I8" s="650"/>
    </row>
    <row r="9" spans="1:57" x14ac:dyDescent="0.2">
      <c r="A9" s="647"/>
      <c r="B9" s="650"/>
      <c r="C9" s="650"/>
      <c r="D9" s="647"/>
      <c r="E9" s="650"/>
      <c r="F9" s="650"/>
      <c r="G9" s="650"/>
      <c r="H9" s="650"/>
      <c r="I9" s="650"/>
    </row>
    <row r="10" spans="1:57" x14ac:dyDescent="0.2">
      <c r="A10" s="647"/>
      <c r="B10" s="650"/>
      <c r="C10" s="650"/>
      <c r="D10" s="647"/>
      <c r="E10" s="650"/>
      <c r="F10" s="650"/>
      <c r="G10" s="650"/>
      <c r="H10" s="650"/>
      <c r="I10" s="650"/>
    </row>
    <row r="11" spans="1:57" x14ac:dyDescent="0.2">
      <c r="A11" s="647"/>
      <c r="B11" s="650"/>
      <c r="C11" s="650"/>
      <c r="D11" s="647"/>
      <c r="E11" s="650"/>
      <c r="F11" s="650"/>
      <c r="G11" s="650"/>
      <c r="H11" s="650"/>
      <c r="I11" s="650"/>
    </row>
    <row r="12" spans="1:57" x14ac:dyDescent="0.2">
      <c r="A12" s="647"/>
      <c r="B12" s="650"/>
      <c r="C12" s="650"/>
      <c r="D12" s="647"/>
      <c r="E12" s="650"/>
      <c r="F12" s="650"/>
      <c r="G12" s="650"/>
      <c r="H12" s="650"/>
      <c r="I12" s="650"/>
    </row>
    <row r="13" spans="1:57" x14ac:dyDescent="0.2">
      <c r="A13" s="647"/>
      <c r="B13" s="650"/>
      <c r="C13" s="650"/>
      <c r="D13" s="647"/>
      <c r="E13" s="650"/>
      <c r="F13" s="650"/>
      <c r="G13" s="650"/>
      <c r="H13" s="650"/>
      <c r="I13" s="650"/>
    </row>
    <row r="14" spans="1:57" x14ac:dyDescent="0.2">
      <c r="A14" s="647"/>
      <c r="B14" s="650"/>
      <c r="C14" s="650"/>
      <c r="D14" s="647"/>
      <c r="E14" s="650"/>
      <c r="F14" s="650"/>
      <c r="G14" s="650"/>
      <c r="H14" s="650"/>
      <c r="I14" s="650"/>
    </row>
    <row r="15" spans="1:57" x14ac:dyDescent="0.2">
      <c r="A15" s="647"/>
      <c r="B15" s="650"/>
      <c r="C15" s="650"/>
      <c r="D15" s="647"/>
      <c r="E15" s="650"/>
      <c r="F15" s="650"/>
      <c r="G15" s="650"/>
      <c r="H15" s="650"/>
      <c r="I15" s="650"/>
    </row>
    <row r="16" spans="1:57" x14ac:dyDescent="0.2">
      <c r="A16" s="647"/>
      <c r="B16" s="650"/>
      <c r="C16" s="650"/>
      <c r="D16" s="647"/>
      <c r="E16" s="650"/>
      <c r="F16" s="650"/>
      <c r="G16" s="650"/>
      <c r="H16" s="650"/>
      <c r="I16" s="650"/>
    </row>
    <row r="17" spans="1:57" x14ac:dyDescent="0.2">
      <c r="A17" s="647"/>
      <c r="B17" s="650"/>
      <c r="C17" s="650"/>
      <c r="D17" s="647"/>
      <c r="E17" s="650"/>
      <c r="F17" s="650"/>
      <c r="G17" s="650"/>
      <c r="H17" s="650"/>
      <c r="I17" s="650"/>
    </row>
    <row r="18" spans="1:57" x14ac:dyDescent="0.2">
      <c r="A18" s="647"/>
      <c r="B18" s="650"/>
      <c r="C18" s="650"/>
      <c r="D18" s="647"/>
      <c r="E18" s="650"/>
      <c r="F18" s="650"/>
      <c r="G18" s="650"/>
      <c r="H18" s="650"/>
      <c r="I18" s="650"/>
    </row>
    <row r="19" spans="1:57" x14ac:dyDescent="0.2">
      <c r="A19" s="473"/>
      <c r="B19" s="473"/>
      <c r="C19" s="473"/>
      <c r="D19" s="473"/>
      <c r="E19" s="473"/>
      <c r="F19" s="473"/>
      <c r="G19" s="473"/>
      <c r="H19" s="473"/>
      <c r="I19" s="473"/>
      <c r="J19" s="473"/>
      <c r="K19" s="473"/>
      <c r="L19" s="473"/>
      <c r="M19" s="473"/>
      <c r="N19" s="473"/>
      <c r="O19" s="473"/>
      <c r="P19" s="473"/>
      <c r="Q19" s="473"/>
      <c r="R19" s="473"/>
      <c r="S19" s="473"/>
      <c r="T19" s="473"/>
      <c r="U19" s="473"/>
      <c r="V19" s="473"/>
      <c r="W19" s="473"/>
      <c r="X19" s="473"/>
      <c r="Y19" s="473" t="s">
        <v>1371</v>
      </c>
      <c r="Z19" s="473"/>
      <c r="AA19" s="473"/>
      <c r="AB19" s="473"/>
      <c r="AC19" s="473"/>
      <c r="AD19" s="473"/>
      <c r="AE19" s="473"/>
      <c r="AF19" s="473"/>
      <c r="AG19" s="473"/>
      <c r="AH19" s="473"/>
      <c r="AI19" s="473"/>
    </row>
    <row r="20" spans="1:57" ht="38.25" x14ac:dyDescent="0.2">
      <c r="A20" s="461" t="s">
        <v>1370</v>
      </c>
      <c r="B20" s="460" t="s">
        <v>1023</v>
      </c>
      <c r="C20" s="459" t="s">
        <v>1359</v>
      </c>
      <c r="D20" s="460" t="s">
        <v>1024</v>
      </c>
      <c r="E20" s="459" t="s">
        <v>1369</v>
      </c>
      <c r="F20" s="460" t="s">
        <v>1025</v>
      </c>
      <c r="G20" s="459" t="s">
        <v>1368</v>
      </c>
      <c r="H20" s="460" t="s">
        <v>1113</v>
      </c>
      <c r="I20" s="459" t="s">
        <v>1367</v>
      </c>
      <c r="J20" s="460" t="s">
        <v>1114</v>
      </c>
      <c r="K20" s="459" t="s">
        <v>1366</v>
      </c>
      <c r="L20" s="460" t="s">
        <v>1115</v>
      </c>
      <c r="M20" s="459" t="s">
        <v>1365</v>
      </c>
      <c r="N20" s="460" t="s">
        <v>1116</v>
      </c>
      <c r="O20" s="459" t="s">
        <v>1364</v>
      </c>
      <c r="P20" s="460" t="s">
        <v>1117</v>
      </c>
      <c r="Q20" s="459" t="s">
        <v>1363</v>
      </c>
      <c r="R20" s="460" t="s">
        <v>1118</v>
      </c>
      <c r="S20" s="459" t="s">
        <v>1362</v>
      </c>
      <c r="T20" s="460" t="s">
        <v>1119</v>
      </c>
      <c r="U20" s="459" t="s">
        <v>1361</v>
      </c>
      <c r="V20" s="460" t="s">
        <v>1132</v>
      </c>
      <c r="W20" s="459" t="s">
        <v>1360</v>
      </c>
      <c r="X20" s="473"/>
      <c r="Y20" s="458" t="s">
        <v>1023</v>
      </c>
      <c r="Z20" s="458" t="s">
        <v>1024</v>
      </c>
      <c r="AA20" s="458" t="s">
        <v>1025</v>
      </c>
      <c r="AB20" s="458" t="s">
        <v>1113</v>
      </c>
      <c r="AC20" s="458" t="s">
        <v>1114</v>
      </c>
      <c r="AD20" s="458" t="s">
        <v>1115</v>
      </c>
      <c r="AE20" s="458" t="s">
        <v>1116</v>
      </c>
      <c r="AF20" s="458" t="s">
        <v>1117</v>
      </c>
      <c r="AG20" s="458" t="s">
        <v>1118</v>
      </c>
      <c r="AH20" s="458" t="s">
        <v>1119</v>
      </c>
      <c r="AI20" s="458" t="s">
        <v>1132</v>
      </c>
    </row>
    <row r="21" spans="1:57" x14ac:dyDescent="0.2">
      <c r="A21" s="473"/>
      <c r="B21" s="473"/>
      <c r="C21" s="473"/>
      <c r="D21" s="473"/>
      <c r="E21" s="473"/>
      <c r="F21" s="473"/>
      <c r="G21" s="473"/>
      <c r="H21" s="473"/>
      <c r="I21" s="473"/>
      <c r="J21" s="473"/>
      <c r="K21" s="473"/>
      <c r="L21" s="473"/>
      <c r="M21" s="473"/>
      <c r="N21" s="473"/>
      <c r="O21" s="473"/>
      <c r="P21" s="473"/>
      <c r="Q21" s="473"/>
      <c r="R21" s="473"/>
      <c r="S21" s="473"/>
      <c r="T21" s="473"/>
      <c r="U21" s="473"/>
      <c r="V21" s="473"/>
      <c r="W21" s="473"/>
      <c r="X21" s="473"/>
      <c r="Y21" s="473"/>
      <c r="Z21" s="473"/>
      <c r="AA21" s="473"/>
      <c r="AB21" s="473"/>
      <c r="AC21" s="473"/>
      <c r="AD21" s="473"/>
      <c r="AE21" s="473"/>
      <c r="AF21" s="473"/>
      <c r="AG21" s="473"/>
      <c r="AH21" s="473"/>
      <c r="AI21" s="473"/>
      <c r="BE21" s="666"/>
    </row>
    <row r="22" spans="1:57" x14ac:dyDescent="0.2">
      <c r="A22" s="701" t="str">
        <f>IF(ISBLANK(+LCID!B22),"",+LCID!B22)</f>
        <v/>
      </c>
      <c r="B22" s="702" t="str">
        <f>IF(ISBLANK(+LCID!E22),"",+LCID!E22)</f>
        <v/>
      </c>
      <c r="C22" s="703"/>
      <c r="D22" s="702" t="str">
        <f>IF(ISBLANK(+LCID!F22),"",+LCID!F22)</f>
        <v/>
      </c>
      <c r="E22" s="704"/>
      <c r="F22" s="702" t="str">
        <f>IF(ISBLANK(+LCID!G22),"",+LCID!G22)</f>
        <v/>
      </c>
      <c r="G22" s="703"/>
      <c r="H22" s="702" t="str">
        <f>IF(ISBLANK(+LCID!H22),"",+LCID!H22)</f>
        <v/>
      </c>
      <c r="I22" s="703"/>
      <c r="J22" s="702" t="str">
        <f>IF(ISBLANK(+LCID!I22),"",+LCID!I22)</f>
        <v/>
      </c>
      <c r="K22" s="703"/>
      <c r="L22" s="702" t="str">
        <f>IF(ISBLANK(+LCID!J22),"",+LCID!J22)</f>
        <v/>
      </c>
      <c r="M22" s="703"/>
      <c r="N22" s="702" t="str">
        <f>IF(ISBLANK(+LCID!K22),"",+LCID!K22)</f>
        <v/>
      </c>
      <c r="O22" s="703"/>
      <c r="P22" s="702" t="str">
        <f>IF(ISBLANK(+LCID!L22),"",+LCID!L22)</f>
        <v/>
      </c>
      <c r="Q22" s="703"/>
      <c r="R22" s="702" t="str">
        <f>IF(ISBLANK(+LCID!M22),"",+LCID!M22)</f>
        <v/>
      </c>
      <c r="S22" s="703"/>
      <c r="T22" s="702" t="str">
        <f>IF(ISBLANK(+LCID!N22),"",+LCID!N22)</f>
        <v/>
      </c>
      <c r="U22" s="703"/>
      <c r="V22" s="702" t="str">
        <f>IF(ISBLANK(+LCID!O22),"",+LCID!O22)</f>
        <v/>
      </c>
      <c r="W22" s="703"/>
      <c r="X22" s="473"/>
      <c r="Y22" s="707" t="str">
        <f>IF(ISBLANK(+LCID!E22),"",+IF(ISBLANK(C22),HLOOKUP(B22,$B$2:$BD$60,2,FALSE),C22))</f>
        <v/>
      </c>
      <c r="Z22" s="708" t="str">
        <f>IF(ISBLANK(+LCID!F22),"",+IF(ISBLANK(E22),HLOOKUP(D22,$B$2:$BD$60,2,FALSE),E22))</f>
        <v/>
      </c>
      <c r="AA22" s="708" t="str">
        <f>IF(ISBLANK(+LCID!G22),"",+IF(ISBLANK(G22),HLOOKUP(F22,$B$2:$BD$60,2,FALSE),G22))</f>
        <v/>
      </c>
      <c r="AB22" s="708" t="str">
        <f>IF(ISBLANK(+LCID!H22),"",+IF(ISBLANK(I22),HLOOKUP(H22,$B$2:$BD$60,2,FALSE),I22))</f>
        <v/>
      </c>
      <c r="AC22" s="708" t="str">
        <f>IF(ISBLANK(+LCID!I22),"",+IF(ISBLANK(K22),HLOOKUP(J22,$B$2:$BD$60,2,FALSE),K22))</f>
        <v/>
      </c>
      <c r="AD22" s="708" t="str">
        <f>IF(ISBLANK(+LCID!J22),"",+IF(ISBLANK(M22),HLOOKUP(L22,$B$2:$BD$60,2,FALSE),M22))</f>
        <v/>
      </c>
      <c r="AE22" s="708" t="str">
        <f>IF(ISBLANK(+LCID!K22),"",+IF(ISBLANK(O22),HLOOKUP(N22,$B$2:$BD$60,2,FALSE),O22))</f>
        <v/>
      </c>
      <c r="AF22" s="708" t="str">
        <f>IF(ISBLANK(+LCID!L22),"",+IF(ISBLANK(Q22),HLOOKUP(P22,$B$2:$BD$60,2,FALSE),Q22))</f>
        <v/>
      </c>
      <c r="AG22" s="708" t="str">
        <f>IF(ISBLANK(+LCID!M22),"",+IF(ISBLANK(S22),HLOOKUP(R22,$B$2:$BD$60,2,FALSE),S22))</f>
        <v/>
      </c>
      <c r="AH22" s="708" t="str">
        <f>IF(ISBLANK(+LCID!N22),"",+IF(ISBLANK(U22),HLOOKUP(T22,$B$2:$BD$60,2,FALSE),U22))</f>
        <v/>
      </c>
      <c r="AI22" s="709" t="str">
        <f>IF(ISBLANK(+LCID!O22),"",+IF(ISBLANK(W22),HLOOKUP(V22,$B$2:$BD$60,2,FALSE),W22))</f>
        <v/>
      </c>
      <c r="BE22" s="666"/>
    </row>
    <row r="23" spans="1:57" x14ac:dyDescent="0.2">
      <c r="A23" s="705" t="str">
        <f>IF(ISBLANK(+LCID!B23),"",+LCID!B23)</f>
        <v/>
      </c>
      <c r="B23" s="702" t="str">
        <f>IF(ISBLANK(+LCID!E23),"",+LCID!E23)</f>
        <v/>
      </c>
      <c r="C23" s="703"/>
      <c r="D23" s="702" t="str">
        <f>IF(ISBLANK(+LCID!F23),"",+LCID!F23)</f>
        <v/>
      </c>
      <c r="E23" s="704"/>
      <c r="F23" s="702" t="str">
        <f>IF(ISBLANK(+LCID!G23),"",+LCID!G23)</f>
        <v/>
      </c>
      <c r="G23" s="703"/>
      <c r="H23" s="702" t="str">
        <f>IF(ISBLANK(+LCID!H23),"",+LCID!H23)</f>
        <v/>
      </c>
      <c r="I23" s="703"/>
      <c r="J23" s="702" t="str">
        <f>IF(ISBLANK(+LCID!I23),"",+LCID!I23)</f>
        <v/>
      </c>
      <c r="K23" s="703"/>
      <c r="L23" s="702" t="str">
        <f>IF(ISBLANK(+LCID!J23),"",+LCID!J23)</f>
        <v/>
      </c>
      <c r="M23" s="703"/>
      <c r="N23" s="702" t="str">
        <f>IF(ISBLANK(+LCID!K23),"",+LCID!K23)</f>
        <v/>
      </c>
      <c r="O23" s="703"/>
      <c r="P23" s="702" t="str">
        <f>IF(ISBLANK(+LCID!L23),"",+LCID!L23)</f>
        <v/>
      </c>
      <c r="Q23" s="703"/>
      <c r="R23" s="702" t="str">
        <f>IF(ISBLANK(+LCID!M23),"",+LCID!M23)</f>
        <v/>
      </c>
      <c r="S23" s="703"/>
      <c r="T23" s="702" t="str">
        <f>IF(ISBLANK(+LCID!N23),"",+LCID!N23)</f>
        <v/>
      </c>
      <c r="U23" s="703"/>
      <c r="V23" s="702" t="str">
        <f>IF(ISBLANK(+LCID!O23),"",+LCID!O23)</f>
        <v/>
      </c>
      <c r="W23" s="703"/>
      <c r="X23" s="473"/>
      <c r="Y23" s="710" t="str">
        <f>IF(ISBLANK(+LCID!E23),"",+IF(ISBLANK(C23),HLOOKUP(B23,$B$2:$BD$60,2,FALSE),C23))</f>
        <v/>
      </c>
      <c r="Z23" s="711" t="str">
        <f>IF(ISBLANK(+LCID!F23),"",+IF(ISBLANK(E23),HLOOKUP(D23,$B$2:$BD$60,2,FALSE),E23))</f>
        <v/>
      </c>
      <c r="AA23" s="711" t="str">
        <f>IF(ISBLANK(+LCID!G23),"",+IF(ISBLANK(G23),HLOOKUP(F23,$B$2:$BD$60,2,FALSE),G23))</f>
        <v/>
      </c>
      <c r="AB23" s="711" t="str">
        <f>IF(ISBLANK(+LCID!H23),"",+IF(ISBLANK(I23),HLOOKUP(H23,$B$2:$BD$60,2,FALSE),I23))</f>
        <v/>
      </c>
      <c r="AC23" s="711" t="str">
        <f>IF(ISBLANK(+LCID!I23),"",+IF(ISBLANK(K23),HLOOKUP(J23,$B$2:$BD$60,2,FALSE),K23))</f>
        <v/>
      </c>
      <c r="AD23" s="711" t="str">
        <f>IF(ISBLANK(+LCID!J23),"",+IF(ISBLANK(M23),HLOOKUP(L23,$B$2:$BD$60,2,FALSE),M23))</f>
        <v/>
      </c>
      <c r="AE23" s="711" t="str">
        <f>IF(ISBLANK(+LCID!K23),"",+IF(ISBLANK(O23),HLOOKUP(N23,$B$2:$BD$60,2,FALSE),O23))</f>
        <v/>
      </c>
      <c r="AF23" s="711" t="str">
        <f>IF(ISBLANK(+LCID!L23),"",+IF(ISBLANK(Q23),HLOOKUP(P23,$B$2:$BD$60,2,FALSE),Q23))</f>
        <v/>
      </c>
      <c r="AG23" s="711" t="str">
        <f>IF(ISBLANK(+LCID!M23),"",+IF(ISBLANK(S23),HLOOKUP(R23,$B$2:$BD$60,2,FALSE),S23))</f>
        <v/>
      </c>
      <c r="AH23" s="711" t="str">
        <f>IF(ISBLANK(+LCID!N23),"",+IF(ISBLANK(U23),HLOOKUP(T23,$B$2:$BD$60,2,FALSE),U23))</f>
        <v/>
      </c>
      <c r="AI23" s="712" t="str">
        <f>IF(ISBLANK(+LCID!O23),"",+IF(ISBLANK(W23),HLOOKUP(V23,$B$2:$BD$60,2,FALSE),W23))</f>
        <v/>
      </c>
      <c r="BE23" s="666"/>
    </row>
    <row r="24" spans="1:57" x14ac:dyDescent="0.2">
      <c r="A24" s="705" t="str">
        <f>IF(ISBLANK(+LCID!B24),"",+LCID!B24)</f>
        <v/>
      </c>
      <c r="B24" s="702" t="str">
        <f>IF(ISBLANK(+LCID!E24),"",+LCID!E24)</f>
        <v/>
      </c>
      <c r="C24" s="703"/>
      <c r="D24" s="702" t="str">
        <f>IF(ISBLANK(+LCID!F24),"",+LCID!F24)</f>
        <v/>
      </c>
      <c r="E24" s="704"/>
      <c r="F24" s="702" t="str">
        <f>IF(ISBLANK(+LCID!G24),"",+LCID!G24)</f>
        <v/>
      </c>
      <c r="G24" s="703"/>
      <c r="H24" s="702" t="str">
        <f>IF(ISBLANK(+LCID!H24),"",+LCID!H24)</f>
        <v/>
      </c>
      <c r="I24" s="703"/>
      <c r="J24" s="702" t="str">
        <f>IF(ISBLANK(+LCID!I24),"",+LCID!I24)</f>
        <v/>
      </c>
      <c r="K24" s="703"/>
      <c r="L24" s="702" t="str">
        <f>IF(ISBLANK(+LCID!J24),"",+LCID!J24)</f>
        <v/>
      </c>
      <c r="M24" s="703"/>
      <c r="N24" s="702" t="str">
        <f>IF(ISBLANK(+LCID!K24),"",+LCID!K24)</f>
        <v/>
      </c>
      <c r="O24" s="703"/>
      <c r="P24" s="702" t="str">
        <f>IF(ISBLANK(+LCID!L24),"",+LCID!L24)</f>
        <v/>
      </c>
      <c r="Q24" s="703"/>
      <c r="R24" s="702" t="str">
        <f>IF(ISBLANK(+LCID!M24),"",+LCID!M24)</f>
        <v/>
      </c>
      <c r="S24" s="703"/>
      <c r="T24" s="702" t="str">
        <f>IF(ISBLANK(+LCID!N24),"",+LCID!N24)</f>
        <v/>
      </c>
      <c r="U24" s="703"/>
      <c r="V24" s="702" t="str">
        <f>IF(ISBLANK(+LCID!O24),"",+LCID!O24)</f>
        <v/>
      </c>
      <c r="W24" s="703"/>
      <c r="X24" s="473"/>
      <c r="Y24" s="710" t="str">
        <f>IF(ISBLANK(+LCID!E24),"",+IF(ISBLANK(C24),HLOOKUP(B24,$B$2:$BD$60,2,FALSE),C24))</f>
        <v/>
      </c>
      <c r="Z24" s="711" t="str">
        <f>IF(ISBLANK(+LCID!F24),"",+IF(ISBLANK(E24),HLOOKUP(D24,$B$2:$BD$60,2,FALSE),E24))</f>
        <v/>
      </c>
      <c r="AA24" s="711" t="str">
        <f>IF(ISBLANK(+LCID!G24),"",+IF(ISBLANK(G24),HLOOKUP(F24,$B$2:$BD$60,2,FALSE),G24))</f>
        <v/>
      </c>
      <c r="AB24" s="711" t="str">
        <f>IF(ISBLANK(+LCID!H24),"",+IF(ISBLANK(I24),HLOOKUP(H24,$B$2:$BD$60,2,FALSE),I24))</f>
        <v/>
      </c>
      <c r="AC24" s="711" t="str">
        <f>IF(ISBLANK(+LCID!I24),"",+IF(ISBLANK(K24),HLOOKUP(J24,$B$2:$BD$60,2,FALSE),K24))</f>
        <v/>
      </c>
      <c r="AD24" s="711" t="str">
        <f>IF(ISBLANK(+LCID!J24),"",+IF(ISBLANK(M24),HLOOKUP(L24,$B$2:$BD$60,2,FALSE),M24))</f>
        <v/>
      </c>
      <c r="AE24" s="711" t="str">
        <f>IF(ISBLANK(+LCID!K24),"",+IF(ISBLANK(O24),HLOOKUP(N24,$B$2:$BD$60,2,FALSE),O24))</f>
        <v/>
      </c>
      <c r="AF24" s="711" t="str">
        <f>IF(ISBLANK(+LCID!L24),"",+IF(ISBLANK(Q24),HLOOKUP(P24,$B$2:$BD$60,2,FALSE),Q24))</f>
        <v/>
      </c>
      <c r="AG24" s="711" t="str">
        <f>IF(ISBLANK(+LCID!M24),"",+IF(ISBLANK(S24),HLOOKUP(R24,$B$2:$BD$60,2,FALSE),S24))</f>
        <v/>
      </c>
      <c r="AH24" s="711" t="str">
        <f>IF(ISBLANK(+LCID!N24),"",+IF(ISBLANK(U24),HLOOKUP(T24,$B$2:$BD$60,2,FALSE),U24))</f>
        <v/>
      </c>
      <c r="AI24" s="712" t="str">
        <f>IF(ISBLANK(+LCID!O24),"",+IF(ISBLANK(W24),HLOOKUP(V24,$B$2:$BD$60,2,FALSE),W24))</f>
        <v/>
      </c>
      <c r="BE24" s="666"/>
    </row>
    <row r="25" spans="1:57" x14ac:dyDescent="0.2">
      <c r="A25" s="705" t="str">
        <f>IF(ISBLANK(+LCID!B25),"",+LCID!B25)</f>
        <v/>
      </c>
      <c r="B25" s="702" t="str">
        <f>IF(ISBLANK(+LCID!E25),"",+LCID!E25)</f>
        <v/>
      </c>
      <c r="C25" s="703"/>
      <c r="D25" s="702" t="str">
        <f>IF(ISBLANK(+LCID!F25),"",+LCID!F25)</f>
        <v/>
      </c>
      <c r="E25" s="704"/>
      <c r="F25" s="702" t="str">
        <f>IF(ISBLANK(+LCID!G25),"",+LCID!G25)</f>
        <v/>
      </c>
      <c r="G25" s="703"/>
      <c r="H25" s="702" t="str">
        <f>IF(ISBLANK(+LCID!H25),"",+LCID!H25)</f>
        <v/>
      </c>
      <c r="I25" s="703"/>
      <c r="J25" s="702" t="str">
        <f>IF(ISBLANK(+LCID!I25),"",+LCID!I25)</f>
        <v/>
      </c>
      <c r="K25" s="703"/>
      <c r="L25" s="702" t="str">
        <f>IF(ISBLANK(+LCID!J25),"",+LCID!J25)</f>
        <v/>
      </c>
      <c r="M25" s="703"/>
      <c r="N25" s="702" t="str">
        <f>IF(ISBLANK(+LCID!K25),"",+LCID!K25)</f>
        <v/>
      </c>
      <c r="O25" s="703"/>
      <c r="P25" s="702" t="str">
        <f>IF(ISBLANK(+LCID!L25),"",+LCID!L25)</f>
        <v/>
      </c>
      <c r="Q25" s="703"/>
      <c r="R25" s="702" t="str">
        <f>IF(ISBLANK(+LCID!M25),"",+LCID!M25)</f>
        <v/>
      </c>
      <c r="S25" s="703"/>
      <c r="T25" s="702" t="str">
        <f>IF(ISBLANK(+LCID!N25),"",+LCID!N25)</f>
        <v/>
      </c>
      <c r="U25" s="703"/>
      <c r="V25" s="702" t="str">
        <f>IF(ISBLANK(+LCID!O25),"",+LCID!O25)</f>
        <v/>
      </c>
      <c r="W25" s="703"/>
      <c r="X25" s="473"/>
      <c r="Y25" s="710" t="str">
        <f>IF(ISBLANK(+LCID!E25),"",+IF(ISBLANK(C25),HLOOKUP(B25,$B$2:$BD$60,2,FALSE),C25))</f>
        <v/>
      </c>
      <c r="Z25" s="711" t="str">
        <f>IF(ISBLANK(+LCID!F25),"",+IF(ISBLANK(E25),HLOOKUP(D25,$B$2:$BD$60,2,FALSE),E25))</f>
        <v/>
      </c>
      <c r="AA25" s="711" t="str">
        <f>IF(ISBLANK(+LCID!G25),"",+IF(ISBLANK(G25),HLOOKUP(F25,$B$2:$BD$60,2,FALSE),G25))</f>
        <v/>
      </c>
      <c r="AB25" s="711" t="str">
        <f>IF(ISBLANK(+LCID!H25),"",+IF(ISBLANK(I25),HLOOKUP(H25,$B$2:$BD$60,2,FALSE),I25))</f>
        <v/>
      </c>
      <c r="AC25" s="711" t="str">
        <f>IF(ISBLANK(+LCID!I25),"",+IF(ISBLANK(K25),HLOOKUP(J25,$B$2:$BD$60,2,FALSE),K25))</f>
        <v/>
      </c>
      <c r="AD25" s="711" t="str">
        <f>IF(ISBLANK(+LCID!J25),"",+IF(ISBLANK(M25),HLOOKUP(L25,$B$2:$BD$60,2,FALSE),M25))</f>
        <v/>
      </c>
      <c r="AE25" s="711" t="str">
        <f>IF(ISBLANK(+LCID!K25),"",+IF(ISBLANK(O25),HLOOKUP(N25,$B$2:$BD$60,2,FALSE),O25))</f>
        <v/>
      </c>
      <c r="AF25" s="711" t="str">
        <f>IF(ISBLANK(+LCID!L25),"",+IF(ISBLANK(Q25),HLOOKUP(P25,$B$2:$BD$60,2,FALSE),Q25))</f>
        <v/>
      </c>
      <c r="AG25" s="711" t="str">
        <f>IF(ISBLANK(+LCID!M25),"",+IF(ISBLANK(S25),HLOOKUP(R25,$B$2:$BD$60,2,FALSE),S25))</f>
        <v/>
      </c>
      <c r="AH25" s="711" t="str">
        <f>IF(ISBLANK(+LCID!N25),"",+IF(ISBLANK(U25),HLOOKUP(T25,$B$2:$BD$60,2,FALSE),U25))</f>
        <v/>
      </c>
      <c r="AI25" s="712" t="str">
        <f>IF(ISBLANK(+LCID!O25),"",+IF(ISBLANK(W25),HLOOKUP(V25,$B$2:$BD$60,2,FALSE),W25))</f>
        <v/>
      </c>
      <c r="BE25" s="666"/>
    </row>
    <row r="26" spans="1:57" x14ac:dyDescent="0.2">
      <c r="A26" s="705" t="str">
        <f>IF(ISBLANK(+LCID!B26),"",+LCID!B26)</f>
        <v/>
      </c>
      <c r="B26" s="702" t="str">
        <f>IF(ISBLANK(+LCID!E26),"",+LCID!E26)</f>
        <v/>
      </c>
      <c r="C26" s="703"/>
      <c r="D26" s="702" t="str">
        <f>IF(ISBLANK(+LCID!F26),"",+LCID!F26)</f>
        <v/>
      </c>
      <c r="E26" s="704"/>
      <c r="F26" s="702" t="str">
        <f>IF(ISBLANK(+LCID!G26),"",+LCID!G26)</f>
        <v/>
      </c>
      <c r="G26" s="703"/>
      <c r="H26" s="702" t="str">
        <f>IF(ISBLANK(+LCID!H26),"",+LCID!H26)</f>
        <v/>
      </c>
      <c r="I26" s="703"/>
      <c r="J26" s="702" t="str">
        <f>IF(ISBLANK(+LCID!I26),"",+LCID!I26)</f>
        <v/>
      </c>
      <c r="K26" s="703"/>
      <c r="L26" s="702" t="str">
        <f>IF(ISBLANK(+LCID!J26),"",+LCID!J26)</f>
        <v/>
      </c>
      <c r="M26" s="703"/>
      <c r="N26" s="702" t="str">
        <f>IF(ISBLANK(+LCID!K26),"",+LCID!K26)</f>
        <v/>
      </c>
      <c r="O26" s="703"/>
      <c r="P26" s="702" t="str">
        <f>IF(ISBLANK(+LCID!L26),"",+LCID!L26)</f>
        <v/>
      </c>
      <c r="Q26" s="703"/>
      <c r="R26" s="702" t="str">
        <f>IF(ISBLANK(+LCID!M26),"",+LCID!M26)</f>
        <v/>
      </c>
      <c r="S26" s="703"/>
      <c r="T26" s="702" t="str">
        <f>IF(ISBLANK(+LCID!N26),"",+LCID!N26)</f>
        <v/>
      </c>
      <c r="U26" s="703"/>
      <c r="V26" s="702" t="str">
        <f>IF(ISBLANK(+LCID!O26),"",+LCID!O26)</f>
        <v/>
      </c>
      <c r="W26" s="703"/>
      <c r="X26" s="473"/>
      <c r="Y26" s="710" t="str">
        <f>IF(ISBLANK(+LCID!E26),"",+IF(ISBLANK(C26),HLOOKUP(B26,$B$2:$BD$60,2,FALSE),C26))</f>
        <v/>
      </c>
      <c r="Z26" s="711" t="str">
        <f>IF(ISBLANK(+LCID!F26),"",+IF(ISBLANK(E26),HLOOKUP(D26,$B$2:$BD$60,2,FALSE),E26))</f>
        <v/>
      </c>
      <c r="AA26" s="711" t="str">
        <f>IF(ISBLANK(+LCID!G26),"",+IF(ISBLANK(G26),HLOOKUP(F26,$B$2:$BD$60,2,FALSE),G26))</f>
        <v/>
      </c>
      <c r="AB26" s="711" t="str">
        <f>IF(ISBLANK(+LCID!H26),"",+IF(ISBLANK(I26),HLOOKUP(H26,$B$2:$BD$60,2,FALSE),I26))</f>
        <v/>
      </c>
      <c r="AC26" s="711" t="str">
        <f>IF(ISBLANK(+LCID!I26),"",+IF(ISBLANK(K26),HLOOKUP(J26,$B$2:$BD$60,2,FALSE),K26))</f>
        <v/>
      </c>
      <c r="AD26" s="711" t="str">
        <f>IF(ISBLANK(+LCID!J26),"",+IF(ISBLANK(M26),HLOOKUP(L26,$B$2:$BD$60,2,FALSE),M26))</f>
        <v/>
      </c>
      <c r="AE26" s="711" t="str">
        <f>IF(ISBLANK(+LCID!K26),"",+IF(ISBLANK(O26),HLOOKUP(N26,$B$2:$BD$60,2,FALSE),O26))</f>
        <v/>
      </c>
      <c r="AF26" s="711" t="str">
        <f>IF(ISBLANK(+LCID!L26),"",+IF(ISBLANK(Q26),HLOOKUP(P26,$B$2:$BD$60,2,FALSE),Q26))</f>
        <v/>
      </c>
      <c r="AG26" s="711" t="str">
        <f>IF(ISBLANK(+LCID!M26),"",+IF(ISBLANK(S26),HLOOKUP(R26,$B$2:$BD$60,2,FALSE),S26))</f>
        <v/>
      </c>
      <c r="AH26" s="711" t="str">
        <f>IF(ISBLANK(+LCID!N26),"",+IF(ISBLANK(U26),HLOOKUP(T26,$B$2:$BD$60,2,FALSE),U26))</f>
        <v/>
      </c>
      <c r="AI26" s="712" t="str">
        <f>IF(ISBLANK(+LCID!O26),"",+IF(ISBLANK(W26),HLOOKUP(V26,$B$2:$BD$60,2,FALSE),W26))</f>
        <v/>
      </c>
      <c r="BE26" s="666"/>
    </row>
    <row r="27" spans="1:57" x14ac:dyDescent="0.2">
      <c r="A27" s="705" t="str">
        <f>IF(ISBLANK(+LCID!B27),"",+LCID!B27)</f>
        <v/>
      </c>
      <c r="B27" s="702" t="str">
        <f>IF(ISBLANK(+LCID!E27),"",+LCID!E27)</f>
        <v/>
      </c>
      <c r="C27" s="703"/>
      <c r="D27" s="702" t="str">
        <f>IF(ISBLANK(+LCID!F27),"",+LCID!F27)</f>
        <v/>
      </c>
      <c r="E27" s="704"/>
      <c r="F27" s="702" t="str">
        <f>IF(ISBLANK(+LCID!G27),"",+LCID!G27)</f>
        <v/>
      </c>
      <c r="G27" s="703"/>
      <c r="H27" s="702" t="str">
        <f>IF(ISBLANK(+LCID!H27),"",+LCID!H27)</f>
        <v/>
      </c>
      <c r="I27" s="703"/>
      <c r="J27" s="702" t="str">
        <f>IF(ISBLANK(+LCID!I27),"",+LCID!I27)</f>
        <v/>
      </c>
      <c r="K27" s="703"/>
      <c r="L27" s="702" t="str">
        <f>IF(ISBLANK(+LCID!J27),"",+LCID!J27)</f>
        <v/>
      </c>
      <c r="M27" s="703"/>
      <c r="N27" s="702" t="str">
        <f>IF(ISBLANK(+LCID!K27),"",+LCID!K27)</f>
        <v/>
      </c>
      <c r="O27" s="703"/>
      <c r="P27" s="702" t="str">
        <f>IF(ISBLANK(+LCID!L27),"",+LCID!L27)</f>
        <v/>
      </c>
      <c r="Q27" s="703"/>
      <c r="R27" s="702" t="str">
        <f>IF(ISBLANK(+LCID!M27),"",+LCID!M27)</f>
        <v/>
      </c>
      <c r="S27" s="703"/>
      <c r="T27" s="702" t="str">
        <f>IF(ISBLANK(+LCID!N27),"",+LCID!N27)</f>
        <v/>
      </c>
      <c r="U27" s="703"/>
      <c r="V27" s="702" t="str">
        <f>IF(ISBLANK(+LCID!O27),"",+LCID!O27)</f>
        <v/>
      </c>
      <c r="W27" s="703"/>
      <c r="X27" s="473"/>
      <c r="Y27" s="710" t="str">
        <f>IF(ISBLANK(+LCID!E27),"",+IF(ISBLANK(C27),HLOOKUP(B27,$B$2:$BD$60,2,FALSE),C27))</f>
        <v/>
      </c>
      <c r="Z27" s="711" t="str">
        <f>IF(ISBLANK(+LCID!F27),"",+IF(ISBLANK(E27),HLOOKUP(D27,$B$2:$BD$60,2,FALSE),E27))</f>
        <v/>
      </c>
      <c r="AA27" s="711" t="str">
        <f>IF(ISBLANK(+LCID!G27),"",+IF(ISBLANK(G27),HLOOKUP(F27,$B$2:$BD$60,2,FALSE),G27))</f>
        <v/>
      </c>
      <c r="AB27" s="711" t="str">
        <f>IF(ISBLANK(+LCID!H27),"",+IF(ISBLANK(I27),HLOOKUP(H27,$B$2:$BD$60,2,FALSE),I27))</f>
        <v/>
      </c>
      <c r="AC27" s="711" t="str">
        <f>IF(ISBLANK(+LCID!I27),"",+IF(ISBLANK(K27),HLOOKUP(J27,$B$2:$BD$60,2,FALSE),K27))</f>
        <v/>
      </c>
      <c r="AD27" s="711" t="str">
        <f>IF(ISBLANK(+LCID!J27),"",+IF(ISBLANK(M27),HLOOKUP(L27,$B$2:$BD$60,2,FALSE),M27))</f>
        <v/>
      </c>
      <c r="AE27" s="711" t="str">
        <f>IF(ISBLANK(+LCID!K27),"",+IF(ISBLANK(O27),HLOOKUP(N27,$B$2:$BD$60,2,FALSE),O27))</f>
        <v/>
      </c>
      <c r="AF27" s="711" t="str">
        <f>IF(ISBLANK(+LCID!L27),"",+IF(ISBLANK(Q27),HLOOKUP(P27,$B$2:$BD$60,2,FALSE),Q27))</f>
        <v/>
      </c>
      <c r="AG27" s="711" t="str">
        <f>IF(ISBLANK(+LCID!M27),"",+IF(ISBLANK(S27),HLOOKUP(R27,$B$2:$BD$60,2,FALSE),S27))</f>
        <v/>
      </c>
      <c r="AH27" s="711" t="str">
        <f>IF(ISBLANK(+LCID!N27),"",+IF(ISBLANK(U27),HLOOKUP(T27,$B$2:$BD$60,2,FALSE),U27))</f>
        <v/>
      </c>
      <c r="AI27" s="712" t="str">
        <f>IF(ISBLANK(+LCID!O27),"",+IF(ISBLANK(W27),HLOOKUP(V27,$B$2:$BD$60,2,FALSE),W27))</f>
        <v/>
      </c>
      <c r="BE27" s="666"/>
    </row>
    <row r="28" spans="1:57" x14ac:dyDescent="0.2">
      <c r="A28" s="705" t="str">
        <f>IF(ISBLANK(+LCID!B28),"",+LCID!B28)</f>
        <v/>
      </c>
      <c r="B28" s="702" t="str">
        <f>IF(ISBLANK(+LCID!E28),"",+LCID!E28)</f>
        <v/>
      </c>
      <c r="C28" s="703"/>
      <c r="D28" s="702" t="str">
        <f>IF(ISBLANK(+LCID!F28),"",+LCID!F28)</f>
        <v/>
      </c>
      <c r="E28" s="704"/>
      <c r="F28" s="702" t="str">
        <f>IF(ISBLANK(+LCID!G28),"",+LCID!G28)</f>
        <v/>
      </c>
      <c r="G28" s="703"/>
      <c r="H28" s="702" t="str">
        <f>IF(ISBLANK(+LCID!H28),"",+LCID!H28)</f>
        <v/>
      </c>
      <c r="I28" s="703"/>
      <c r="J28" s="702" t="str">
        <f>IF(ISBLANK(+LCID!I28),"",+LCID!I28)</f>
        <v/>
      </c>
      <c r="K28" s="703"/>
      <c r="L28" s="702" t="str">
        <f>IF(ISBLANK(+LCID!J28),"",+LCID!J28)</f>
        <v/>
      </c>
      <c r="M28" s="703"/>
      <c r="N28" s="702" t="str">
        <f>IF(ISBLANK(+LCID!K28),"",+LCID!K28)</f>
        <v/>
      </c>
      <c r="O28" s="703"/>
      <c r="P28" s="702" t="str">
        <f>IF(ISBLANK(+LCID!L28),"",+LCID!L28)</f>
        <v/>
      </c>
      <c r="Q28" s="703"/>
      <c r="R28" s="702" t="str">
        <f>IF(ISBLANK(+LCID!M28),"",+LCID!M28)</f>
        <v/>
      </c>
      <c r="S28" s="703"/>
      <c r="T28" s="702" t="str">
        <f>IF(ISBLANK(+LCID!N28),"",+LCID!N28)</f>
        <v/>
      </c>
      <c r="U28" s="703"/>
      <c r="V28" s="702" t="str">
        <f>IF(ISBLANK(+LCID!O28),"",+LCID!O28)</f>
        <v/>
      </c>
      <c r="W28" s="703"/>
      <c r="X28" s="473"/>
      <c r="Y28" s="710" t="str">
        <f>IF(ISBLANK(+LCID!E28),"",+IF(ISBLANK(C28),HLOOKUP(B28,$B$2:$BD$60,2,FALSE),C28))</f>
        <v/>
      </c>
      <c r="Z28" s="711" t="str">
        <f>IF(ISBLANK(+LCID!F28),"",+IF(ISBLANK(E28),HLOOKUP(D28,$B$2:$BD$60,2,FALSE),E28))</f>
        <v/>
      </c>
      <c r="AA28" s="711" t="str">
        <f>IF(ISBLANK(+LCID!G28),"",+IF(ISBLANK(G28),HLOOKUP(F28,$B$2:$BD$60,2,FALSE),G28))</f>
        <v/>
      </c>
      <c r="AB28" s="711" t="str">
        <f>IF(ISBLANK(+LCID!H28),"",+IF(ISBLANK(I28),HLOOKUP(H28,$B$2:$BD$60,2,FALSE),I28))</f>
        <v/>
      </c>
      <c r="AC28" s="711" t="str">
        <f>IF(ISBLANK(+LCID!I28),"",+IF(ISBLANK(K28),HLOOKUP(J28,$B$2:$BD$60,2,FALSE),K28))</f>
        <v/>
      </c>
      <c r="AD28" s="711" t="str">
        <f>IF(ISBLANK(+LCID!J28),"",+IF(ISBLANK(M28),HLOOKUP(L28,$B$2:$BD$60,2,FALSE),M28))</f>
        <v/>
      </c>
      <c r="AE28" s="711" t="str">
        <f>IF(ISBLANK(+LCID!K28),"",+IF(ISBLANK(O28),HLOOKUP(N28,$B$2:$BD$60,2,FALSE),O28))</f>
        <v/>
      </c>
      <c r="AF28" s="711" t="str">
        <f>IF(ISBLANK(+LCID!L28),"",+IF(ISBLANK(Q28),HLOOKUP(P28,$B$2:$BD$60,2,FALSE),Q28))</f>
        <v/>
      </c>
      <c r="AG28" s="711" t="str">
        <f>IF(ISBLANK(+LCID!M28),"",+IF(ISBLANK(S28),HLOOKUP(R28,$B$2:$BD$60,2,FALSE),S28))</f>
        <v/>
      </c>
      <c r="AH28" s="711" t="str">
        <f>IF(ISBLANK(+LCID!N28),"",+IF(ISBLANK(U28),HLOOKUP(T28,$B$2:$BD$60,2,FALSE),U28))</f>
        <v/>
      </c>
      <c r="AI28" s="712" t="str">
        <f>IF(ISBLANK(+LCID!O28),"",+IF(ISBLANK(W28),HLOOKUP(V28,$B$2:$BD$60,2,FALSE),W28))</f>
        <v/>
      </c>
      <c r="BE28" s="666"/>
    </row>
    <row r="29" spans="1:57" x14ac:dyDescent="0.2">
      <c r="A29" s="705" t="str">
        <f>IF(ISBLANK(+LCID!B29),"",+LCID!B29)</f>
        <v/>
      </c>
      <c r="B29" s="702" t="str">
        <f>IF(ISBLANK(+LCID!E29),"",+LCID!E29)</f>
        <v/>
      </c>
      <c r="C29" s="703"/>
      <c r="D29" s="702" t="str">
        <f>IF(ISBLANK(+LCID!F29),"",+LCID!F29)</f>
        <v/>
      </c>
      <c r="E29" s="704"/>
      <c r="F29" s="702" t="str">
        <f>IF(ISBLANK(+LCID!G29),"",+LCID!G29)</f>
        <v/>
      </c>
      <c r="G29" s="703"/>
      <c r="H29" s="702" t="str">
        <f>IF(ISBLANK(+LCID!H29),"",+LCID!H29)</f>
        <v/>
      </c>
      <c r="I29" s="703"/>
      <c r="J29" s="702" t="str">
        <f>IF(ISBLANK(+LCID!I29),"",+LCID!I29)</f>
        <v/>
      </c>
      <c r="K29" s="703"/>
      <c r="L29" s="702" t="str">
        <f>IF(ISBLANK(+LCID!J29),"",+LCID!J29)</f>
        <v/>
      </c>
      <c r="M29" s="703"/>
      <c r="N29" s="702" t="str">
        <f>IF(ISBLANK(+LCID!K29),"",+LCID!K29)</f>
        <v/>
      </c>
      <c r="O29" s="703"/>
      <c r="P29" s="702" t="str">
        <f>IF(ISBLANK(+LCID!L29),"",+LCID!L29)</f>
        <v/>
      </c>
      <c r="Q29" s="703"/>
      <c r="R29" s="702" t="str">
        <f>IF(ISBLANK(+LCID!M29),"",+LCID!M29)</f>
        <v/>
      </c>
      <c r="S29" s="703"/>
      <c r="T29" s="702" t="str">
        <f>IF(ISBLANK(+LCID!N29),"",+LCID!N29)</f>
        <v/>
      </c>
      <c r="U29" s="703"/>
      <c r="V29" s="702" t="str">
        <f>IF(ISBLANK(+LCID!O29),"",+LCID!O29)</f>
        <v/>
      </c>
      <c r="W29" s="703"/>
      <c r="X29" s="473"/>
      <c r="Y29" s="710" t="str">
        <f>IF(ISBLANK(+LCID!E29),"",+IF(ISBLANK(C29),HLOOKUP(B29,$B$2:$BD$60,2,FALSE),C29))</f>
        <v/>
      </c>
      <c r="Z29" s="711" t="str">
        <f>IF(ISBLANK(+LCID!F29),"",+IF(ISBLANK(E29),HLOOKUP(D29,$B$2:$BD$60,2,FALSE),E29))</f>
        <v/>
      </c>
      <c r="AA29" s="711" t="str">
        <f>IF(ISBLANK(+LCID!G29),"",+IF(ISBLANK(G29),HLOOKUP(F29,$B$2:$BD$60,2,FALSE),G29))</f>
        <v/>
      </c>
      <c r="AB29" s="711" t="str">
        <f>IF(ISBLANK(+LCID!H29),"",+IF(ISBLANK(I29),HLOOKUP(H29,$B$2:$BD$60,2,FALSE),I29))</f>
        <v/>
      </c>
      <c r="AC29" s="711" t="str">
        <f>IF(ISBLANK(+LCID!I29),"",+IF(ISBLANK(K29),HLOOKUP(J29,$B$2:$BD$60,2,FALSE),K29))</f>
        <v/>
      </c>
      <c r="AD29" s="711" t="str">
        <f>IF(ISBLANK(+LCID!J29),"",+IF(ISBLANK(M29),HLOOKUP(L29,$B$2:$BD$60,2,FALSE),M29))</f>
        <v/>
      </c>
      <c r="AE29" s="711" t="str">
        <f>IF(ISBLANK(+LCID!K29),"",+IF(ISBLANK(O29),HLOOKUP(N29,$B$2:$BD$60,2,FALSE),O29))</f>
        <v/>
      </c>
      <c r="AF29" s="711" t="str">
        <f>IF(ISBLANK(+LCID!L29),"",+IF(ISBLANK(Q29),HLOOKUP(P29,$B$2:$BD$60,2,FALSE),Q29))</f>
        <v/>
      </c>
      <c r="AG29" s="711" t="str">
        <f>IF(ISBLANK(+LCID!M29),"",+IF(ISBLANK(S29),HLOOKUP(R29,$B$2:$BD$60,2,FALSE),S29))</f>
        <v/>
      </c>
      <c r="AH29" s="711" t="str">
        <f>IF(ISBLANK(+LCID!N29),"",+IF(ISBLANK(U29),HLOOKUP(T29,$B$2:$BD$60,2,FALSE),U29))</f>
        <v/>
      </c>
      <c r="AI29" s="712" t="str">
        <f>IF(ISBLANK(+LCID!O29),"",+IF(ISBLANK(W29),HLOOKUP(V29,$B$2:$BD$60,2,FALSE),W29))</f>
        <v/>
      </c>
      <c r="BE29" s="666"/>
    </row>
    <row r="30" spans="1:57" x14ac:dyDescent="0.2">
      <c r="A30" s="705" t="str">
        <f>IF(ISBLANK(+LCID!B30),"",+LCID!B30)</f>
        <v/>
      </c>
      <c r="B30" s="702" t="str">
        <f>IF(ISBLANK(+LCID!E30),"",+LCID!E30)</f>
        <v/>
      </c>
      <c r="C30" s="703"/>
      <c r="D30" s="702" t="str">
        <f>IF(ISBLANK(+LCID!F30),"",+LCID!F30)</f>
        <v/>
      </c>
      <c r="E30" s="704"/>
      <c r="F30" s="702" t="str">
        <f>IF(ISBLANK(+LCID!G30),"",+LCID!G30)</f>
        <v/>
      </c>
      <c r="G30" s="703"/>
      <c r="H30" s="702" t="str">
        <f>IF(ISBLANK(+LCID!H30),"",+LCID!H30)</f>
        <v/>
      </c>
      <c r="I30" s="703"/>
      <c r="J30" s="702" t="str">
        <f>IF(ISBLANK(+LCID!I30),"",+LCID!I30)</f>
        <v/>
      </c>
      <c r="K30" s="703"/>
      <c r="L30" s="702" t="str">
        <f>IF(ISBLANK(+LCID!J30),"",+LCID!J30)</f>
        <v/>
      </c>
      <c r="M30" s="703"/>
      <c r="N30" s="702" t="str">
        <f>IF(ISBLANK(+LCID!K30),"",+LCID!K30)</f>
        <v/>
      </c>
      <c r="O30" s="703"/>
      <c r="P30" s="702" t="str">
        <f>IF(ISBLANK(+LCID!L30),"",+LCID!L30)</f>
        <v/>
      </c>
      <c r="Q30" s="703"/>
      <c r="R30" s="702" t="str">
        <f>IF(ISBLANK(+LCID!M30),"",+LCID!M30)</f>
        <v/>
      </c>
      <c r="S30" s="703"/>
      <c r="T30" s="702" t="str">
        <f>IF(ISBLANK(+LCID!N30),"",+LCID!N30)</f>
        <v/>
      </c>
      <c r="U30" s="703"/>
      <c r="V30" s="702" t="str">
        <f>IF(ISBLANK(+LCID!O30),"",+LCID!O30)</f>
        <v/>
      </c>
      <c r="W30" s="703"/>
      <c r="X30" s="473"/>
      <c r="Y30" s="710" t="str">
        <f>IF(ISBLANK(+LCID!E30),"",+IF(ISBLANK(C30),HLOOKUP(B30,$B$2:$BD$60,2,FALSE),C30))</f>
        <v/>
      </c>
      <c r="Z30" s="711" t="str">
        <f>IF(ISBLANK(+LCID!F30),"",+IF(ISBLANK(E30),HLOOKUP(D30,$B$2:$BD$60,2,FALSE),E30))</f>
        <v/>
      </c>
      <c r="AA30" s="711" t="str">
        <f>IF(ISBLANK(+LCID!G30),"",+IF(ISBLANK(G30),HLOOKUP(F30,$B$2:$BD$60,2,FALSE),G30))</f>
        <v/>
      </c>
      <c r="AB30" s="711" t="str">
        <f>IF(ISBLANK(+LCID!H30),"",+IF(ISBLANK(I30),HLOOKUP(H30,$B$2:$BD$60,2,FALSE),I30))</f>
        <v/>
      </c>
      <c r="AC30" s="711" t="str">
        <f>IF(ISBLANK(+LCID!I30),"",+IF(ISBLANK(K30),HLOOKUP(J30,$B$2:$BD$60,2,FALSE),K30))</f>
        <v/>
      </c>
      <c r="AD30" s="711" t="str">
        <f>IF(ISBLANK(+LCID!J30),"",+IF(ISBLANK(M30),HLOOKUP(L30,$B$2:$BD$60,2,FALSE),M30))</f>
        <v/>
      </c>
      <c r="AE30" s="711" t="str">
        <f>IF(ISBLANK(+LCID!K30),"",+IF(ISBLANK(O30),HLOOKUP(N30,$B$2:$BD$60,2,FALSE),O30))</f>
        <v/>
      </c>
      <c r="AF30" s="711" t="str">
        <f>IF(ISBLANK(+LCID!L30),"",+IF(ISBLANK(Q30),HLOOKUP(P30,$B$2:$BD$60,2,FALSE),Q30))</f>
        <v/>
      </c>
      <c r="AG30" s="711" t="str">
        <f>IF(ISBLANK(+LCID!M30),"",+IF(ISBLANK(S30),HLOOKUP(R30,$B$2:$BD$60,2,FALSE),S30))</f>
        <v/>
      </c>
      <c r="AH30" s="711" t="str">
        <f>IF(ISBLANK(+LCID!N30),"",+IF(ISBLANK(U30),HLOOKUP(T30,$B$2:$BD$60,2,FALSE),U30))</f>
        <v/>
      </c>
      <c r="AI30" s="712" t="str">
        <f>IF(ISBLANK(+LCID!O30),"",+IF(ISBLANK(W30),HLOOKUP(V30,$B$2:$BD$60,2,FALSE),W30))</f>
        <v/>
      </c>
      <c r="BE30" s="666"/>
    </row>
    <row r="31" spans="1:57" x14ac:dyDescent="0.2">
      <c r="A31" s="705" t="str">
        <f>IF(ISBLANK(+LCID!B31),"",+LCID!B31)</f>
        <v/>
      </c>
      <c r="B31" s="702" t="str">
        <f>IF(ISBLANK(+LCID!E31),"",+LCID!E31)</f>
        <v/>
      </c>
      <c r="C31" s="703"/>
      <c r="D31" s="702" t="str">
        <f>IF(ISBLANK(+LCID!F31),"",+LCID!F31)</f>
        <v/>
      </c>
      <c r="E31" s="704"/>
      <c r="F31" s="702" t="str">
        <f>IF(ISBLANK(+LCID!G31),"",+LCID!G31)</f>
        <v/>
      </c>
      <c r="G31" s="703"/>
      <c r="H31" s="702" t="str">
        <f>IF(ISBLANK(+LCID!H31),"",+LCID!H31)</f>
        <v/>
      </c>
      <c r="I31" s="703"/>
      <c r="J31" s="702" t="str">
        <f>IF(ISBLANK(+LCID!I31),"",+LCID!I31)</f>
        <v/>
      </c>
      <c r="K31" s="703"/>
      <c r="L31" s="702" t="str">
        <f>IF(ISBLANK(+LCID!J31),"",+LCID!J31)</f>
        <v/>
      </c>
      <c r="M31" s="703"/>
      <c r="N31" s="702" t="str">
        <f>IF(ISBLANK(+LCID!K31),"",+LCID!K31)</f>
        <v/>
      </c>
      <c r="O31" s="703"/>
      <c r="P31" s="702" t="str">
        <f>IF(ISBLANK(+LCID!L31),"",+LCID!L31)</f>
        <v/>
      </c>
      <c r="Q31" s="703"/>
      <c r="R31" s="702" t="str">
        <f>IF(ISBLANK(+LCID!M31),"",+LCID!M31)</f>
        <v/>
      </c>
      <c r="S31" s="703"/>
      <c r="T31" s="702" t="str">
        <f>IF(ISBLANK(+LCID!N31),"",+LCID!N31)</f>
        <v/>
      </c>
      <c r="U31" s="703"/>
      <c r="V31" s="702" t="str">
        <f>IF(ISBLANK(+LCID!O31),"",+LCID!O31)</f>
        <v/>
      </c>
      <c r="W31" s="703"/>
      <c r="X31" s="473"/>
      <c r="Y31" s="710" t="str">
        <f>IF(ISBLANK(+LCID!E31),"",+IF(ISBLANK(C31),HLOOKUP(B31,$B$2:$BD$60,2,FALSE),C31))</f>
        <v/>
      </c>
      <c r="Z31" s="711" t="str">
        <f>IF(ISBLANK(+LCID!F31),"",+IF(ISBLANK(E31),HLOOKUP(D31,$B$2:$BD$60,2,FALSE),E31))</f>
        <v/>
      </c>
      <c r="AA31" s="711" t="str">
        <f>IF(ISBLANK(+LCID!G31),"",+IF(ISBLANK(G31),HLOOKUP(F31,$B$2:$BD$60,2,FALSE),G31))</f>
        <v/>
      </c>
      <c r="AB31" s="711" t="str">
        <f>IF(ISBLANK(+LCID!H31),"",+IF(ISBLANK(I31),HLOOKUP(H31,$B$2:$BD$60,2,FALSE),I31))</f>
        <v/>
      </c>
      <c r="AC31" s="711" t="str">
        <f>IF(ISBLANK(+LCID!I31),"",+IF(ISBLANK(K31),HLOOKUP(J31,$B$2:$BD$60,2,FALSE),K31))</f>
        <v/>
      </c>
      <c r="AD31" s="711" t="str">
        <f>IF(ISBLANK(+LCID!J31),"",+IF(ISBLANK(M31),HLOOKUP(L31,$B$2:$BD$60,2,FALSE),M31))</f>
        <v/>
      </c>
      <c r="AE31" s="711" t="str">
        <f>IF(ISBLANK(+LCID!K31),"",+IF(ISBLANK(O31),HLOOKUP(N31,$B$2:$BD$60,2,FALSE),O31))</f>
        <v/>
      </c>
      <c r="AF31" s="711" t="str">
        <f>IF(ISBLANK(+LCID!L31),"",+IF(ISBLANK(Q31),HLOOKUP(P31,$B$2:$BD$60,2,FALSE),Q31))</f>
        <v/>
      </c>
      <c r="AG31" s="711" t="str">
        <f>IF(ISBLANK(+LCID!M31),"",+IF(ISBLANK(S31),HLOOKUP(R31,$B$2:$BD$60,2,FALSE),S31))</f>
        <v/>
      </c>
      <c r="AH31" s="711" t="str">
        <f>IF(ISBLANK(+LCID!N31),"",+IF(ISBLANK(U31),HLOOKUP(T31,$B$2:$BD$60,2,FALSE),U31))</f>
        <v/>
      </c>
      <c r="AI31" s="712" t="str">
        <f>IF(ISBLANK(+LCID!O31),"",+IF(ISBLANK(W31),HLOOKUP(V31,$B$2:$BD$60,2,FALSE),W31))</f>
        <v/>
      </c>
      <c r="BE31" s="666"/>
    </row>
    <row r="32" spans="1:57" x14ac:dyDescent="0.2">
      <c r="A32" s="705" t="str">
        <f>IF(ISBLANK(+LCID!B32),"",+LCID!B32)</f>
        <v/>
      </c>
      <c r="B32" s="702" t="str">
        <f>IF(ISBLANK(+LCID!E32),"",+LCID!E32)</f>
        <v/>
      </c>
      <c r="C32" s="703"/>
      <c r="D32" s="702" t="str">
        <f>IF(ISBLANK(+LCID!F32),"",+LCID!F32)</f>
        <v/>
      </c>
      <c r="E32" s="704"/>
      <c r="F32" s="702" t="str">
        <f>IF(ISBLANK(+LCID!G32),"",+LCID!G32)</f>
        <v/>
      </c>
      <c r="G32" s="703"/>
      <c r="H32" s="702" t="str">
        <f>IF(ISBLANK(+LCID!H32),"",+LCID!H32)</f>
        <v/>
      </c>
      <c r="I32" s="703"/>
      <c r="J32" s="702" t="str">
        <f>IF(ISBLANK(+LCID!I32),"",+LCID!I32)</f>
        <v/>
      </c>
      <c r="K32" s="703"/>
      <c r="L32" s="702" t="str">
        <f>IF(ISBLANK(+LCID!J32),"",+LCID!J32)</f>
        <v/>
      </c>
      <c r="M32" s="703"/>
      <c r="N32" s="702" t="str">
        <f>IF(ISBLANK(+LCID!K32),"",+LCID!K32)</f>
        <v/>
      </c>
      <c r="O32" s="703"/>
      <c r="P32" s="702" t="str">
        <f>IF(ISBLANK(+LCID!L32),"",+LCID!L32)</f>
        <v/>
      </c>
      <c r="Q32" s="703"/>
      <c r="R32" s="702" t="str">
        <f>IF(ISBLANK(+LCID!M32),"",+LCID!M32)</f>
        <v/>
      </c>
      <c r="S32" s="703"/>
      <c r="T32" s="702" t="str">
        <f>IF(ISBLANK(+LCID!N32),"",+LCID!N32)</f>
        <v/>
      </c>
      <c r="U32" s="703"/>
      <c r="V32" s="702" t="str">
        <f>IF(ISBLANK(+LCID!O32),"",+LCID!O32)</f>
        <v/>
      </c>
      <c r="W32" s="703"/>
      <c r="X32" s="473"/>
      <c r="Y32" s="710" t="str">
        <f>IF(ISBLANK(+LCID!E32),"",+IF(ISBLANK(C32),HLOOKUP(B32,$B$2:$BD$60,2,FALSE),C32))</f>
        <v/>
      </c>
      <c r="Z32" s="711" t="str">
        <f>IF(ISBLANK(+LCID!F32),"",+IF(ISBLANK(E32),HLOOKUP(D32,$B$2:$BD$60,2,FALSE),E32))</f>
        <v/>
      </c>
      <c r="AA32" s="711" t="str">
        <f>IF(ISBLANK(+LCID!G32),"",+IF(ISBLANK(G32),HLOOKUP(F32,$B$2:$BD$60,2,FALSE),G32))</f>
        <v/>
      </c>
      <c r="AB32" s="711" t="str">
        <f>IF(ISBLANK(+LCID!H32),"",+IF(ISBLANK(I32),HLOOKUP(H32,$B$2:$BD$60,2,FALSE),I32))</f>
        <v/>
      </c>
      <c r="AC32" s="711" t="str">
        <f>IF(ISBLANK(+LCID!I32),"",+IF(ISBLANK(K32),HLOOKUP(J32,$B$2:$BD$60,2,FALSE),K32))</f>
        <v/>
      </c>
      <c r="AD32" s="711" t="str">
        <f>IF(ISBLANK(+LCID!J32),"",+IF(ISBLANK(M32),HLOOKUP(L32,$B$2:$BD$60,2,FALSE),M32))</f>
        <v/>
      </c>
      <c r="AE32" s="711" t="str">
        <f>IF(ISBLANK(+LCID!K32),"",+IF(ISBLANK(O32),HLOOKUP(N32,$B$2:$BD$60,2,FALSE),O32))</f>
        <v/>
      </c>
      <c r="AF32" s="711" t="str">
        <f>IF(ISBLANK(+LCID!L32),"",+IF(ISBLANK(Q32),HLOOKUP(P32,$B$2:$BD$60,2,FALSE),Q32))</f>
        <v/>
      </c>
      <c r="AG32" s="711" t="str">
        <f>IF(ISBLANK(+LCID!M32),"",+IF(ISBLANK(S32),HLOOKUP(R32,$B$2:$BD$60,2,FALSE),S32))</f>
        <v/>
      </c>
      <c r="AH32" s="711" t="str">
        <f>IF(ISBLANK(+LCID!N32),"",+IF(ISBLANK(U32),HLOOKUP(T32,$B$2:$BD$60,2,FALSE),U32))</f>
        <v/>
      </c>
      <c r="AI32" s="712" t="str">
        <f>IF(ISBLANK(+LCID!O32),"",+IF(ISBLANK(W32),HLOOKUP(V32,$B$2:$BD$60,2,FALSE),W32))</f>
        <v/>
      </c>
      <c r="BE32" s="666"/>
    </row>
    <row r="33" spans="1:57" x14ac:dyDescent="0.2">
      <c r="A33" s="705" t="str">
        <f>IF(ISBLANK(+LCID!B33),"",+LCID!B33)</f>
        <v/>
      </c>
      <c r="B33" s="702" t="str">
        <f>IF(ISBLANK(+LCID!E33),"",+LCID!E33)</f>
        <v/>
      </c>
      <c r="C33" s="703"/>
      <c r="D33" s="702" t="str">
        <f>IF(ISBLANK(+LCID!F33),"",+LCID!F33)</f>
        <v/>
      </c>
      <c r="E33" s="704"/>
      <c r="F33" s="702" t="str">
        <f>IF(ISBLANK(+LCID!G33),"",+LCID!G33)</f>
        <v/>
      </c>
      <c r="G33" s="703"/>
      <c r="H33" s="702" t="str">
        <f>IF(ISBLANK(+LCID!H33),"",+LCID!H33)</f>
        <v/>
      </c>
      <c r="I33" s="703"/>
      <c r="J33" s="702" t="str">
        <f>IF(ISBLANK(+LCID!I33),"",+LCID!I33)</f>
        <v/>
      </c>
      <c r="K33" s="703"/>
      <c r="L33" s="702" t="str">
        <f>IF(ISBLANK(+LCID!J33),"",+LCID!J33)</f>
        <v/>
      </c>
      <c r="M33" s="703"/>
      <c r="N33" s="702" t="str">
        <f>IF(ISBLANK(+LCID!K33),"",+LCID!K33)</f>
        <v/>
      </c>
      <c r="O33" s="703"/>
      <c r="P33" s="702" t="str">
        <f>IF(ISBLANK(+LCID!L33),"",+LCID!L33)</f>
        <v/>
      </c>
      <c r="Q33" s="703"/>
      <c r="R33" s="702" t="str">
        <f>IF(ISBLANK(+LCID!M33),"",+LCID!M33)</f>
        <v/>
      </c>
      <c r="S33" s="703"/>
      <c r="T33" s="702" t="str">
        <f>IF(ISBLANK(+LCID!N33),"",+LCID!N33)</f>
        <v/>
      </c>
      <c r="U33" s="703"/>
      <c r="V33" s="702" t="str">
        <f>IF(ISBLANK(+LCID!O33),"",+LCID!O33)</f>
        <v/>
      </c>
      <c r="W33" s="703"/>
      <c r="X33" s="473"/>
      <c r="Y33" s="710" t="str">
        <f>IF(ISBLANK(+LCID!E33),"",+IF(ISBLANK(C33),HLOOKUP(B33,$B$2:$BD$60,2,FALSE),C33))</f>
        <v/>
      </c>
      <c r="Z33" s="711" t="str">
        <f>IF(ISBLANK(+LCID!F33),"",+IF(ISBLANK(E33),HLOOKUP(D33,$B$2:$BD$60,2,FALSE),E33))</f>
        <v/>
      </c>
      <c r="AA33" s="711" t="str">
        <f>IF(ISBLANK(+LCID!G33),"",+IF(ISBLANK(G33),HLOOKUP(F33,$B$2:$BD$60,2,FALSE),G33))</f>
        <v/>
      </c>
      <c r="AB33" s="711" t="str">
        <f>IF(ISBLANK(+LCID!H33),"",+IF(ISBLANK(I33),HLOOKUP(H33,$B$2:$BD$60,2,FALSE),I33))</f>
        <v/>
      </c>
      <c r="AC33" s="711" t="str">
        <f>IF(ISBLANK(+LCID!I33),"",+IF(ISBLANK(K33),HLOOKUP(J33,$B$2:$BD$60,2,FALSE),K33))</f>
        <v/>
      </c>
      <c r="AD33" s="711" t="str">
        <f>IF(ISBLANK(+LCID!J33),"",+IF(ISBLANK(M33),HLOOKUP(L33,$B$2:$BD$60,2,FALSE),M33))</f>
        <v/>
      </c>
      <c r="AE33" s="711" t="str">
        <f>IF(ISBLANK(+LCID!K33),"",+IF(ISBLANK(O33),HLOOKUP(N33,$B$2:$BD$60,2,FALSE),O33))</f>
        <v/>
      </c>
      <c r="AF33" s="711" t="str">
        <f>IF(ISBLANK(+LCID!L33),"",+IF(ISBLANK(Q33),HLOOKUP(P33,$B$2:$BD$60,2,FALSE),Q33))</f>
        <v/>
      </c>
      <c r="AG33" s="711" t="str">
        <f>IF(ISBLANK(+LCID!M33),"",+IF(ISBLANK(S33),HLOOKUP(R33,$B$2:$BD$60,2,FALSE),S33))</f>
        <v/>
      </c>
      <c r="AH33" s="711" t="str">
        <f>IF(ISBLANK(+LCID!N33),"",+IF(ISBLANK(U33),HLOOKUP(T33,$B$2:$BD$60,2,FALSE),U33))</f>
        <v/>
      </c>
      <c r="AI33" s="712" t="str">
        <f>IF(ISBLANK(+LCID!O33),"",+IF(ISBLANK(W33),HLOOKUP(V33,$B$2:$BD$60,2,FALSE),W33))</f>
        <v/>
      </c>
      <c r="BE33" s="666"/>
    </row>
    <row r="34" spans="1:57" x14ac:dyDescent="0.2">
      <c r="A34" s="705" t="str">
        <f>IF(ISBLANK(+LCID!B34),"",+LCID!B34)</f>
        <v/>
      </c>
      <c r="B34" s="702" t="str">
        <f>IF(ISBLANK(+LCID!E34),"",+LCID!E34)</f>
        <v/>
      </c>
      <c r="C34" s="703"/>
      <c r="D34" s="702" t="str">
        <f>IF(ISBLANK(+LCID!F34),"",+LCID!F34)</f>
        <v/>
      </c>
      <c r="E34" s="704"/>
      <c r="F34" s="702" t="str">
        <f>IF(ISBLANK(+LCID!G34),"",+LCID!G34)</f>
        <v/>
      </c>
      <c r="G34" s="703"/>
      <c r="H34" s="702" t="str">
        <f>IF(ISBLANK(+LCID!H34),"",+LCID!H34)</f>
        <v/>
      </c>
      <c r="I34" s="703"/>
      <c r="J34" s="702" t="str">
        <f>IF(ISBLANK(+LCID!I34),"",+LCID!I34)</f>
        <v/>
      </c>
      <c r="K34" s="703"/>
      <c r="L34" s="702" t="str">
        <f>IF(ISBLANK(+LCID!J34),"",+LCID!J34)</f>
        <v/>
      </c>
      <c r="M34" s="703"/>
      <c r="N34" s="702" t="str">
        <f>IF(ISBLANK(+LCID!K34),"",+LCID!K34)</f>
        <v/>
      </c>
      <c r="O34" s="703"/>
      <c r="P34" s="702" t="str">
        <f>IF(ISBLANK(+LCID!L34),"",+LCID!L34)</f>
        <v/>
      </c>
      <c r="Q34" s="703"/>
      <c r="R34" s="702" t="str">
        <f>IF(ISBLANK(+LCID!M34),"",+LCID!M34)</f>
        <v/>
      </c>
      <c r="S34" s="703"/>
      <c r="T34" s="702" t="str">
        <f>IF(ISBLANK(+LCID!N34),"",+LCID!N34)</f>
        <v/>
      </c>
      <c r="U34" s="703"/>
      <c r="V34" s="702" t="str">
        <f>IF(ISBLANK(+LCID!O34),"",+LCID!O34)</f>
        <v/>
      </c>
      <c r="W34" s="703"/>
      <c r="X34" s="473"/>
      <c r="Y34" s="710" t="str">
        <f>IF(ISBLANK(+LCID!E34),"",+IF(ISBLANK(C34),HLOOKUP(B34,$B$2:$BD$60,2,FALSE),C34))</f>
        <v/>
      </c>
      <c r="Z34" s="711" t="str">
        <f>IF(ISBLANK(+LCID!F34),"",+IF(ISBLANK(E34),HLOOKUP(D34,$B$2:$BD$60,2,FALSE),E34))</f>
        <v/>
      </c>
      <c r="AA34" s="711" t="str">
        <f>IF(ISBLANK(+LCID!G34),"",+IF(ISBLANK(G34),HLOOKUP(F34,$B$2:$BD$60,2,FALSE),G34))</f>
        <v/>
      </c>
      <c r="AB34" s="711" t="str">
        <f>IF(ISBLANK(+LCID!H34),"",+IF(ISBLANK(I34),HLOOKUP(H34,$B$2:$BD$60,2,FALSE),I34))</f>
        <v/>
      </c>
      <c r="AC34" s="711" t="str">
        <f>IF(ISBLANK(+LCID!I34),"",+IF(ISBLANK(K34),HLOOKUP(J34,$B$2:$BD$60,2,FALSE),K34))</f>
        <v/>
      </c>
      <c r="AD34" s="711" t="str">
        <f>IF(ISBLANK(+LCID!J34),"",+IF(ISBLANK(M34),HLOOKUP(L34,$B$2:$BD$60,2,FALSE),M34))</f>
        <v/>
      </c>
      <c r="AE34" s="711" t="str">
        <f>IF(ISBLANK(+LCID!K34),"",+IF(ISBLANK(O34),HLOOKUP(N34,$B$2:$BD$60,2,FALSE),O34))</f>
        <v/>
      </c>
      <c r="AF34" s="711" t="str">
        <f>IF(ISBLANK(+LCID!L34),"",+IF(ISBLANK(Q34),HLOOKUP(P34,$B$2:$BD$60,2,FALSE),Q34))</f>
        <v/>
      </c>
      <c r="AG34" s="711" t="str">
        <f>IF(ISBLANK(+LCID!M34),"",+IF(ISBLANK(S34),HLOOKUP(R34,$B$2:$BD$60,2,FALSE),S34))</f>
        <v/>
      </c>
      <c r="AH34" s="711" t="str">
        <f>IF(ISBLANK(+LCID!N34),"",+IF(ISBLANK(U34),HLOOKUP(T34,$B$2:$BD$60,2,FALSE),U34))</f>
        <v/>
      </c>
      <c r="AI34" s="712" t="str">
        <f>IF(ISBLANK(+LCID!O34),"",+IF(ISBLANK(W34),HLOOKUP(V34,$B$2:$BD$60,2,FALSE),W34))</f>
        <v/>
      </c>
      <c r="BE34" s="666"/>
    </row>
    <row r="35" spans="1:57" x14ac:dyDescent="0.2">
      <c r="A35" s="705" t="str">
        <f>IF(ISBLANK(+LCID!B35),"",+LCID!B35)</f>
        <v/>
      </c>
      <c r="B35" s="702" t="str">
        <f>IF(ISBLANK(+LCID!E35),"",+LCID!E35)</f>
        <v/>
      </c>
      <c r="C35" s="703"/>
      <c r="D35" s="702" t="str">
        <f>IF(ISBLANK(+LCID!F35),"",+LCID!F35)</f>
        <v/>
      </c>
      <c r="E35" s="704"/>
      <c r="F35" s="702" t="str">
        <f>IF(ISBLANK(+LCID!G35),"",+LCID!G35)</f>
        <v/>
      </c>
      <c r="G35" s="703"/>
      <c r="H35" s="702" t="str">
        <f>IF(ISBLANK(+LCID!H35),"",+LCID!H35)</f>
        <v/>
      </c>
      <c r="I35" s="703"/>
      <c r="J35" s="702" t="str">
        <f>IF(ISBLANK(+LCID!I35),"",+LCID!I35)</f>
        <v/>
      </c>
      <c r="K35" s="703"/>
      <c r="L35" s="702" t="str">
        <f>IF(ISBLANK(+LCID!J35),"",+LCID!J35)</f>
        <v/>
      </c>
      <c r="M35" s="703"/>
      <c r="N35" s="702" t="str">
        <f>IF(ISBLANK(+LCID!K35),"",+LCID!K35)</f>
        <v/>
      </c>
      <c r="O35" s="703"/>
      <c r="P35" s="702" t="str">
        <f>IF(ISBLANK(+LCID!L35),"",+LCID!L35)</f>
        <v/>
      </c>
      <c r="Q35" s="703"/>
      <c r="R35" s="702" t="str">
        <f>IF(ISBLANK(+LCID!M35),"",+LCID!M35)</f>
        <v/>
      </c>
      <c r="S35" s="703"/>
      <c r="T35" s="702" t="str">
        <f>IF(ISBLANK(+LCID!N35),"",+LCID!N35)</f>
        <v/>
      </c>
      <c r="U35" s="703"/>
      <c r="V35" s="702" t="str">
        <f>IF(ISBLANK(+LCID!O35),"",+LCID!O35)</f>
        <v/>
      </c>
      <c r="W35" s="703"/>
      <c r="X35" s="473"/>
      <c r="Y35" s="710" t="str">
        <f>IF(ISBLANK(+LCID!E35),"",+IF(ISBLANK(C35),HLOOKUP(B35,$B$2:$BD$60,2,FALSE),C35))</f>
        <v/>
      </c>
      <c r="Z35" s="711" t="str">
        <f>IF(ISBLANK(+LCID!F35),"",+IF(ISBLANK(E35),HLOOKUP(D35,$B$2:$BD$60,2,FALSE),E35))</f>
        <v/>
      </c>
      <c r="AA35" s="711" t="str">
        <f>IF(ISBLANK(+LCID!G35),"",+IF(ISBLANK(G35),HLOOKUP(F35,$B$2:$BD$60,2,FALSE),G35))</f>
        <v/>
      </c>
      <c r="AB35" s="711" t="str">
        <f>IF(ISBLANK(+LCID!H35),"",+IF(ISBLANK(I35),HLOOKUP(H35,$B$2:$BD$60,2,FALSE),I35))</f>
        <v/>
      </c>
      <c r="AC35" s="711" t="str">
        <f>IF(ISBLANK(+LCID!I35),"",+IF(ISBLANK(K35),HLOOKUP(J35,$B$2:$BD$60,2,FALSE),K35))</f>
        <v/>
      </c>
      <c r="AD35" s="711" t="str">
        <f>IF(ISBLANK(+LCID!J35),"",+IF(ISBLANK(M35),HLOOKUP(L35,$B$2:$BD$60,2,FALSE),M35))</f>
        <v/>
      </c>
      <c r="AE35" s="711" t="str">
        <f>IF(ISBLANK(+LCID!K35),"",+IF(ISBLANK(O35),HLOOKUP(N35,$B$2:$BD$60,2,FALSE),O35))</f>
        <v/>
      </c>
      <c r="AF35" s="711" t="str">
        <f>IF(ISBLANK(+LCID!L35),"",+IF(ISBLANK(Q35),HLOOKUP(P35,$B$2:$BD$60,2,FALSE),Q35))</f>
        <v/>
      </c>
      <c r="AG35" s="711" t="str">
        <f>IF(ISBLANK(+LCID!M35),"",+IF(ISBLANK(S35),HLOOKUP(R35,$B$2:$BD$60,2,FALSE),S35))</f>
        <v/>
      </c>
      <c r="AH35" s="711" t="str">
        <f>IF(ISBLANK(+LCID!N35),"",+IF(ISBLANK(U35),HLOOKUP(T35,$B$2:$BD$60,2,FALSE),U35))</f>
        <v/>
      </c>
      <c r="AI35" s="712" t="str">
        <f>IF(ISBLANK(+LCID!O35),"",+IF(ISBLANK(W35),HLOOKUP(V35,$B$2:$BD$60,2,FALSE),W35))</f>
        <v/>
      </c>
      <c r="BE35" s="666"/>
    </row>
    <row r="36" spans="1:57" x14ac:dyDescent="0.2">
      <c r="A36" s="705" t="str">
        <f>IF(ISBLANK(+LCID!B36),"",+LCID!B36)</f>
        <v/>
      </c>
      <c r="B36" s="702" t="str">
        <f>IF(ISBLANK(+LCID!E36),"",+LCID!E36)</f>
        <v/>
      </c>
      <c r="C36" s="703"/>
      <c r="D36" s="702" t="str">
        <f>IF(ISBLANK(+LCID!F36),"",+LCID!F36)</f>
        <v/>
      </c>
      <c r="E36" s="704"/>
      <c r="F36" s="702" t="str">
        <f>IF(ISBLANK(+LCID!G36),"",+LCID!G36)</f>
        <v/>
      </c>
      <c r="G36" s="703"/>
      <c r="H36" s="702" t="str">
        <f>IF(ISBLANK(+LCID!H36),"",+LCID!H36)</f>
        <v/>
      </c>
      <c r="I36" s="703"/>
      <c r="J36" s="702" t="str">
        <f>IF(ISBLANK(+LCID!I36),"",+LCID!I36)</f>
        <v/>
      </c>
      <c r="K36" s="703"/>
      <c r="L36" s="702" t="str">
        <f>IF(ISBLANK(+LCID!J36),"",+LCID!J36)</f>
        <v/>
      </c>
      <c r="M36" s="703"/>
      <c r="N36" s="702" t="str">
        <f>IF(ISBLANK(+LCID!K36),"",+LCID!K36)</f>
        <v/>
      </c>
      <c r="O36" s="703"/>
      <c r="P36" s="702" t="str">
        <f>IF(ISBLANK(+LCID!L36),"",+LCID!L36)</f>
        <v/>
      </c>
      <c r="Q36" s="703"/>
      <c r="R36" s="702" t="str">
        <f>IF(ISBLANK(+LCID!M36),"",+LCID!M36)</f>
        <v/>
      </c>
      <c r="S36" s="703"/>
      <c r="T36" s="702" t="str">
        <f>IF(ISBLANK(+LCID!N36),"",+LCID!N36)</f>
        <v/>
      </c>
      <c r="U36" s="703"/>
      <c r="V36" s="702" t="str">
        <f>IF(ISBLANK(+LCID!O36),"",+LCID!O36)</f>
        <v/>
      </c>
      <c r="W36" s="703"/>
      <c r="X36" s="473"/>
      <c r="Y36" s="710" t="str">
        <f>IF(ISBLANK(+LCID!E36),"",+IF(ISBLANK(C36),HLOOKUP(B36,$B$2:$BD$60,2,FALSE),C36))</f>
        <v/>
      </c>
      <c r="Z36" s="711" t="str">
        <f>IF(ISBLANK(+LCID!F36),"",+IF(ISBLANK(E36),HLOOKUP(D36,$B$2:$BD$60,2,FALSE),E36))</f>
        <v/>
      </c>
      <c r="AA36" s="711" t="str">
        <f>IF(ISBLANK(+LCID!G36),"",+IF(ISBLANK(G36),HLOOKUP(F36,$B$2:$BD$60,2,FALSE),G36))</f>
        <v/>
      </c>
      <c r="AB36" s="711" t="str">
        <f>IF(ISBLANK(+LCID!H36),"",+IF(ISBLANK(I36),HLOOKUP(H36,$B$2:$BD$60,2,FALSE),I36))</f>
        <v/>
      </c>
      <c r="AC36" s="711" t="str">
        <f>IF(ISBLANK(+LCID!I36),"",+IF(ISBLANK(K36),HLOOKUP(J36,$B$2:$BD$60,2,FALSE),K36))</f>
        <v/>
      </c>
      <c r="AD36" s="711" t="str">
        <f>IF(ISBLANK(+LCID!J36),"",+IF(ISBLANK(M36),HLOOKUP(L36,$B$2:$BD$60,2,FALSE),M36))</f>
        <v/>
      </c>
      <c r="AE36" s="711" t="str">
        <f>IF(ISBLANK(+LCID!K36),"",+IF(ISBLANK(O36),HLOOKUP(N36,$B$2:$BD$60,2,FALSE),O36))</f>
        <v/>
      </c>
      <c r="AF36" s="711" t="str">
        <f>IF(ISBLANK(+LCID!L36),"",+IF(ISBLANK(Q36),HLOOKUP(P36,$B$2:$BD$60,2,FALSE),Q36))</f>
        <v/>
      </c>
      <c r="AG36" s="711" t="str">
        <f>IF(ISBLANK(+LCID!M36),"",+IF(ISBLANK(S36),HLOOKUP(R36,$B$2:$BD$60,2,FALSE),S36))</f>
        <v/>
      </c>
      <c r="AH36" s="711" t="str">
        <f>IF(ISBLANK(+LCID!N36),"",+IF(ISBLANK(U36),HLOOKUP(T36,$B$2:$BD$60,2,FALSE),U36))</f>
        <v/>
      </c>
      <c r="AI36" s="712" t="str">
        <f>IF(ISBLANK(+LCID!O36),"",+IF(ISBLANK(W36),HLOOKUP(V36,$B$2:$BD$60,2,FALSE),W36))</f>
        <v/>
      </c>
      <c r="BE36" s="666"/>
    </row>
    <row r="37" spans="1:57" x14ac:dyDescent="0.2">
      <c r="A37" s="705" t="str">
        <f>IF(ISBLANK(+LCID!B37),"",+LCID!B37)</f>
        <v/>
      </c>
      <c r="B37" s="702" t="str">
        <f>IF(ISBLANK(+LCID!E37),"",+LCID!E37)</f>
        <v/>
      </c>
      <c r="C37" s="703"/>
      <c r="D37" s="702" t="str">
        <f>IF(ISBLANK(+LCID!F37),"",+LCID!F37)</f>
        <v/>
      </c>
      <c r="E37" s="704"/>
      <c r="F37" s="702" t="str">
        <f>IF(ISBLANK(+LCID!G37),"",+LCID!G37)</f>
        <v/>
      </c>
      <c r="G37" s="703"/>
      <c r="H37" s="702" t="str">
        <f>IF(ISBLANK(+LCID!H37),"",+LCID!H37)</f>
        <v/>
      </c>
      <c r="I37" s="703"/>
      <c r="J37" s="702" t="str">
        <f>IF(ISBLANK(+LCID!I37),"",+LCID!I37)</f>
        <v/>
      </c>
      <c r="K37" s="703"/>
      <c r="L37" s="702" t="str">
        <f>IF(ISBLANK(+LCID!J37),"",+LCID!J37)</f>
        <v/>
      </c>
      <c r="M37" s="703"/>
      <c r="N37" s="702" t="str">
        <f>IF(ISBLANK(+LCID!K37),"",+LCID!K37)</f>
        <v/>
      </c>
      <c r="O37" s="703"/>
      <c r="P37" s="702" t="str">
        <f>IF(ISBLANK(+LCID!L37),"",+LCID!L37)</f>
        <v/>
      </c>
      <c r="Q37" s="703"/>
      <c r="R37" s="702" t="str">
        <f>IF(ISBLANK(+LCID!M37),"",+LCID!M37)</f>
        <v/>
      </c>
      <c r="S37" s="703"/>
      <c r="T37" s="702" t="str">
        <f>IF(ISBLANK(+LCID!N37),"",+LCID!N37)</f>
        <v/>
      </c>
      <c r="U37" s="703"/>
      <c r="V37" s="702" t="str">
        <f>IF(ISBLANK(+LCID!O37),"",+LCID!O37)</f>
        <v/>
      </c>
      <c r="W37" s="703"/>
      <c r="X37" s="473"/>
      <c r="Y37" s="710" t="str">
        <f>IF(ISBLANK(+LCID!E37),"",+IF(ISBLANK(C37),HLOOKUP(B37,$B$2:$BD$60,2,FALSE),C37))</f>
        <v/>
      </c>
      <c r="Z37" s="711" t="str">
        <f>IF(ISBLANK(+LCID!F37),"",+IF(ISBLANK(E37),HLOOKUP(D37,$B$2:$BD$60,2,FALSE),E37))</f>
        <v/>
      </c>
      <c r="AA37" s="711" t="str">
        <f>IF(ISBLANK(+LCID!G37),"",+IF(ISBLANK(G37),HLOOKUP(F37,$B$2:$BD$60,2,FALSE),G37))</f>
        <v/>
      </c>
      <c r="AB37" s="711" t="str">
        <f>IF(ISBLANK(+LCID!H37),"",+IF(ISBLANK(I37),HLOOKUP(H37,$B$2:$BD$60,2,FALSE),I37))</f>
        <v/>
      </c>
      <c r="AC37" s="711" t="str">
        <f>IF(ISBLANK(+LCID!I37),"",+IF(ISBLANK(K37),HLOOKUP(J37,$B$2:$BD$60,2,FALSE),K37))</f>
        <v/>
      </c>
      <c r="AD37" s="711" t="str">
        <f>IF(ISBLANK(+LCID!J37),"",+IF(ISBLANK(M37),HLOOKUP(L37,$B$2:$BD$60,2,FALSE),M37))</f>
        <v/>
      </c>
      <c r="AE37" s="711" t="str">
        <f>IF(ISBLANK(+LCID!K37),"",+IF(ISBLANK(O37),HLOOKUP(N37,$B$2:$BD$60,2,FALSE),O37))</f>
        <v/>
      </c>
      <c r="AF37" s="711" t="str">
        <f>IF(ISBLANK(+LCID!L37),"",+IF(ISBLANK(Q37),HLOOKUP(P37,$B$2:$BD$60,2,FALSE),Q37))</f>
        <v/>
      </c>
      <c r="AG37" s="711" t="str">
        <f>IF(ISBLANK(+LCID!M37),"",+IF(ISBLANK(S37),HLOOKUP(R37,$B$2:$BD$60,2,FALSE),S37))</f>
        <v/>
      </c>
      <c r="AH37" s="711" t="str">
        <f>IF(ISBLANK(+LCID!N37),"",+IF(ISBLANK(U37),HLOOKUP(T37,$B$2:$BD$60,2,FALSE),U37))</f>
        <v/>
      </c>
      <c r="AI37" s="712" t="str">
        <f>IF(ISBLANK(+LCID!O37),"",+IF(ISBLANK(W37),HLOOKUP(V37,$B$2:$BD$60,2,FALSE),W37))</f>
        <v/>
      </c>
      <c r="BE37" s="666"/>
    </row>
    <row r="38" spans="1:57" x14ac:dyDescent="0.2">
      <c r="A38" s="705" t="str">
        <f>IF(ISBLANK(+LCID!B38),"",+LCID!B38)</f>
        <v/>
      </c>
      <c r="B38" s="702" t="str">
        <f>IF(ISBLANK(+LCID!E38),"",+LCID!E38)</f>
        <v/>
      </c>
      <c r="C38" s="703"/>
      <c r="D38" s="702" t="str">
        <f>IF(ISBLANK(+LCID!F38),"",+LCID!F38)</f>
        <v/>
      </c>
      <c r="E38" s="704"/>
      <c r="F38" s="702" t="str">
        <f>IF(ISBLANK(+LCID!G38),"",+LCID!G38)</f>
        <v/>
      </c>
      <c r="G38" s="703"/>
      <c r="H38" s="702" t="str">
        <f>IF(ISBLANK(+LCID!H38),"",+LCID!H38)</f>
        <v/>
      </c>
      <c r="I38" s="703"/>
      <c r="J38" s="702" t="str">
        <f>IF(ISBLANK(+LCID!I38),"",+LCID!I38)</f>
        <v/>
      </c>
      <c r="K38" s="703"/>
      <c r="L38" s="702" t="str">
        <f>IF(ISBLANK(+LCID!J38),"",+LCID!J38)</f>
        <v/>
      </c>
      <c r="M38" s="703"/>
      <c r="N38" s="702" t="str">
        <f>IF(ISBLANK(+LCID!K38),"",+LCID!K38)</f>
        <v/>
      </c>
      <c r="O38" s="703"/>
      <c r="P38" s="702" t="str">
        <f>IF(ISBLANK(+LCID!L38),"",+LCID!L38)</f>
        <v/>
      </c>
      <c r="Q38" s="703"/>
      <c r="R38" s="702" t="str">
        <f>IF(ISBLANK(+LCID!M38),"",+LCID!M38)</f>
        <v/>
      </c>
      <c r="S38" s="703"/>
      <c r="T38" s="702" t="str">
        <f>IF(ISBLANK(+LCID!N38),"",+LCID!N38)</f>
        <v/>
      </c>
      <c r="U38" s="703"/>
      <c r="V38" s="702" t="str">
        <f>IF(ISBLANK(+LCID!O38),"",+LCID!O38)</f>
        <v/>
      </c>
      <c r="W38" s="703"/>
      <c r="X38" s="473"/>
      <c r="Y38" s="710" t="str">
        <f>IF(ISBLANK(+LCID!E38),"",+IF(ISBLANK(C38),HLOOKUP(B38,$B$2:$BD$60,2,FALSE),C38))</f>
        <v/>
      </c>
      <c r="Z38" s="711" t="str">
        <f>IF(ISBLANK(+LCID!F38),"",+IF(ISBLANK(E38),HLOOKUP(D38,$B$2:$BD$60,2,FALSE),E38))</f>
        <v/>
      </c>
      <c r="AA38" s="711" t="str">
        <f>IF(ISBLANK(+LCID!G38),"",+IF(ISBLANK(G38),HLOOKUP(F38,$B$2:$BD$60,2,FALSE),G38))</f>
        <v/>
      </c>
      <c r="AB38" s="711" t="str">
        <f>IF(ISBLANK(+LCID!H38),"",+IF(ISBLANK(I38),HLOOKUP(H38,$B$2:$BD$60,2,FALSE),I38))</f>
        <v/>
      </c>
      <c r="AC38" s="711" t="str">
        <f>IF(ISBLANK(+LCID!I38),"",+IF(ISBLANK(K38),HLOOKUP(J38,$B$2:$BD$60,2,FALSE),K38))</f>
        <v/>
      </c>
      <c r="AD38" s="711" t="str">
        <f>IF(ISBLANK(+LCID!J38),"",+IF(ISBLANK(M38),HLOOKUP(L38,$B$2:$BD$60,2,FALSE),M38))</f>
        <v/>
      </c>
      <c r="AE38" s="711" t="str">
        <f>IF(ISBLANK(+LCID!K38),"",+IF(ISBLANK(O38),HLOOKUP(N38,$B$2:$BD$60,2,FALSE),O38))</f>
        <v/>
      </c>
      <c r="AF38" s="711" t="str">
        <f>IF(ISBLANK(+LCID!L38),"",+IF(ISBLANK(Q38),HLOOKUP(P38,$B$2:$BD$60,2,FALSE),Q38))</f>
        <v/>
      </c>
      <c r="AG38" s="711" t="str">
        <f>IF(ISBLANK(+LCID!M38),"",+IF(ISBLANK(S38),HLOOKUP(R38,$B$2:$BD$60,2,FALSE),S38))</f>
        <v/>
      </c>
      <c r="AH38" s="711" t="str">
        <f>IF(ISBLANK(+LCID!N38),"",+IF(ISBLANK(U38),HLOOKUP(T38,$B$2:$BD$60,2,FALSE),U38))</f>
        <v/>
      </c>
      <c r="AI38" s="712" t="str">
        <f>IF(ISBLANK(+LCID!O38),"",+IF(ISBLANK(W38),HLOOKUP(V38,$B$2:$BD$60,2,FALSE),W38))</f>
        <v/>
      </c>
      <c r="BE38" s="666"/>
    </row>
    <row r="39" spans="1:57" x14ac:dyDescent="0.2">
      <c r="A39" s="705" t="str">
        <f>IF(ISBLANK(+LCID!B39),"",+LCID!B39)</f>
        <v/>
      </c>
      <c r="B39" s="702" t="str">
        <f>IF(ISBLANK(+LCID!E39),"",+LCID!E39)</f>
        <v/>
      </c>
      <c r="C39" s="703"/>
      <c r="D39" s="702" t="str">
        <f>IF(ISBLANK(+LCID!F39),"",+LCID!F39)</f>
        <v/>
      </c>
      <c r="E39" s="704"/>
      <c r="F39" s="702" t="str">
        <f>IF(ISBLANK(+LCID!G39),"",+LCID!G39)</f>
        <v/>
      </c>
      <c r="G39" s="703"/>
      <c r="H39" s="702" t="str">
        <f>IF(ISBLANK(+LCID!H39),"",+LCID!H39)</f>
        <v/>
      </c>
      <c r="I39" s="703"/>
      <c r="J39" s="702" t="str">
        <f>IF(ISBLANK(+LCID!I39),"",+LCID!I39)</f>
        <v/>
      </c>
      <c r="K39" s="703"/>
      <c r="L39" s="702" t="str">
        <f>IF(ISBLANK(+LCID!J39),"",+LCID!J39)</f>
        <v/>
      </c>
      <c r="M39" s="703"/>
      <c r="N39" s="702" t="str">
        <f>IF(ISBLANK(+LCID!K39),"",+LCID!K39)</f>
        <v/>
      </c>
      <c r="O39" s="703"/>
      <c r="P39" s="702" t="str">
        <f>IF(ISBLANK(+LCID!L39),"",+LCID!L39)</f>
        <v/>
      </c>
      <c r="Q39" s="703"/>
      <c r="R39" s="702" t="str">
        <f>IF(ISBLANK(+LCID!M39),"",+LCID!M39)</f>
        <v/>
      </c>
      <c r="S39" s="703"/>
      <c r="T39" s="702" t="str">
        <f>IF(ISBLANK(+LCID!N39),"",+LCID!N39)</f>
        <v/>
      </c>
      <c r="U39" s="703"/>
      <c r="V39" s="702" t="str">
        <f>IF(ISBLANK(+LCID!O39),"",+LCID!O39)</f>
        <v/>
      </c>
      <c r="W39" s="703"/>
      <c r="X39" s="473"/>
      <c r="Y39" s="710" t="str">
        <f>IF(ISBLANK(+LCID!E39),"",+IF(ISBLANK(C39),HLOOKUP(B39,$B$2:$BD$60,2,FALSE),C39))</f>
        <v/>
      </c>
      <c r="Z39" s="711" t="str">
        <f>IF(ISBLANK(+LCID!F39),"",+IF(ISBLANK(E39),HLOOKUP(D39,$B$2:$BD$60,2,FALSE),E39))</f>
        <v/>
      </c>
      <c r="AA39" s="711" t="str">
        <f>IF(ISBLANK(+LCID!G39),"",+IF(ISBLANK(G39),HLOOKUP(F39,$B$2:$BD$60,2,FALSE),G39))</f>
        <v/>
      </c>
      <c r="AB39" s="711" t="str">
        <f>IF(ISBLANK(+LCID!H39),"",+IF(ISBLANK(I39),HLOOKUP(H39,$B$2:$BD$60,2,FALSE),I39))</f>
        <v/>
      </c>
      <c r="AC39" s="711" t="str">
        <f>IF(ISBLANK(+LCID!I39),"",+IF(ISBLANK(K39),HLOOKUP(J39,$B$2:$BD$60,2,FALSE),K39))</f>
        <v/>
      </c>
      <c r="AD39" s="711" t="str">
        <f>IF(ISBLANK(+LCID!J39),"",+IF(ISBLANK(M39),HLOOKUP(L39,$B$2:$BD$60,2,FALSE),M39))</f>
        <v/>
      </c>
      <c r="AE39" s="711" t="str">
        <f>IF(ISBLANK(+LCID!K39),"",+IF(ISBLANK(O39),HLOOKUP(N39,$B$2:$BD$60,2,FALSE),O39))</f>
        <v/>
      </c>
      <c r="AF39" s="711" t="str">
        <f>IF(ISBLANK(+LCID!L39),"",+IF(ISBLANK(Q39),HLOOKUP(P39,$B$2:$BD$60,2,FALSE),Q39))</f>
        <v/>
      </c>
      <c r="AG39" s="711" t="str">
        <f>IF(ISBLANK(+LCID!M39),"",+IF(ISBLANK(S39),HLOOKUP(R39,$B$2:$BD$60,2,FALSE),S39))</f>
        <v/>
      </c>
      <c r="AH39" s="711" t="str">
        <f>IF(ISBLANK(+LCID!N39),"",+IF(ISBLANK(U39),HLOOKUP(T39,$B$2:$BD$60,2,FALSE),U39))</f>
        <v/>
      </c>
      <c r="AI39" s="712" t="str">
        <f>IF(ISBLANK(+LCID!O39),"",+IF(ISBLANK(W39),HLOOKUP(V39,$B$2:$BD$60,2,FALSE),W39))</f>
        <v/>
      </c>
      <c r="BE39" s="666"/>
    </row>
    <row r="40" spans="1:57" x14ac:dyDescent="0.2">
      <c r="A40" s="705" t="str">
        <f>IF(ISBLANK(+LCID!B40),"",+LCID!B40)</f>
        <v/>
      </c>
      <c r="B40" s="702" t="str">
        <f>IF(ISBLANK(+LCID!E40),"",+LCID!E40)</f>
        <v/>
      </c>
      <c r="C40" s="703"/>
      <c r="D40" s="702" t="str">
        <f>IF(ISBLANK(+LCID!F40),"",+LCID!F40)</f>
        <v/>
      </c>
      <c r="E40" s="704"/>
      <c r="F40" s="702" t="str">
        <f>IF(ISBLANK(+LCID!G40),"",+LCID!G40)</f>
        <v/>
      </c>
      <c r="G40" s="703"/>
      <c r="H40" s="702" t="str">
        <f>IF(ISBLANK(+LCID!H40),"",+LCID!H40)</f>
        <v/>
      </c>
      <c r="I40" s="703"/>
      <c r="J40" s="702" t="str">
        <f>IF(ISBLANK(+LCID!I40),"",+LCID!I40)</f>
        <v/>
      </c>
      <c r="K40" s="703"/>
      <c r="L40" s="702" t="str">
        <f>IF(ISBLANK(+LCID!J40),"",+LCID!J40)</f>
        <v/>
      </c>
      <c r="M40" s="703"/>
      <c r="N40" s="702" t="str">
        <f>IF(ISBLANK(+LCID!K40),"",+LCID!K40)</f>
        <v/>
      </c>
      <c r="O40" s="703"/>
      <c r="P40" s="702" t="str">
        <f>IF(ISBLANK(+LCID!L40),"",+LCID!L40)</f>
        <v/>
      </c>
      <c r="Q40" s="703"/>
      <c r="R40" s="702" t="str">
        <f>IF(ISBLANK(+LCID!M40),"",+LCID!M40)</f>
        <v/>
      </c>
      <c r="S40" s="703"/>
      <c r="T40" s="702" t="str">
        <f>IF(ISBLANK(+LCID!N40),"",+LCID!N40)</f>
        <v/>
      </c>
      <c r="U40" s="703"/>
      <c r="V40" s="702" t="str">
        <f>IF(ISBLANK(+LCID!O40),"",+LCID!O40)</f>
        <v/>
      </c>
      <c r="W40" s="703"/>
      <c r="X40" s="473"/>
      <c r="Y40" s="710" t="str">
        <f>IF(ISBLANK(+LCID!E40),"",+IF(ISBLANK(C40),HLOOKUP(B40,$B$2:$BD$60,2,FALSE),C40))</f>
        <v/>
      </c>
      <c r="Z40" s="711" t="str">
        <f>IF(ISBLANK(+LCID!F40),"",+IF(ISBLANK(E40),HLOOKUP(D40,$B$2:$BD$60,2,FALSE),E40))</f>
        <v/>
      </c>
      <c r="AA40" s="711" t="str">
        <f>IF(ISBLANK(+LCID!G40),"",+IF(ISBLANK(G40),HLOOKUP(F40,$B$2:$BD$60,2,FALSE),G40))</f>
        <v/>
      </c>
      <c r="AB40" s="711" t="str">
        <f>IF(ISBLANK(+LCID!H40),"",+IF(ISBLANK(I40),HLOOKUP(H40,$B$2:$BD$60,2,FALSE),I40))</f>
        <v/>
      </c>
      <c r="AC40" s="711" t="str">
        <f>IF(ISBLANK(+LCID!I40),"",+IF(ISBLANK(K40),HLOOKUP(J40,$B$2:$BD$60,2,FALSE),K40))</f>
        <v/>
      </c>
      <c r="AD40" s="711" t="str">
        <f>IF(ISBLANK(+LCID!J40),"",+IF(ISBLANK(M40),HLOOKUP(L40,$B$2:$BD$60,2,FALSE),M40))</f>
        <v/>
      </c>
      <c r="AE40" s="711" t="str">
        <f>IF(ISBLANK(+LCID!K40),"",+IF(ISBLANK(O40),HLOOKUP(N40,$B$2:$BD$60,2,FALSE),O40))</f>
        <v/>
      </c>
      <c r="AF40" s="711" t="str">
        <f>IF(ISBLANK(+LCID!L40),"",+IF(ISBLANK(Q40),HLOOKUP(P40,$B$2:$BD$60,2,FALSE),Q40))</f>
        <v/>
      </c>
      <c r="AG40" s="711" t="str">
        <f>IF(ISBLANK(+LCID!M40),"",+IF(ISBLANK(S40),HLOOKUP(R40,$B$2:$BD$60,2,FALSE),S40))</f>
        <v/>
      </c>
      <c r="AH40" s="711" t="str">
        <f>IF(ISBLANK(+LCID!N40),"",+IF(ISBLANK(U40),HLOOKUP(T40,$B$2:$BD$60,2,FALSE),U40))</f>
        <v/>
      </c>
      <c r="AI40" s="712" t="str">
        <f>IF(ISBLANK(+LCID!O40),"",+IF(ISBLANK(W40),HLOOKUP(V40,$B$2:$BD$60,2,FALSE),W40))</f>
        <v/>
      </c>
      <c r="BE40" s="666"/>
    </row>
    <row r="41" spans="1:57" x14ac:dyDescent="0.2">
      <c r="A41" s="705" t="str">
        <f>IF(ISBLANK(+LCID!B41),"",+LCID!B41)</f>
        <v/>
      </c>
      <c r="B41" s="702" t="str">
        <f>IF(ISBLANK(+LCID!E41),"",+LCID!E41)</f>
        <v/>
      </c>
      <c r="C41" s="703"/>
      <c r="D41" s="702" t="str">
        <f>IF(ISBLANK(+LCID!F41),"",+LCID!F41)</f>
        <v/>
      </c>
      <c r="E41" s="704"/>
      <c r="F41" s="702" t="str">
        <f>IF(ISBLANK(+LCID!G41),"",+LCID!G41)</f>
        <v/>
      </c>
      <c r="G41" s="703"/>
      <c r="H41" s="702" t="str">
        <f>IF(ISBLANK(+LCID!H41),"",+LCID!H41)</f>
        <v/>
      </c>
      <c r="I41" s="703"/>
      <c r="J41" s="702" t="str">
        <f>IF(ISBLANK(+LCID!I41),"",+LCID!I41)</f>
        <v/>
      </c>
      <c r="K41" s="703"/>
      <c r="L41" s="702" t="str">
        <f>IF(ISBLANK(+LCID!J41),"",+LCID!J41)</f>
        <v/>
      </c>
      <c r="M41" s="703"/>
      <c r="N41" s="702" t="str">
        <f>IF(ISBLANK(+LCID!K41),"",+LCID!K41)</f>
        <v/>
      </c>
      <c r="O41" s="703"/>
      <c r="P41" s="702" t="str">
        <f>IF(ISBLANK(+LCID!L41),"",+LCID!L41)</f>
        <v/>
      </c>
      <c r="Q41" s="703"/>
      <c r="R41" s="702" t="str">
        <f>IF(ISBLANK(+LCID!M41),"",+LCID!M41)</f>
        <v/>
      </c>
      <c r="S41" s="703"/>
      <c r="T41" s="702" t="str">
        <f>IF(ISBLANK(+LCID!N41),"",+LCID!N41)</f>
        <v/>
      </c>
      <c r="U41" s="703"/>
      <c r="V41" s="702" t="str">
        <f>IF(ISBLANK(+LCID!O41),"",+LCID!O41)</f>
        <v/>
      </c>
      <c r="W41" s="703"/>
      <c r="X41" s="473"/>
      <c r="Y41" s="710" t="str">
        <f>IF(ISBLANK(+LCID!E41),"",+IF(ISBLANK(C41),HLOOKUP(B41,$B$2:$BD$60,2,FALSE),C41))</f>
        <v/>
      </c>
      <c r="Z41" s="711" t="str">
        <f>IF(ISBLANK(+LCID!F41),"",+IF(ISBLANK(E41),HLOOKUP(D41,$B$2:$BD$60,2,FALSE),E41))</f>
        <v/>
      </c>
      <c r="AA41" s="711" t="str">
        <f>IF(ISBLANK(+LCID!G41),"",+IF(ISBLANK(G41),HLOOKUP(F41,$B$2:$BD$60,2,FALSE),G41))</f>
        <v/>
      </c>
      <c r="AB41" s="711" t="str">
        <f>IF(ISBLANK(+LCID!H41),"",+IF(ISBLANK(I41),HLOOKUP(H41,$B$2:$BD$60,2,FALSE),I41))</f>
        <v/>
      </c>
      <c r="AC41" s="711" t="str">
        <f>IF(ISBLANK(+LCID!I41),"",+IF(ISBLANK(K41),HLOOKUP(J41,$B$2:$BD$60,2,FALSE),K41))</f>
        <v/>
      </c>
      <c r="AD41" s="711" t="str">
        <f>IF(ISBLANK(+LCID!J41),"",+IF(ISBLANK(M41),HLOOKUP(L41,$B$2:$BD$60,2,FALSE),M41))</f>
        <v/>
      </c>
      <c r="AE41" s="711" t="str">
        <f>IF(ISBLANK(+LCID!K41),"",+IF(ISBLANK(O41),HLOOKUP(N41,$B$2:$BD$60,2,FALSE),O41))</f>
        <v/>
      </c>
      <c r="AF41" s="711" t="str">
        <f>IF(ISBLANK(+LCID!L41),"",+IF(ISBLANK(Q41),HLOOKUP(P41,$B$2:$BD$60,2,FALSE),Q41))</f>
        <v/>
      </c>
      <c r="AG41" s="711" t="str">
        <f>IF(ISBLANK(+LCID!M41),"",+IF(ISBLANK(S41),HLOOKUP(R41,$B$2:$BD$60,2,FALSE),S41))</f>
        <v/>
      </c>
      <c r="AH41" s="711" t="str">
        <f>IF(ISBLANK(+LCID!N41),"",+IF(ISBLANK(U41),HLOOKUP(T41,$B$2:$BD$60,2,FALSE),U41))</f>
        <v/>
      </c>
      <c r="AI41" s="712" t="str">
        <f>IF(ISBLANK(+LCID!O41),"",+IF(ISBLANK(W41),HLOOKUP(V41,$B$2:$BD$60,2,FALSE),W41))</f>
        <v/>
      </c>
      <c r="BE41" s="666"/>
    </row>
    <row r="42" spans="1:57" x14ac:dyDescent="0.2">
      <c r="A42" s="705" t="str">
        <f>IF(ISBLANK(+LCID!B42),"",+LCID!B42)</f>
        <v/>
      </c>
      <c r="B42" s="702" t="str">
        <f>IF(ISBLANK(+LCID!E42),"",+LCID!E42)</f>
        <v/>
      </c>
      <c r="C42" s="703"/>
      <c r="D42" s="702" t="str">
        <f>IF(ISBLANK(+LCID!F42),"",+LCID!F42)</f>
        <v/>
      </c>
      <c r="E42" s="704"/>
      <c r="F42" s="702" t="str">
        <f>IF(ISBLANK(+LCID!G42),"",+LCID!G42)</f>
        <v/>
      </c>
      <c r="G42" s="703"/>
      <c r="H42" s="702" t="str">
        <f>IF(ISBLANK(+LCID!H42),"",+LCID!H42)</f>
        <v/>
      </c>
      <c r="I42" s="703"/>
      <c r="J42" s="702" t="str">
        <f>IF(ISBLANK(+LCID!I42),"",+LCID!I42)</f>
        <v/>
      </c>
      <c r="K42" s="703"/>
      <c r="L42" s="702" t="str">
        <f>IF(ISBLANK(+LCID!J42),"",+LCID!J42)</f>
        <v/>
      </c>
      <c r="M42" s="703"/>
      <c r="N42" s="702" t="str">
        <f>IF(ISBLANK(+LCID!K42),"",+LCID!K42)</f>
        <v/>
      </c>
      <c r="O42" s="703"/>
      <c r="P42" s="702" t="str">
        <f>IF(ISBLANK(+LCID!L42),"",+LCID!L42)</f>
        <v/>
      </c>
      <c r="Q42" s="703"/>
      <c r="R42" s="702" t="str">
        <f>IF(ISBLANK(+LCID!M42),"",+LCID!M42)</f>
        <v/>
      </c>
      <c r="S42" s="703"/>
      <c r="T42" s="702" t="str">
        <f>IF(ISBLANK(+LCID!N42),"",+LCID!N42)</f>
        <v/>
      </c>
      <c r="U42" s="703"/>
      <c r="V42" s="702" t="str">
        <f>IF(ISBLANK(+LCID!O42),"",+LCID!O42)</f>
        <v/>
      </c>
      <c r="W42" s="703"/>
      <c r="X42" s="473"/>
      <c r="Y42" s="710" t="str">
        <f>IF(ISBLANK(+LCID!E42),"",+IF(ISBLANK(C42),HLOOKUP(B42,$B$2:$BD$60,2,FALSE),C42))</f>
        <v/>
      </c>
      <c r="Z42" s="711" t="str">
        <f>IF(ISBLANK(+LCID!F42),"",+IF(ISBLANK(E42),HLOOKUP(D42,$B$2:$BD$60,2,FALSE),E42))</f>
        <v/>
      </c>
      <c r="AA42" s="711" t="str">
        <f>IF(ISBLANK(+LCID!G42),"",+IF(ISBLANK(G42),HLOOKUP(F42,$B$2:$BD$60,2,FALSE),G42))</f>
        <v/>
      </c>
      <c r="AB42" s="711" t="str">
        <f>IF(ISBLANK(+LCID!H42),"",+IF(ISBLANK(I42),HLOOKUP(H42,$B$2:$BD$60,2,FALSE),I42))</f>
        <v/>
      </c>
      <c r="AC42" s="711" t="str">
        <f>IF(ISBLANK(+LCID!I42),"",+IF(ISBLANK(K42),HLOOKUP(J42,$B$2:$BD$60,2,FALSE),K42))</f>
        <v/>
      </c>
      <c r="AD42" s="711" t="str">
        <f>IF(ISBLANK(+LCID!J42),"",+IF(ISBLANK(M42),HLOOKUP(L42,$B$2:$BD$60,2,FALSE),M42))</f>
        <v/>
      </c>
      <c r="AE42" s="711" t="str">
        <f>IF(ISBLANK(+LCID!K42),"",+IF(ISBLANK(O42),HLOOKUP(N42,$B$2:$BD$60,2,FALSE),O42))</f>
        <v/>
      </c>
      <c r="AF42" s="711" t="str">
        <f>IF(ISBLANK(+LCID!L42),"",+IF(ISBLANK(Q42),HLOOKUP(P42,$B$2:$BD$60,2,FALSE),Q42))</f>
        <v/>
      </c>
      <c r="AG42" s="711" t="str">
        <f>IF(ISBLANK(+LCID!M42),"",+IF(ISBLANK(S42),HLOOKUP(R42,$B$2:$BD$60,2,FALSE),S42))</f>
        <v/>
      </c>
      <c r="AH42" s="711" t="str">
        <f>IF(ISBLANK(+LCID!N42),"",+IF(ISBLANK(U42),HLOOKUP(T42,$B$2:$BD$60,2,FALSE),U42))</f>
        <v/>
      </c>
      <c r="AI42" s="712" t="str">
        <f>IF(ISBLANK(+LCID!O42),"",+IF(ISBLANK(W42),HLOOKUP(V42,$B$2:$BD$60,2,FALSE),W42))</f>
        <v/>
      </c>
      <c r="BE42" s="666"/>
    </row>
    <row r="43" spans="1:57" x14ac:dyDescent="0.2">
      <c r="A43" s="705" t="str">
        <f>IF(ISBLANK(+LCID!B43),"",+LCID!B43)</f>
        <v/>
      </c>
      <c r="B43" s="702" t="str">
        <f>IF(ISBLANK(+LCID!E43),"",+LCID!E43)</f>
        <v/>
      </c>
      <c r="C43" s="703"/>
      <c r="D43" s="702" t="str">
        <f>IF(ISBLANK(+LCID!F43),"",+LCID!F43)</f>
        <v/>
      </c>
      <c r="E43" s="704"/>
      <c r="F43" s="702" t="str">
        <f>IF(ISBLANK(+LCID!G43),"",+LCID!G43)</f>
        <v/>
      </c>
      <c r="G43" s="703"/>
      <c r="H43" s="702" t="str">
        <f>IF(ISBLANK(+LCID!H43),"",+LCID!H43)</f>
        <v/>
      </c>
      <c r="I43" s="703"/>
      <c r="J43" s="702" t="str">
        <f>IF(ISBLANK(+LCID!I43),"",+LCID!I43)</f>
        <v/>
      </c>
      <c r="K43" s="703"/>
      <c r="L43" s="702" t="str">
        <f>IF(ISBLANK(+LCID!J43),"",+LCID!J43)</f>
        <v/>
      </c>
      <c r="M43" s="703"/>
      <c r="N43" s="702" t="str">
        <f>IF(ISBLANK(+LCID!K43),"",+LCID!K43)</f>
        <v/>
      </c>
      <c r="O43" s="703"/>
      <c r="P43" s="702" t="str">
        <f>IF(ISBLANK(+LCID!L43),"",+LCID!L43)</f>
        <v/>
      </c>
      <c r="Q43" s="703"/>
      <c r="R43" s="702" t="str">
        <f>IF(ISBLANK(+LCID!M43),"",+LCID!M43)</f>
        <v/>
      </c>
      <c r="S43" s="703"/>
      <c r="T43" s="702" t="str">
        <f>IF(ISBLANK(+LCID!N43),"",+LCID!N43)</f>
        <v/>
      </c>
      <c r="U43" s="703"/>
      <c r="V43" s="702" t="str">
        <f>IF(ISBLANK(+LCID!O43),"",+LCID!O43)</f>
        <v/>
      </c>
      <c r="W43" s="703"/>
      <c r="X43" s="473"/>
      <c r="Y43" s="710" t="str">
        <f>IF(ISBLANK(+LCID!E43),"",+IF(ISBLANK(C43),HLOOKUP(B43,$B$2:$BD$60,2,FALSE),C43))</f>
        <v/>
      </c>
      <c r="Z43" s="711" t="str">
        <f>IF(ISBLANK(+LCID!F43),"",+IF(ISBLANK(E43),HLOOKUP(D43,$B$2:$BD$60,2,FALSE),E43))</f>
        <v/>
      </c>
      <c r="AA43" s="711" t="str">
        <f>IF(ISBLANK(+LCID!G43),"",+IF(ISBLANK(G43),HLOOKUP(F43,$B$2:$BD$60,2,FALSE),G43))</f>
        <v/>
      </c>
      <c r="AB43" s="711" t="str">
        <f>IF(ISBLANK(+LCID!H43),"",+IF(ISBLANK(I43),HLOOKUP(H43,$B$2:$BD$60,2,FALSE),I43))</f>
        <v/>
      </c>
      <c r="AC43" s="711" t="str">
        <f>IF(ISBLANK(+LCID!I43),"",+IF(ISBLANK(K43),HLOOKUP(J43,$B$2:$BD$60,2,FALSE),K43))</f>
        <v/>
      </c>
      <c r="AD43" s="711" t="str">
        <f>IF(ISBLANK(+LCID!J43),"",+IF(ISBLANK(M43),HLOOKUP(L43,$B$2:$BD$60,2,FALSE),M43))</f>
        <v/>
      </c>
      <c r="AE43" s="711" t="str">
        <f>IF(ISBLANK(+LCID!K43),"",+IF(ISBLANK(O43),HLOOKUP(N43,$B$2:$BD$60,2,FALSE),O43))</f>
        <v/>
      </c>
      <c r="AF43" s="711" t="str">
        <f>IF(ISBLANK(+LCID!L43),"",+IF(ISBLANK(Q43),HLOOKUP(P43,$B$2:$BD$60,2,FALSE),Q43))</f>
        <v/>
      </c>
      <c r="AG43" s="711" t="str">
        <f>IF(ISBLANK(+LCID!M43),"",+IF(ISBLANK(S43),HLOOKUP(R43,$B$2:$BD$60,2,FALSE),S43))</f>
        <v/>
      </c>
      <c r="AH43" s="711" t="str">
        <f>IF(ISBLANK(+LCID!N43),"",+IF(ISBLANK(U43),HLOOKUP(T43,$B$2:$BD$60,2,FALSE),U43))</f>
        <v/>
      </c>
      <c r="AI43" s="712" t="str">
        <f>IF(ISBLANK(+LCID!O43),"",+IF(ISBLANK(W43),HLOOKUP(V43,$B$2:$BD$60,2,FALSE),W43))</f>
        <v/>
      </c>
      <c r="BE43" s="666"/>
    </row>
    <row r="44" spans="1:57" x14ac:dyDescent="0.2">
      <c r="A44" s="705" t="str">
        <f>IF(ISBLANK(+LCID!B44),"",+LCID!B44)</f>
        <v/>
      </c>
      <c r="B44" s="702" t="str">
        <f>IF(ISBLANK(+LCID!E44),"",+LCID!E44)</f>
        <v/>
      </c>
      <c r="C44" s="703"/>
      <c r="D44" s="702" t="str">
        <f>IF(ISBLANK(+LCID!F44),"",+LCID!F44)</f>
        <v/>
      </c>
      <c r="E44" s="704"/>
      <c r="F44" s="702" t="str">
        <f>IF(ISBLANK(+LCID!G44),"",+LCID!G44)</f>
        <v/>
      </c>
      <c r="G44" s="703"/>
      <c r="H44" s="702" t="str">
        <f>IF(ISBLANK(+LCID!H44),"",+LCID!H44)</f>
        <v/>
      </c>
      <c r="I44" s="703"/>
      <c r="J44" s="702" t="str">
        <f>IF(ISBLANK(+LCID!I44),"",+LCID!I44)</f>
        <v/>
      </c>
      <c r="K44" s="703"/>
      <c r="L44" s="702" t="str">
        <f>IF(ISBLANK(+LCID!J44),"",+LCID!J44)</f>
        <v/>
      </c>
      <c r="M44" s="703"/>
      <c r="N44" s="702" t="str">
        <f>IF(ISBLANK(+LCID!K44),"",+LCID!K44)</f>
        <v/>
      </c>
      <c r="O44" s="703"/>
      <c r="P44" s="702" t="str">
        <f>IF(ISBLANK(+LCID!L44),"",+LCID!L44)</f>
        <v/>
      </c>
      <c r="Q44" s="703"/>
      <c r="R44" s="702" t="str">
        <f>IF(ISBLANK(+LCID!M44),"",+LCID!M44)</f>
        <v/>
      </c>
      <c r="S44" s="703"/>
      <c r="T44" s="702" t="str">
        <f>IF(ISBLANK(+LCID!N44),"",+LCID!N44)</f>
        <v/>
      </c>
      <c r="U44" s="703"/>
      <c r="V44" s="702" t="str">
        <f>IF(ISBLANK(+LCID!O44),"",+LCID!O44)</f>
        <v/>
      </c>
      <c r="W44" s="703"/>
      <c r="X44" s="473"/>
      <c r="Y44" s="710" t="str">
        <f>IF(ISBLANK(+LCID!E44),"",+IF(ISBLANK(C44),HLOOKUP(B44,$B$2:$BD$60,2,FALSE),C44))</f>
        <v/>
      </c>
      <c r="Z44" s="711" t="str">
        <f>IF(ISBLANK(+LCID!F44),"",+IF(ISBLANK(E44),HLOOKUP(D44,$B$2:$BD$60,2,FALSE),E44))</f>
        <v/>
      </c>
      <c r="AA44" s="711" t="str">
        <f>IF(ISBLANK(+LCID!G44),"",+IF(ISBLANK(G44),HLOOKUP(F44,$B$2:$BD$60,2,FALSE),G44))</f>
        <v/>
      </c>
      <c r="AB44" s="711" t="str">
        <f>IF(ISBLANK(+LCID!H44),"",+IF(ISBLANK(I44),HLOOKUP(H44,$B$2:$BD$60,2,FALSE),I44))</f>
        <v/>
      </c>
      <c r="AC44" s="711" t="str">
        <f>IF(ISBLANK(+LCID!I44),"",+IF(ISBLANK(K44),HLOOKUP(J44,$B$2:$BD$60,2,FALSE),K44))</f>
        <v/>
      </c>
      <c r="AD44" s="711" t="str">
        <f>IF(ISBLANK(+LCID!J44),"",+IF(ISBLANK(M44),HLOOKUP(L44,$B$2:$BD$60,2,FALSE),M44))</f>
        <v/>
      </c>
      <c r="AE44" s="711" t="str">
        <f>IF(ISBLANK(+LCID!K44),"",+IF(ISBLANK(O44),HLOOKUP(N44,$B$2:$BD$60,2,FALSE),O44))</f>
        <v/>
      </c>
      <c r="AF44" s="711" t="str">
        <f>IF(ISBLANK(+LCID!L44),"",+IF(ISBLANK(Q44),HLOOKUP(P44,$B$2:$BD$60,2,FALSE),Q44))</f>
        <v/>
      </c>
      <c r="AG44" s="711" t="str">
        <f>IF(ISBLANK(+LCID!M44),"",+IF(ISBLANK(S44),HLOOKUP(R44,$B$2:$BD$60,2,FALSE),S44))</f>
        <v/>
      </c>
      <c r="AH44" s="711" t="str">
        <f>IF(ISBLANK(+LCID!N44),"",+IF(ISBLANK(U44),HLOOKUP(T44,$B$2:$BD$60,2,FALSE),U44))</f>
        <v/>
      </c>
      <c r="AI44" s="712" t="str">
        <f>IF(ISBLANK(+LCID!O44),"",+IF(ISBLANK(W44),HLOOKUP(V44,$B$2:$BD$60,2,FALSE),W44))</f>
        <v/>
      </c>
      <c r="BE44" s="666"/>
    </row>
    <row r="45" spans="1:57" x14ac:dyDescent="0.2">
      <c r="A45" s="705" t="str">
        <f>IF(ISBLANK(+LCID!B45),"",+LCID!B45)</f>
        <v/>
      </c>
      <c r="B45" s="702" t="str">
        <f>IF(ISBLANK(+LCID!E45),"",+LCID!E45)</f>
        <v/>
      </c>
      <c r="C45" s="703"/>
      <c r="D45" s="702" t="str">
        <f>IF(ISBLANK(+LCID!F45),"",+LCID!F45)</f>
        <v/>
      </c>
      <c r="E45" s="704"/>
      <c r="F45" s="702" t="str">
        <f>IF(ISBLANK(+LCID!G45),"",+LCID!G45)</f>
        <v/>
      </c>
      <c r="G45" s="703"/>
      <c r="H45" s="702" t="str">
        <f>IF(ISBLANK(+LCID!H45),"",+LCID!H45)</f>
        <v/>
      </c>
      <c r="I45" s="703"/>
      <c r="J45" s="702" t="str">
        <f>IF(ISBLANK(+LCID!I45),"",+LCID!I45)</f>
        <v/>
      </c>
      <c r="K45" s="703"/>
      <c r="L45" s="702" t="str">
        <f>IF(ISBLANK(+LCID!J45),"",+LCID!J45)</f>
        <v/>
      </c>
      <c r="M45" s="703"/>
      <c r="N45" s="702" t="str">
        <f>IF(ISBLANK(+LCID!K45),"",+LCID!K45)</f>
        <v/>
      </c>
      <c r="O45" s="703"/>
      <c r="P45" s="702" t="str">
        <f>IF(ISBLANK(+LCID!L45),"",+LCID!L45)</f>
        <v/>
      </c>
      <c r="Q45" s="703"/>
      <c r="R45" s="702" t="str">
        <f>IF(ISBLANK(+LCID!M45),"",+LCID!M45)</f>
        <v/>
      </c>
      <c r="S45" s="703"/>
      <c r="T45" s="702" t="str">
        <f>IF(ISBLANK(+LCID!N45),"",+LCID!N45)</f>
        <v/>
      </c>
      <c r="U45" s="703"/>
      <c r="V45" s="702" t="str">
        <f>IF(ISBLANK(+LCID!O45),"",+LCID!O45)</f>
        <v/>
      </c>
      <c r="W45" s="703"/>
      <c r="X45" s="473"/>
      <c r="Y45" s="710" t="str">
        <f>IF(ISBLANK(+LCID!E45),"",+IF(ISBLANK(C45),HLOOKUP(B45,$B$2:$BD$60,2,FALSE),C45))</f>
        <v/>
      </c>
      <c r="Z45" s="711" t="str">
        <f>IF(ISBLANK(+LCID!F45),"",+IF(ISBLANK(E45),HLOOKUP(D45,$B$2:$BD$60,2,FALSE),E45))</f>
        <v/>
      </c>
      <c r="AA45" s="711" t="str">
        <f>IF(ISBLANK(+LCID!G45),"",+IF(ISBLANK(G45),HLOOKUP(F45,$B$2:$BD$60,2,FALSE),G45))</f>
        <v/>
      </c>
      <c r="AB45" s="711" t="str">
        <f>IF(ISBLANK(+LCID!H45),"",+IF(ISBLANK(I45),HLOOKUP(H45,$B$2:$BD$60,2,FALSE),I45))</f>
        <v/>
      </c>
      <c r="AC45" s="711" t="str">
        <f>IF(ISBLANK(+LCID!I45),"",+IF(ISBLANK(K45),HLOOKUP(J45,$B$2:$BD$60,2,FALSE),K45))</f>
        <v/>
      </c>
      <c r="AD45" s="711" t="str">
        <f>IF(ISBLANK(+LCID!J45),"",+IF(ISBLANK(M45),HLOOKUP(L45,$B$2:$BD$60,2,FALSE),M45))</f>
        <v/>
      </c>
      <c r="AE45" s="711" t="str">
        <f>IF(ISBLANK(+LCID!K45),"",+IF(ISBLANK(O45),HLOOKUP(N45,$B$2:$BD$60,2,FALSE),O45))</f>
        <v/>
      </c>
      <c r="AF45" s="711" t="str">
        <f>IF(ISBLANK(+LCID!L45),"",+IF(ISBLANK(Q45),HLOOKUP(P45,$B$2:$BD$60,2,FALSE),Q45))</f>
        <v/>
      </c>
      <c r="AG45" s="711" t="str">
        <f>IF(ISBLANK(+LCID!M45),"",+IF(ISBLANK(S45),HLOOKUP(R45,$B$2:$BD$60,2,FALSE),S45))</f>
        <v/>
      </c>
      <c r="AH45" s="711" t="str">
        <f>IF(ISBLANK(+LCID!N45),"",+IF(ISBLANK(U45),HLOOKUP(T45,$B$2:$BD$60,2,FALSE),U45))</f>
        <v/>
      </c>
      <c r="AI45" s="712" t="str">
        <f>IF(ISBLANK(+LCID!O45),"",+IF(ISBLANK(W45),HLOOKUP(V45,$B$2:$BD$60,2,FALSE),W45))</f>
        <v/>
      </c>
      <c r="BE45" s="666"/>
    </row>
    <row r="46" spans="1:57" x14ac:dyDescent="0.2">
      <c r="A46" s="705" t="str">
        <f>IF(ISBLANK(+LCID!B46),"",+LCID!B46)</f>
        <v/>
      </c>
      <c r="B46" s="702" t="str">
        <f>IF(ISBLANK(+LCID!E46),"",+LCID!E46)</f>
        <v/>
      </c>
      <c r="C46" s="703"/>
      <c r="D46" s="702" t="str">
        <f>IF(ISBLANK(+LCID!F46),"",+LCID!F46)</f>
        <v/>
      </c>
      <c r="E46" s="704"/>
      <c r="F46" s="702" t="str">
        <f>IF(ISBLANK(+LCID!G46),"",+LCID!G46)</f>
        <v/>
      </c>
      <c r="G46" s="703"/>
      <c r="H46" s="702" t="str">
        <f>IF(ISBLANK(+LCID!H46),"",+LCID!H46)</f>
        <v/>
      </c>
      <c r="I46" s="703"/>
      <c r="J46" s="702" t="str">
        <f>IF(ISBLANK(+LCID!I46),"",+LCID!I46)</f>
        <v/>
      </c>
      <c r="K46" s="703"/>
      <c r="L46" s="702" t="str">
        <f>IF(ISBLANK(+LCID!J46),"",+LCID!J46)</f>
        <v/>
      </c>
      <c r="M46" s="703"/>
      <c r="N46" s="702" t="str">
        <f>IF(ISBLANK(+LCID!K46),"",+LCID!K46)</f>
        <v/>
      </c>
      <c r="O46" s="703"/>
      <c r="P46" s="702" t="str">
        <f>IF(ISBLANK(+LCID!L46),"",+LCID!L46)</f>
        <v/>
      </c>
      <c r="Q46" s="703"/>
      <c r="R46" s="702" t="str">
        <f>IF(ISBLANK(+LCID!M46),"",+LCID!M46)</f>
        <v/>
      </c>
      <c r="S46" s="703"/>
      <c r="T46" s="702" t="str">
        <f>IF(ISBLANK(+LCID!N46),"",+LCID!N46)</f>
        <v/>
      </c>
      <c r="U46" s="703"/>
      <c r="V46" s="702" t="str">
        <f>IF(ISBLANK(+LCID!O46),"",+LCID!O46)</f>
        <v/>
      </c>
      <c r="W46" s="703"/>
      <c r="X46" s="473"/>
      <c r="Y46" s="710" t="str">
        <f>IF(ISBLANK(+LCID!E46),"",+IF(ISBLANK(C46),HLOOKUP(B46,$B$2:$BD$60,2,FALSE),C46))</f>
        <v/>
      </c>
      <c r="Z46" s="711" t="str">
        <f>IF(ISBLANK(+LCID!F46),"",+IF(ISBLANK(E46),HLOOKUP(D46,$B$2:$BD$60,2,FALSE),E46))</f>
        <v/>
      </c>
      <c r="AA46" s="711" t="str">
        <f>IF(ISBLANK(+LCID!G46),"",+IF(ISBLANK(G46),HLOOKUP(F46,$B$2:$BD$60,2,FALSE),G46))</f>
        <v/>
      </c>
      <c r="AB46" s="711" t="str">
        <f>IF(ISBLANK(+LCID!H46),"",+IF(ISBLANK(I46),HLOOKUP(H46,$B$2:$BD$60,2,FALSE),I46))</f>
        <v/>
      </c>
      <c r="AC46" s="711" t="str">
        <f>IF(ISBLANK(+LCID!I46),"",+IF(ISBLANK(K46),HLOOKUP(J46,$B$2:$BD$60,2,FALSE),K46))</f>
        <v/>
      </c>
      <c r="AD46" s="711" t="str">
        <f>IF(ISBLANK(+LCID!J46),"",+IF(ISBLANK(M46),HLOOKUP(L46,$B$2:$BD$60,2,FALSE),M46))</f>
        <v/>
      </c>
      <c r="AE46" s="711" t="str">
        <f>IF(ISBLANK(+LCID!K46),"",+IF(ISBLANK(O46),HLOOKUP(N46,$B$2:$BD$60,2,FALSE),O46))</f>
        <v/>
      </c>
      <c r="AF46" s="711" t="str">
        <f>IF(ISBLANK(+LCID!L46),"",+IF(ISBLANK(Q46),HLOOKUP(P46,$B$2:$BD$60,2,FALSE),Q46))</f>
        <v/>
      </c>
      <c r="AG46" s="711" t="str">
        <f>IF(ISBLANK(+LCID!M46),"",+IF(ISBLANK(S46),HLOOKUP(R46,$B$2:$BD$60,2,FALSE),S46))</f>
        <v/>
      </c>
      <c r="AH46" s="711" t="str">
        <f>IF(ISBLANK(+LCID!N46),"",+IF(ISBLANK(U46),HLOOKUP(T46,$B$2:$BD$60,2,FALSE),U46))</f>
        <v/>
      </c>
      <c r="AI46" s="712" t="str">
        <f>IF(ISBLANK(+LCID!O46),"",+IF(ISBLANK(W46),HLOOKUP(V46,$B$2:$BD$60,2,FALSE),W46))</f>
        <v/>
      </c>
      <c r="BE46" s="666"/>
    </row>
    <row r="47" spans="1:57" x14ac:dyDescent="0.2">
      <c r="A47" s="705" t="str">
        <f>IF(ISBLANK(+LCID!B47),"",+LCID!B47)</f>
        <v/>
      </c>
      <c r="B47" s="702" t="str">
        <f>IF(ISBLANK(+LCID!E47),"",+LCID!E47)</f>
        <v/>
      </c>
      <c r="C47" s="703"/>
      <c r="D47" s="702" t="str">
        <f>IF(ISBLANK(+LCID!F47),"",+LCID!F47)</f>
        <v/>
      </c>
      <c r="E47" s="704"/>
      <c r="F47" s="702" t="str">
        <f>IF(ISBLANK(+LCID!G47),"",+LCID!G47)</f>
        <v/>
      </c>
      <c r="G47" s="703"/>
      <c r="H47" s="702" t="str">
        <f>IF(ISBLANK(+LCID!H47),"",+LCID!H47)</f>
        <v/>
      </c>
      <c r="I47" s="703"/>
      <c r="J47" s="702" t="str">
        <f>IF(ISBLANK(+LCID!I47),"",+LCID!I47)</f>
        <v/>
      </c>
      <c r="K47" s="703"/>
      <c r="L47" s="702" t="str">
        <f>IF(ISBLANK(+LCID!J47),"",+LCID!J47)</f>
        <v/>
      </c>
      <c r="M47" s="703"/>
      <c r="N47" s="702" t="str">
        <f>IF(ISBLANK(+LCID!K47),"",+LCID!K47)</f>
        <v/>
      </c>
      <c r="O47" s="703"/>
      <c r="P47" s="702" t="str">
        <f>IF(ISBLANK(+LCID!L47),"",+LCID!L47)</f>
        <v/>
      </c>
      <c r="Q47" s="703"/>
      <c r="R47" s="702" t="str">
        <f>IF(ISBLANK(+LCID!M47),"",+LCID!M47)</f>
        <v/>
      </c>
      <c r="S47" s="703"/>
      <c r="T47" s="702" t="str">
        <f>IF(ISBLANK(+LCID!N47),"",+LCID!N47)</f>
        <v/>
      </c>
      <c r="U47" s="703"/>
      <c r="V47" s="702" t="str">
        <f>IF(ISBLANK(+LCID!O47),"",+LCID!O47)</f>
        <v/>
      </c>
      <c r="W47" s="703"/>
      <c r="X47" s="473"/>
      <c r="Y47" s="710" t="str">
        <f>IF(ISBLANK(+LCID!E47),"",+IF(ISBLANK(C47),HLOOKUP(B47,$B$2:$BD$60,2,FALSE),C47))</f>
        <v/>
      </c>
      <c r="Z47" s="711" t="str">
        <f>IF(ISBLANK(+LCID!F47),"",+IF(ISBLANK(E47),HLOOKUP(D47,$B$2:$BD$60,2,FALSE),E47))</f>
        <v/>
      </c>
      <c r="AA47" s="711" t="str">
        <f>IF(ISBLANK(+LCID!G47),"",+IF(ISBLANK(G47),HLOOKUP(F47,$B$2:$BD$60,2,FALSE),G47))</f>
        <v/>
      </c>
      <c r="AB47" s="711" t="str">
        <f>IF(ISBLANK(+LCID!H47),"",+IF(ISBLANK(I47),HLOOKUP(H47,$B$2:$BD$60,2,FALSE),I47))</f>
        <v/>
      </c>
      <c r="AC47" s="711" t="str">
        <f>IF(ISBLANK(+LCID!I47),"",+IF(ISBLANK(K47),HLOOKUP(J47,$B$2:$BD$60,2,FALSE),K47))</f>
        <v/>
      </c>
      <c r="AD47" s="711" t="str">
        <f>IF(ISBLANK(+LCID!J47),"",+IF(ISBLANK(M47),HLOOKUP(L47,$B$2:$BD$60,2,FALSE),M47))</f>
        <v/>
      </c>
      <c r="AE47" s="711" t="str">
        <f>IF(ISBLANK(+LCID!K47),"",+IF(ISBLANK(O47),HLOOKUP(N47,$B$2:$BD$60,2,FALSE),O47))</f>
        <v/>
      </c>
      <c r="AF47" s="711" t="str">
        <f>IF(ISBLANK(+LCID!L47),"",+IF(ISBLANK(Q47),HLOOKUP(P47,$B$2:$BD$60,2,FALSE),Q47))</f>
        <v/>
      </c>
      <c r="AG47" s="711" t="str">
        <f>IF(ISBLANK(+LCID!M47),"",+IF(ISBLANK(S47),HLOOKUP(R47,$B$2:$BD$60,2,FALSE),S47))</f>
        <v/>
      </c>
      <c r="AH47" s="711" t="str">
        <f>IF(ISBLANK(+LCID!N47),"",+IF(ISBLANK(U47),HLOOKUP(T47,$B$2:$BD$60,2,FALSE),U47))</f>
        <v/>
      </c>
      <c r="AI47" s="712" t="str">
        <f>IF(ISBLANK(+LCID!O47),"",+IF(ISBLANK(W47),HLOOKUP(V47,$B$2:$BD$60,2,FALSE),W47))</f>
        <v/>
      </c>
      <c r="BE47" s="666"/>
    </row>
    <row r="48" spans="1:57" x14ac:dyDescent="0.2">
      <c r="A48" s="705" t="str">
        <f>IF(ISBLANK(+LCID!B48),"",+LCID!B48)</f>
        <v/>
      </c>
      <c r="B48" s="702" t="str">
        <f>IF(ISBLANK(+LCID!E48),"",+LCID!E48)</f>
        <v/>
      </c>
      <c r="C48" s="703"/>
      <c r="D48" s="702" t="str">
        <f>IF(ISBLANK(+LCID!F48),"",+LCID!F48)</f>
        <v/>
      </c>
      <c r="E48" s="704"/>
      <c r="F48" s="702" t="str">
        <f>IF(ISBLANK(+LCID!G48),"",+LCID!G48)</f>
        <v/>
      </c>
      <c r="G48" s="703"/>
      <c r="H48" s="702" t="str">
        <f>IF(ISBLANK(+LCID!H48),"",+LCID!H48)</f>
        <v/>
      </c>
      <c r="I48" s="703"/>
      <c r="J48" s="702" t="str">
        <f>IF(ISBLANK(+LCID!I48),"",+LCID!I48)</f>
        <v/>
      </c>
      <c r="K48" s="703"/>
      <c r="L48" s="702" t="str">
        <f>IF(ISBLANK(+LCID!J48),"",+LCID!J48)</f>
        <v/>
      </c>
      <c r="M48" s="703"/>
      <c r="N48" s="702" t="str">
        <f>IF(ISBLANK(+LCID!K48),"",+LCID!K48)</f>
        <v/>
      </c>
      <c r="O48" s="703"/>
      <c r="P48" s="702" t="str">
        <f>IF(ISBLANK(+LCID!L48),"",+LCID!L48)</f>
        <v/>
      </c>
      <c r="Q48" s="703"/>
      <c r="R48" s="702" t="str">
        <f>IF(ISBLANK(+LCID!M48),"",+LCID!M48)</f>
        <v/>
      </c>
      <c r="S48" s="703"/>
      <c r="T48" s="702" t="str">
        <f>IF(ISBLANK(+LCID!N48),"",+LCID!N48)</f>
        <v/>
      </c>
      <c r="U48" s="703"/>
      <c r="V48" s="702" t="str">
        <f>IF(ISBLANK(+LCID!O48),"",+LCID!O48)</f>
        <v/>
      </c>
      <c r="W48" s="703"/>
      <c r="X48" s="473"/>
      <c r="Y48" s="710" t="str">
        <f>IF(ISBLANK(+LCID!E48),"",+IF(ISBLANK(C48),HLOOKUP(B48,$B$2:$BD$60,2,FALSE),C48))</f>
        <v/>
      </c>
      <c r="Z48" s="711" t="str">
        <f>IF(ISBLANK(+LCID!F48),"",+IF(ISBLANK(E48),HLOOKUP(D48,$B$2:$BD$60,2,FALSE),E48))</f>
        <v/>
      </c>
      <c r="AA48" s="711" t="str">
        <f>IF(ISBLANK(+LCID!G48),"",+IF(ISBLANK(G48),HLOOKUP(F48,$B$2:$BD$60,2,FALSE),G48))</f>
        <v/>
      </c>
      <c r="AB48" s="711" t="str">
        <f>IF(ISBLANK(+LCID!H48),"",+IF(ISBLANK(I48),HLOOKUP(H48,$B$2:$BD$60,2,FALSE),I48))</f>
        <v/>
      </c>
      <c r="AC48" s="711" t="str">
        <f>IF(ISBLANK(+LCID!I48),"",+IF(ISBLANK(K48),HLOOKUP(J48,$B$2:$BD$60,2,FALSE),K48))</f>
        <v/>
      </c>
      <c r="AD48" s="711" t="str">
        <f>IF(ISBLANK(+LCID!J48),"",+IF(ISBLANK(M48),HLOOKUP(L48,$B$2:$BD$60,2,FALSE),M48))</f>
        <v/>
      </c>
      <c r="AE48" s="711" t="str">
        <f>IF(ISBLANK(+LCID!K48),"",+IF(ISBLANK(O48),HLOOKUP(N48,$B$2:$BD$60,2,FALSE),O48))</f>
        <v/>
      </c>
      <c r="AF48" s="711" t="str">
        <f>IF(ISBLANK(+LCID!L48),"",+IF(ISBLANK(Q48),HLOOKUP(P48,$B$2:$BD$60,2,FALSE),Q48))</f>
        <v/>
      </c>
      <c r="AG48" s="711" t="str">
        <f>IF(ISBLANK(+LCID!M48),"",+IF(ISBLANK(S48),HLOOKUP(R48,$B$2:$BD$60,2,FALSE),S48))</f>
        <v/>
      </c>
      <c r="AH48" s="711" t="str">
        <f>IF(ISBLANK(+LCID!N48),"",+IF(ISBLANK(U48),HLOOKUP(T48,$B$2:$BD$60,2,FALSE),U48))</f>
        <v/>
      </c>
      <c r="AI48" s="712" t="str">
        <f>IF(ISBLANK(+LCID!O48),"",+IF(ISBLANK(W48),HLOOKUP(V48,$B$2:$BD$60,2,FALSE),W48))</f>
        <v/>
      </c>
      <c r="BE48" s="666"/>
    </row>
    <row r="49" spans="1:57" x14ac:dyDescent="0.2">
      <c r="A49" s="705" t="str">
        <f>IF(ISBLANK(+LCID!B49),"",+LCID!B49)</f>
        <v/>
      </c>
      <c r="B49" s="702" t="str">
        <f>IF(ISBLANK(+LCID!E49),"",+LCID!E49)</f>
        <v/>
      </c>
      <c r="C49" s="703"/>
      <c r="D49" s="702" t="str">
        <f>IF(ISBLANK(+LCID!F49),"",+LCID!F49)</f>
        <v/>
      </c>
      <c r="E49" s="704"/>
      <c r="F49" s="702" t="str">
        <f>IF(ISBLANK(+LCID!G49),"",+LCID!G49)</f>
        <v/>
      </c>
      <c r="G49" s="703"/>
      <c r="H49" s="702" t="str">
        <f>IF(ISBLANK(+LCID!H49),"",+LCID!H49)</f>
        <v/>
      </c>
      <c r="I49" s="703"/>
      <c r="J49" s="702" t="str">
        <f>IF(ISBLANK(+LCID!I49),"",+LCID!I49)</f>
        <v/>
      </c>
      <c r="K49" s="703"/>
      <c r="L49" s="702" t="str">
        <f>IF(ISBLANK(+LCID!J49),"",+LCID!J49)</f>
        <v/>
      </c>
      <c r="M49" s="703"/>
      <c r="N49" s="702" t="str">
        <f>IF(ISBLANK(+LCID!K49),"",+LCID!K49)</f>
        <v/>
      </c>
      <c r="O49" s="703"/>
      <c r="P49" s="702" t="str">
        <f>IF(ISBLANK(+LCID!L49),"",+LCID!L49)</f>
        <v/>
      </c>
      <c r="Q49" s="703"/>
      <c r="R49" s="702" t="str">
        <f>IF(ISBLANK(+LCID!M49),"",+LCID!M49)</f>
        <v/>
      </c>
      <c r="S49" s="703"/>
      <c r="T49" s="702" t="str">
        <f>IF(ISBLANK(+LCID!N49),"",+LCID!N49)</f>
        <v/>
      </c>
      <c r="U49" s="703"/>
      <c r="V49" s="702" t="str">
        <f>IF(ISBLANK(+LCID!O49),"",+LCID!O49)</f>
        <v/>
      </c>
      <c r="W49" s="703"/>
      <c r="X49" s="473"/>
      <c r="Y49" s="710" t="str">
        <f>IF(ISBLANK(+LCID!E49),"",+IF(ISBLANK(C49),HLOOKUP(B49,$B$2:$BD$60,2,FALSE),C49))</f>
        <v/>
      </c>
      <c r="Z49" s="711" t="str">
        <f>IF(ISBLANK(+LCID!F49),"",+IF(ISBLANK(E49),HLOOKUP(D49,$B$2:$BD$60,2,FALSE),E49))</f>
        <v/>
      </c>
      <c r="AA49" s="711" t="str">
        <f>IF(ISBLANK(+LCID!G49),"",+IF(ISBLANK(G49),HLOOKUP(F49,$B$2:$BD$60,2,FALSE),G49))</f>
        <v/>
      </c>
      <c r="AB49" s="711" t="str">
        <f>IF(ISBLANK(+LCID!H49),"",+IF(ISBLANK(I49),HLOOKUP(H49,$B$2:$BD$60,2,FALSE),I49))</f>
        <v/>
      </c>
      <c r="AC49" s="711" t="str">
        <f>IF(ISBLANK(+LCID!I49),"",+IF(ISBLANK(K49),HLOOKUP(J49,$B$2:$BD$60,2,FALSE),K49))</f>
        <v/>
      </c>
      <c r="AD49" s="711" t="str">
        <f>IF(ISBLANK(+LCID!J49),"",+IF(ISBLANK(M49),HLOOKUP(L49,$B$2:$BD$60,2,FALSE),M49))</f>
        <v/>
      </c>
      <c r="AE49" s="711" t="str">
        <f>IF(ISBLANK(+LCID!K49),"",+IF(ISBLANK(O49),HLOOKUP(N49,$B$2:$BD$60,2,FALSE),O49))</f>
        <v/>
      </c>
      <c r="AF49" s="711" t="str">
        <f>IF(ISBLANK(+LCID!L49),"",+IF(ISBLANK(Q49),HLOOKUP(P49,$B$2:$BD$60,2,FALSE),Q49))</f>
        <v/>
      </c>
      <c r="AG49" s="711" t="str">
        <f>IF(ISBLANK(+LCID!M49),"",+IF(ISBLANK(S49),HLOOKUP(R49,$B$2:$BD$60,2,FALSE),S49))</f>
        <v/>
      </c>
      <c r="AH49" s="711" t="str">
        <f>IF(ISBLANK(+LCID!N49),"",+IF(ISBLANK(U49),HLOOKUP(T49,$B$2:$BD$60,2,FALSE),U49))</f>
        <v/>
      </c>
      <c r="AI49" s="712" t="str">
        <f>IF(ISBLANK(+LCID!O49),"",+IF(ISBLANK(W49),HLOOKUP(V49,$B$2:$BD$60,2,FALSE),W49))</f>
        <v/>
      </c>
      <c r="BE49" s="666"/>
    </row>
    <row r="50" spans="1:57" x14ac:dyDescent="0.2">
      <c r="A50" s="705" t="str">
        <f>IF(ISBLANK(+LCID!B50),"",+LCID!B50)</f>
        <v/>
      </c>
      <c r="B50" s="702" t="str">
        <f>IF(ISBLANK(+LCID!E50),"",+LCID!E50)</f>
        <v/>
      </c>
      <c r="C50" s="703"/>
      <c r="D50" s="702" t="str">
        <f>IF(ISBLANK(+LCID!F50),"",+LCID!F50)</f>
        <v/>
      </c>
      <c r="E50" s="704"/>
      <c r="F50" s="702" t="str">
        <f>IF(ISBLANK(+LCID!G50),"",+LCID!G50)</f>
        <v/>
      </c>
      <c r="G50" s="703"/>
      <c r="H50" s="702" t="str">
        <f>IF(ISBLANK(+LCID!H50),"",+LCID!H50)</f>
        <v/>
      </c>
      <c r="I50" s="703"/>
      <c r="J50" s="702" t="str">
        <f>IF(ISBLANK(+LCID!I50),"",+LCID!I50)</f>
        <v/>
      </c>
      <c r="K50" s="703"/>
      <c r="L50" s="702" t="str">
        <f>IF(ISBLANK(+LCID!J50),"",+LCID!J50)</f>
        <v/>
      </c>
      <c r="M50" s="703"/>
      <c r="N50" s="702" t="str">
        <f>IF(ISBLANK(+LCID!K50),"",+LCID!K50)</f>
        <v/>
      </c>
      <c r="O50" s="703"/>
      <c r="P50" s="702" t="str">
        <f>IF(ISBLANK(+LCID!L50),"",+LCID!L50)</f>
        <v/>
      </c>
      <c r="Q50" s="703"/>
      <c r="R50" s="702" t="str">
        <f>IF(ISBLANK(+LCID!M50),"",+LCID!M50)</f>
        <v/>
      </c>
      <c r="S50" s="703"/>
      <c r="T50" s="702" t="str">
        <f>IF(ISBLANK(+LCID!N50),"",+LCID!N50)</f>
        <v/>
      </c>
      <c r="U50" s="703"/>
      <c r="V50" s="702" t="str">
        <f>IF(ISBLANK(+LCID!O50),"",+LCID!O50)</f>
        <v/>
      </c>
      <c r="W50" s="703"/>
      <c r="X50" s="473"/>
      <c r="Y50" s="710" t="str">
        <f>IF(ISBLANK(+LCID!E50),"",+IF(ISBLANK(C50),HLOOKUP(B50,$B$2:$BD$60,2,FALSE),C50))</f>
        <v/>
      </c>
      <c r="Z50" s="711" t="str">
        <f>IF(ISBLANK(+LCID!F50),"",+IF(ISBLANK(E50),HLOOKUP(D50,$B$2:$BD$60,2,FALSE),E50))</f>
        <v/>
      </c>
      <c r="AA50" s="711" t="str">
        <f>IF(ISBLANK(+LCID!G50),"",+IF(ISBLANK(G50),HLOOKUP(F50,$B$2:$BD$60,2,FALSE),G50))</f>
        <v/>
      </c>
      <c r="AB50" s="711" t="str">
        <f>IF(ISBLANK(+LCID!H50),"",+IF(ISBLANK(I50),HLOOKUP(H50,$B$2:$BD$60,2,FALSE),I50))</f>
        <v/>
      </c>
      <c r="AC50" s="711" t="str">
        <f>IF(ISBLANK(+LCID!I50),"",+IF(ISBLANK(K50),HLOOKUP(J50,$B$2:$BD$60,2,FALSE),K50))</f>
        <v/>
      </c>
      <c r="AD50" s="711" t="str">
        <f>IF(ISBLANK(+LCID!J50),"",+IF(ISBLANK(M50),HLOOKUP(L50,$B$2:$BD$60,2,FALSE),M50))</f>
        <v/>
      </c>
      <c r="AE50" s="711" t="str">
        <f>IF(ISBLANK(+LCID!K50),"",+IF(ISBLANK(O50),HLOOKUP(N50,$B$2:$BD$60,2,FALSE),O50))</f>
        <v/>
      </c>
      <c r="AF50" s="711" t="str">
        <f>IF(ISBLANK(+LCID!L50),"",+IF(ISBLANK(Q50),HLOOKUP(P50,$B$2:$BD$60,2,FALSE),Q50))</f>
        <v/>
      </c>
      <c r="AG50" s="711" t="str">
        <f>IF(ISBLANK(+LCID!M50),"",+IF(ISBLANK(S50),HLOOKUP(R50,$B$2:$BD$60,2,FALSE),S50))</f>
        <v/>
      </c>
      <c r="AH50" s="711" t="str">
        <f>IF(ISBLANK(+LCID!N50),"",+IF(ISBLANK(U50),HLOOKUP(T50,$B$2:$BD$60,2,FALSE),U50))</f>
        <v/>
      </c>
      <c r="AI50" s="712" t="str">
        <f>IF(ISBLANK(+LCID!O50),"",+IF(ISBLANK(W50),HLOOKUP(V50,$B$2:$BD$60,2,FALSE),W50))</f>
        <v/>
      </c>
      <c r="BE50" s="666"/>
    </row>
    <row r="51" spans="1:57" x14ac:dyDescent="0.2">
      <c r="A51" s="705" t="str">
        <f>IF(ISBLANK(+LCID!B51),"",+LCID!B51)</f>
        <v/>
      </c>
      <c r="B51" s="702" t="str">
        <f>IF(ISBLANK(+LCID!E51),"",+LCID!E51)</f>
        <v/>
      </c>
      <c r="C51" s="703"/>
      <c r="D51" s="702" t="str">
        <f>IF(ISBLANK(+LCID!F51),"",+LCID!F51)</f>
        <v/>
      </c>
      <c r="E51" s="704"/>
      <c r="F51" s="702" t="str">
        <f>IF(ISBLANK(+LCID!G51),"",+LCID!G51)</f>
        <v/>
      </c>
      <c r="G51" s="703"/>
      <c r="H51" s="702" t="str">
        <f>IF(ISBLANK(+LCID!H51),"",+LCID!H51)</f>
        <v/>
      </c>
      <c r="I51" s="703"/>
      <c r="J51" s="702" t="str">
        <f>IF(ISBLANK(+LCID!I51),"",+LCID!I51)</f>
        <v/>
      </c>
      <c r="K51" s="703"/>
      <c r="L51" s="702" t="str">
        <f>IF(ISBLANK(+LCID!J51),"",+LCID!J51)</f>
        <v/>
      </c>
      <c r="M51" s="703"/>
      <c r="N51" s="702" t="str">
        <f>IF(ISBLANK(+LCID!K51),"",+LCID!K51)</f>
        <v/>
      </c>
      <c r="O51" s="703"/>
      <c r="P51" s="702" t="str">
        <f>IF(ISBLANK(+LCID!L51),"",+LCID!L51)</f>
        <v/>
      </c>
      <c r="Q51" s="703"/>
      <c r="R51" s="702" t="str">
        <f>IF(ISBLANK(+LCID!M51),"",+LCID!M51)</f>
        <v/>
      </c>
      <c r="S51" s="703"/>
      <c r="T51" s="702" t="str">
        <f>IF(ISBLANK(+LCID!N51),"",+LCID!N51)</f>
        <v/>
      </c>
      <c r="U51" s="703"/>
      <c r="V51" s="702" t="str">
        <f>IF(ISBLANK(+LCID!O51),"",+LCID!O51)</f>
        <v/>
      </c>
      <c r="W51" s="703"/>
      <c r="X51" s="473"/>
      <c r="Y51" s="710" t="str">
        <f>IF(ISBLANK(+LCID!E51),"",+IF(ISBLANK(C51),HLOOKUP(B51,$B$2:$BD$60,2,FALSE),C51))</f>
        <v/>
      </c>
      <c r="Z51" s="711" t="str">
        <f>IF(ISBLANK(+LCID!F51),"",+IF(ISBLANK(E51),HLOOKUP(D51,$B$2:$BD$60,2,FALSE),E51))</f>
        <v/>
      </c>
      <c r="AA51" s="711" t="str">
        <f>IF(ISBLANK(+LCID!G51),"",+IF(ISBLANK(G51),HLOOKUP(F51,$B$2:$BD$60,2,FALSE),G51))</f>
        <v/>
      </c>
      <c r="AB51" s="711" t="str">
        <f>IF(ISBLANK(+LCID!H51),"",+IF(ISBLANK(I51),HLOOKUP(H51,$B$2:$BD$60,2,FALSE),I51))</f>
        <v/>
      </c>
      <c r="AC51" s="711" t="str">
        <f>IF(ISBLANK(+LCID!I51),"",+IF(ISBLANK(K51),HLOOKUP(J51,$B$2:$BD$60,2,FALSE),K51))</f>
        <v/>
      </c>
      <c r="AD51" s="711" t="str">
        <f>IF(ISBLANK(+LCID!J51),"",+IF(ISBLANK(M51),HLOOKUP(L51,$B$2:$BD$60,2,FALSE),M51))</f>
        <v/>
      </c>
      <c r="AE51" s="711" t="str">
        <f>IF(ISBLANK(+LCID!K51),"",+IF(ISBLANK(O51),HLOOKUP(N51,$B$2:$BD$60,2,FALSE),O51))</f>
        <v/>
      </c>
      <c r="AF51" s="711" t="str">
        <f>IF(ISBLANK(+LCID!L51),"",+IF(ISBLANK(Q51),HLOOKUP(P51,$B$2:$BD$60,2,FALSE),Q51))</f>
        <v/>
      </c>
      <c r="AG51" s="711" t="str">
        <f>IF(ISBLANK(+LCID!M51),"",+IF(ISBLANK(S51),HLOOKUP(R51,$B$2:$BD$60,2,FALSE),S51))</f>
        <v/>
      </c>
      <c r="AH51" s="711" t="str">
        <f>IF(ISBLANK(+LCID!N51),"",+IF(ISBLANK(U51),HLOOKUP(T51,$B$2:$BD$60,2,FALSE),U51))</f>
        <v/>
      </c>
      <c r="AI51" s="712" t="str">
        <f>IF(ISBLANK(+LCID!O51),"",+IF(ISBLANK(W51),HLOOKUP(V51,$B$2:$BD$60,2,FALSE),W51))</f>
        <v/>
      </c>
      <c r="BE51" s="666"/>
    </row>
    <row r="52" spans="1:57" x14ac:dyDescent="0.2">
      <c r="A52" s="705" t="str">
        <f>IF(ISBLANK(+LCID!B52),"",+LCID!B52)</f>
        <v/>
      </c>
      <c r="B52" s="702" t="str">
        <f>IF(ISBLANK(+LCID!E52),"",+LCID!E52)</f>
        <v/>
      </c>
      <c r="C52" s="703"/>
      <c r="D52" s="702" t="str">
        <f>IF(ISBLANK(+LCID!F52),"",+LCID!F52)</f>
        <v/>
      </c>
      <c r="E52" s="704"/>
      <c r="F52" s="702" t="str">
        <f>IF(ISBLANK(+LCID!G52),"",+LCID!G52)</f>
        <v/>
      </c>
      <c r="G52" s="703"/>
      <c r="H52" s="702" t="str">
        <f>IF(ISBLANK(+LCID!H52),"",+LCID!H52)</f>
        <v/>
      </c>
      <c r="I52" s="703"/>
      <c r="J52" s="702" t="str">
        <f>IF(ISBLANK(+LCID!I52),"",+LCID!I52)</f>
        <v/>
      </c>
      <c r="K52" s="703"/>
      <c r="L52" s="702" t="str">
        <f>IF(ISBLANK(+LCID!J52),"",+LCID!J52)</f>
        <v/>
      </c>
      <c r="M52" s="703"/>
      <c r="N52" s="702" t="str">
        <f>IF(ISBLANK(+LCID!K52),"",+LCID!K52)</f>
        <v/>
      </c>
      <c r="O52" s="703"/>
      <c r="P52" s="702" t="str">
        <f>IF(ISBLANK(+LCID!L52),"",+LCID!L52)</f>
        <v/>
      </c>
      <c r="Q52" s="703"/>
      <c r="R52" s="702" t="str">
        <f>IF(ISBLANK(+LCID!M52),"",+LCID!M52)</f>
        <v/>
      </c>
      <c r="S52" s="703"/>
      <c r="T52" s="702" t="str">
        <f>IF(ISBLANK(+LCID!N52),"",+LCID!N52)</f>
        <v/>
      </c>
      <c r="U52" s="703"/>
      <c r="V52" s="702" t="str">
        <f>IF(ISBLANK(+LCID!O52),"",+LCID!O52)</f>
        <v/>
      </c>
      <c r="W52" s="703"/>
      <c r="X52" s="473"/>
      <c r="Y52" s="710" t="str">
        <f>IF(ISBLANK(+LCID!E52),"",+IF(ISBLANK(C52),HLOOKUP(B52,$B$2:$BD$60,2,FALSE),C52))</f>
        <v/>
      </c>
      <c r="Z52" s="711" t="str">
        <f>IF(ISBLANK(+LCID!F52),"",+IF(ISBLANK(E52),HLOOKUP(D52,$B$2:$BD$60,2,FALSE),E52))</f>
        <v/>
      </c>
      <c r="AA52" s="711" t="str">
        <f>IF(ISBLANK(+LCID!G52),"",+IF(ISBLANK(G52),HLOOKUP(F52,$B$2:$BD$60,2,FALSE),G52))</f>
        <v/>
      </c>
      <c r="AB52" s="711" t="str">
        <f>IF(ISBLANK(+LCID!H52),"",+IF(ISBLANK(I52),HLOOKUP(H52,$B$2:$BD$60,2,FALSE),I52))</f>
        <v/>
      </c>
      <c r="AC52" s="711" t="str">
        <f>IF(ISBLANK(+LCID!I52),"",+IF(ISBLANK(K52),HLOOKUP(J52,$B$2:$BD$60,2,FALSE),K52))</f>
        <v/>
      </c>
      <c r="AD52" s="711" t="str">
        <f>IF(ISBLANK(+LCID!J52),"",+IF(ISBLANK(M52),HLOOKUP(L52,$B$2:$BD$60,2,FALSE),M52))</f>
        <v/>
      </c>
      <c r="AE52" s="711" t="str">
        <f>IF(ISBLANK(+LCID!K52),"",+IF(ISBLANK(O52),HLOOKUP(N52,$B$2:$BD$60,2,FALSE),O52))</f>
        <v/>
      </c>
      <c r="AF52" s="711" t="str">
        <f>IF(ISBLANK(+LCID!L52),"",+IF(ISBLANK(Q52),HLOOKUP(P52,$B$2:$BD$60,2,FALSE),Q52))</f>
        <v/>
      </c>
      <c r="AG52" s="711" t="str">
        <f>IF(ISBLANK(+LCID!M52),"",+IF(ISBLANK(S52),HLOOKUP(R52,$B$2:$BD$60,2,FALSE),S52))</f>
        <v/>
      </c>
      <c r="AH52" s="711" t="str">
        <f>IF(ISBLANK(+LCID!N52),"",+IF(ISBLANK(U52),HLOOKUP(T52,$B$2:$BD$60,2,FALSE),U52))</f>
        <v/>
      </c>
      <c r="AI52" s="712" t="str">
        <f>IF(ISBLANK(+LCID!O52),"",+IF(ISBLANK(W52),HLOOKUP(V52,$B$2:$BD$60,2,FALSE),W52))</f>
        <v/>
      </c>
      <c r="BE52" s="666"/>
    </row>
    <row r="53" spans="1:57" x14ac:dyDescent="0.2">
      <c r="A53" s="705" t="str">
        <f>IF(ISBLANK(+LCID!B53),"",+LCID!B53)</f>
        <v/>
      </c>
      <c r="B53" s="702" t="str">
        <f>IF(ISBLANK(+LCID!E53),"",+LCID!E53)</f>
        <v/>
      </c>
      <c r="C53" s="703"/>
      <c r="D53" s="702" t="str">
        <f>IF(ISBLANK(+LCID!F53),"",+LCID!F53)</f>
        <v/>
      </c>
      <c r="E53" s="704"/>
      <c r="F53" s="702" t="str">
        <f>IF(ISBLANK(+LCID!G53),"",+LCID!G53)</f>
        <v/>
      </c>
      <c r="G53" s="703"/>
      <c r="H53" s="702" t="str">
        <f>IF(ISBLANK(+LCID!H53),"",+LCID!H53)</f>
        <v/>
      </c>
      <c r="I53" s="703"/>
      <c r="J53" s="702" t="str">
        <f>IF(ISBLANK(+LCID!I53),"",+LCID!I53)</f>
        <v/>
      </c>
      <c r="K53" s="703"/>
      <c r="L53" s="702" t="str">
        <f>IF(ISBLANK(+LCID!J53),"",+LCID!J53)</f>
        <v/>
      </c>
      <c r="M53" s="703"/>
      <c r="N53" s="702" t="str">
        <f>IF(ISBLANK(+LCID!K53),"",+LCID!K53)</f>
        <v/>
      </c>
      <c r="O53" s="703"/>
      <c r="P53" s="702" t="str">
        <f>IF(ISBLANK(+LCID!L53),"",+LCID!L53)</f>
        <v/>
      </c>
      <c r="Q53" s="703"/>
      <c r="R53" s="702" t="str">
        <f>IF(ISBLANK(+LCID!M53),"",+LCID!M53)</f>
        <v/>
      </c>
      <c r="S53" s="703"/>
      <c r="T53" s="702" t="str">
        <f>IF(ISBLANK(+LCID!N53),"",+LCID!N53)</f>
        <v/>
      </c>
      <c r="U53" s="703"/>
      <c r="V53" s="702" t="str">
        <f>IF(ISBLANK(+LCID!O53),"",+LCID!O53)</f>
        <v/>
      </c>
      <c r="W53" s="703"/>
      <c r="X53" s="473"/>
      <c r="Y53" s="710" t="str">
        <f>IF(ISBLANK(+LCID!E53),"",+IF(ISBLANK(C53),HLOOKUP(B53,$B$2:$BD$60,2,FALSE),C53))</f>
        <v/>
      </c>
      <c r="Z53" s="711" t="str">
        <f>IF(ISBLANK(+LCID!F53),"",+IF(ISBLANK(E53),HLOOKUP(D53,$B$2:$BD$60,2,FALSE),E53))</f>
        <v/>
      </c>
      <c r="AA53" s="711" t="str">
        <f>IF(ISBLANK(+LCID!G53),"",+IF(ISBLANK(G53),HLOOKUP(F53,$B$2:$BD$60,2,FALSE),G53))</f>
        <v/>
      </c>
      <c r="AB53" s="711" t="str">
        <f>IF(ISBLANK(+LCID!H53),"",+IF(ISBLANK(I53),HLOOKUP(H53,$B$2:$BD$60,2,FALSE),I53))</f>
        <v/>
      </c>
      <c r="AC53" s="711" t="str">
        <f>IF(ISBLANK(+LCID!I53),"",+IF(ISBLANK(K53),HLOOKUP(J53,$B$2:$BD$60,2,FALSE),K53))</f>
        <v/>
      </c>
      <c r="AD53" s="711" t="str">
        <f>IF(ISBLANK(+LCID!J53),"",+IF(ISBLANK(M53),HLOOKUP(L53,$B$2:$BD$60,2,FALSE),M53))</f>
        <v/>
      </c>
      <c r="AE53" s="711" t="str">
        <f>IF(ISBLANK(+LCID!K53),"",+IF(ISBLANK(O53),HLOOKUP(N53,$B$2:$BD$60,2,FALSE),O53))</f>
        <v/>
      </c>
      <c r="AF53" s="711" t="str">
        <f>IF(ISBLANK(+LCID!L53),"",+IF(ISBLANK(Q53),HLOOKUP(P53,$B$2:$BD$60,2,FALSE),Q53))</f>
        <v/>
      </c>
      <c r="AG53" s="711" t="str">
        <f>IF(ISBLANK(+LCID!M53),"",+IF(ISBLANK(S53),HLOOKUP(R53,$B$2:$BD$60,2,FALSE),S53))</f>
        <v/>
      </c>
      <c r="AH53" s="711" t="str">
        <f>IF(ISBLANK(+LCID!N53),"",+IF(ISBLANK(U53),HLOOKUP(T53,$B$2:$BD$60,2,FALSE),U53))</f>
        <v/>
      </c>
      <c r="AI53" s="712" t="str">
        <f>IF(ISBLANK(+LCID!O53),"",+IF(ISBLANK(W53),HLOOKUP(V53,$B$2:$BD$60,2,FALSE),W53))</f>
        <v/>
      </c>
      <c r="BE53" s="666"/>
    </row>
    <row r="54" spans="1:57" x14ac:dyDescent="0.2">
      <c r="A54" s="705" t="str">
        <f>IF(ISBLANK(+LCID!B54),"",+LCID!B54)</f>
        <v/>
      </c>
      <c r="B54" s="702" t="str">
        <f>IF(ISBLANK(+LCID!E54),"",+LCID!E54)</f>
        <v/>
      </c>
      <c r="C54" s="703"/>
      <c r="D54" s="702" t="str">
        <f>IF(ISBLANK(+LCID!F54),"",+LCID!F54)</f>
        <v/>
      </c>
      <c r="E54" s="704"/>
      <c r="F54" s="702" t="str">
        <f>IF(ISBLANK(+LCID!G54),"",+LCID!G54)</f>
        <v/>
      </c>
      <c r="G54" s="703"/>
      <c r="H54" s="702" t="str">
        <f>IF(ISBLANK(+LCID!H54),"",+LCID!H54)</f>
        <v/>
      </c>
      <c r="I54" s="703"/>
      <c r="J54" s="702" t="str">
        <f>IF(ISBLANK(+LCID!I54),"",+LCID!I54)</f>
        <v/>
      </c>
      <c r="K54" s="703"/>
      <c r="L54" s="702" t="str">
        <f>IF(ISBLANK(+LCID!J54),"",+LCID!J54)</f>
        <v/>
      </c>
      <c r="M54" s="703"/>
      <c r="N54" s="702" t="str">
        <f>IF(ISBLANK(+LCID!K54),"",+LCID!K54)</f>
        <v/>
      </c>
      <c r="O54" s="703"/>
      <c r="P54" s="702" t="str">
        <f>IF(ISBLANK(+LCID!L54),"",+LCID!L54)</f>
        <v/>
      </c>
      <c r="Q54" s="703"/>
      <c r="R54" s="702" t="str">
        <f>IF(ISBLANK(+LCID!M54),"",+LCID!M54)</f>
        <v/>
      </c>
      <c r="S54" s="703"/>
      <c r="T54" s="702" t="str">
        <f>IF(ISBLANK(+LCID!N54),"",+LCID!N54)</f>
        <v/>
      </c>
      <c r="U54" s="703"/>
      <c r="V54" s="702" t="str">
        <f>IF(ISBLANK(+LCID!O54),"",+LCID!O54)</f>
        <v/>
      </c>
      <c r="W54" s="703"/>
      <c r="X54" s="473"/>
      <c r="Y54" s="710" t="str">
        <f>IF(ISBLANK(+LCID!E54),"",+IF(ISBLANK(C54),HLOOKUP(B54,$B$2:$BD$60,2,FALSE),C54))</f>
        <v/>
      </c>
      <c r="Z54" s="711" t="str">
        <f>IF(ISBLANK(+LCID!F54),"",+IF(ISBLANK(E54),HLOOKUP(D54,$B$2:$BD$60,2,FALSE),E54))</f>
        <v/>
      </c>
      <c r="AA54" s="711" t="str">
        <f>IF(ISBLANK(+LCID!G54),"",+IF(ISBLANK(G54),HLOOKUP(F54,$B$2:$BD$60,2,FALSE),G54))</f>
        <v/>
      </c>
      <c r="AB54" s="711" t="str">
        <f>IF(ISBLANK(+LCID!H54),"",+IF(ISBLANK(I54),HLOOKUP(H54,$B$2:$BD$60,2,FALSE),I54))</f>
        <v/>
      </c>
      <c r="AC54" s="711" t="str">
        <f>IF(ISBLANK(+LCID!I54),"",+IF(ISBLANK(K54),HLOOKUP(J54,$B$2:$BD$60,2,FALSE),K54))</f>
        <v/>
      </c>
      <c r="AD54" s="711" t="str">
        <f>IF(ISBLANK(+LCID!J54),"",+IF(ISBLANK(M54),HLOOKUP(L54,$B$2:$BD$60,2,FALSE),M54))</f>
        <v/>
      </c>
      <c r="AE54" s="711" t="str">
        <f>IF(ISBLANK(+LCID!K54),"",+IF(ISBLANK(O54),HLOOKUP(N54,$B$2:$BD$60,2,FALSE),O54))</f>
        <v/>
      </c>
      <c r="AF54" s="711" t="str">
        <f>IF(ISBLANK(+LCID!L54),"",+IF(ISBLANK(Q54),HLOOKUP(P54,$B$2:$BD$60,2,FALSE),Q54))</f>
        <v/>
      </c>
      <c r="AG54" s="711" t="str">
        <f>IF(ISBLANK(+LCID!M54),"",+IF(ISBLANK(S54),HLOOKUP(R54,$B$2:$BD$60,2,FALSE),S54))</f>
        <v/>
      </c>
      <c r="AH54" s="711" t="str">
        <f>IF(ISBLANK(+LCID!N54),"",+IF(ISBLANK(U54),HLOOKUP(T54,$B$2:$BD$60,2,FALSE),U54))</f>
        <v/>
      </c>
      <c r="AI54" s="712" t="str">
        <f>IF(ISBLANK(+LCID!O54),"",+IF(ISBLANK(W54),HLOOKUP(V54,$B$2:$BD$60,2,FALSE),W54))</f>
        <v/>
      </c>
      <c r="BE54" s="666"/>
    </row>
    <row r="55" spans="1:57" x14ac:dyDescent="0.2">
      <c r="A55" s="705" t="str">
        <f>IF(ISBLANK(+LCID!B55),"",+LCID!B55)</f>
        <v/>
      </c>
      <c r="B55" s="702" t="str">
        <f>IF(ISBLANK(+LCID!E55),"",+LCID!E55)</f>
        <v/>
      </c>
      <c r="C55" s="703"/>
      <c r="D55" s="702" t="str">
        <f>IF(ISBLANK(+LCID!F55),"",+LCID!F55)</f>
        <v/>
      </c>
      <c r="E55" s="704"/>
      <c r="F55" s="702" t="str">
        <f>IF(ISBLANK(+LCID!G55),"",+LCID!G55)</f>
        <v/>
      </c>
      <c r="G55" s="703"/>
      <c r="H55" s="702" t="str">
        <f>IF(ISBLANK(+LCID!H55),"",+LCID!H55)</f>
        <v/>
      </c>
      <c r="I55" s="703"/>
      <c r="J55" s="702" t="str">
        <f>IF(ISBLANK(+LCID!I55),"",+LCID!I55)</f>
        <v/>
      </c>
      <c r="K55" s="703"/>
      <c r="L55" s="702" t="str">
        <f>IF(ISBLANK(+LCID!J55),"",+LCID!J55)</f>
        <v/>
      </c>
      <c r="M55" s="703"/>
      <c r="N55" s="702" t="str">
        <f>IF(ISBLANK(+LCID!K55),"",+LCID!K55)</f>
        <v/>
      </c>
      <c r="O55" s="703"/>
      <c r="P55" s="702" t="str">
        <f>IF(ISBLANK(+LCID!L55),"",+LCID!L55)</f>
        <v/>
      </c>
      <c r="Q55" s="703"/>
      <c r="R55" s="702" t="str">
        <f>IF(ISBLANK(+LCID!M55),"",+LCID!M55)</f>
        <v/>
      </c>
      <c r="S55" s="703"/>
      <c r="T55" s="702" t="str">
        <f>IF(ISBLANK(+LCID!N55),"",+LCID!N55)</f>
        <v/>
      </c>
      <c r="U55" s="703"/>
      <c r="V55" s="702" t="str">
        <f>IF(ISBLANK(+LCID!O55),"",+LCID!O55)</f>
        <v/>
      </c>
      <c r="W55" s="703"/>
      <c r="X55" s="473"/>
      <c r="Y55" s="710" t="str">
        <f>IF(ISBLANK(+LCID!E55),"",+IF(ISBLANK(C55),HLOOKUP(B55,$B$2:$BD$60,2,FALSE),C55))</f>
        <v/>
      </c>
      <c r="Z55" s="711" t="str">
        <f>IF(ISBLANK(+LCID!F55),"",+IF(ISBLANK(E55),HLOOKUP(D55,$B$2:$BD$60,2,FALSE),E55))</f>
        <v/>
      </c>
      <c r="AA55" s="711" t="str">
        <f>IF(ISBLANK(+LCID!G55),"",+IF(ISBLANK(G55),HLOOKUP(F55,$B$2:$BD$60,2,FALSE),G55))</f>
        <v/>
      </c>
      <c r="AB55" s="711" t="str">
        <f>IF(ISBLANK(+LCID!H55),"",+IF(ISBLANK(I55),HLOOKUP(H55,$B$2:$BD$60,2,FALSE),I55))</f>
        <v/>
      </c>
      <c r="AC55" s="711" t="str">
        <f>IF(ISBLANK(+LCID!I55),"",+IF(ISBLANK(K55),HLOOKUP(J55,$B$2:$BD$60,2,FALSE),K55))</f>
        <v/>
      </c>
      <c r="AD55" s="711" t="str">
        <f>IF(ISBLANK(+LCID!J55),"",+IF(ISBLANK(M55),HLOOKUP(L55,$B$2:$BD$60,2,FALSE),M55))</f>
        <v/>
      </c>
      <c r="AE55" s="711" t="str">
        <f>IF(ISBLANK(+LCID!K55),"",+IF(ISBLANK(O55),HLOOKUP(N55,$B$2:$BD$60,2,FALSE),O55))</f>
        <v/>
      </c>
      <c r="AF55" s="711" t="str">
        <f>IF(ISBLANK(+LCID!L55),"",+IF(ISBLANK(Q55),HLOOKUP(P55,$B$2:$BD$60,2,FALSE),Q55))</f>
        <v/>
      </c>
      <c r="AG55" s="711" t="str">
        <f>IF(ISBLANK(+LCID!M55),"",+IF(ISBLANK(S55),HLOOKUP(R55,$B$2:$BD$60,2,FALSE),S55))</f>
        <v/>
      </c>
      <c r="AH55" s="711" t="str">
        <f>IF(ISBLANK(+LCID!N55),"",+IF(ISBLANK(U55),HLOOKUP(T55,$B$2:$BD$60,2,FALSE),U55))</f>
        <v/>
      </c>
      <c r="AI55" s="712" t="str">
        <f>IF(ISBLANK(+LCID!O55),"",+IF(ISBLANK(W55),HLOOKUP(V55,$B$2:$BD$60,2,FALSE),W55))</f>
        <v/>
      </c>
      <c r="BE55" s="666"/>
    </row>
    <row r="56" spans="1:57" x14ac:dyDescent="0.2">
      <c r="A56" s="705" t="str">
        <f>IF(ISBLANK(+LCID!B56),"",+LCID!B56)</f>
        <v/>
      </c>
      <c r="B56" s="702" t="str">
        <f>IF(ISBLANK(+LCID!E56),"",+LCID!E56)</f>
        <v/>
      </c>
      <c r="C56" s="703"/>
      <c r="D56" s="702" t="str">
        <f>IF(ISBLANK(+LCID!F56),"",+LCID!F56)</f>
        <v/>
      </c>
      <c r="E56" s="704"/>
      <c r="F56" s="702" t="str">
        <f>IF(ISBLANK(+LCID!G56),"",+LCID!G56)</f>
        <v/>
      </c>
      <c r="G56" s="703"/>
      <c r="H56" s="702" t="str">
        <f>IF(ISBLANK(+LCID!H56),"",+LCID!H56)</f>
        <v/>
      </c>
      <c r="I56" s="703"/>
      <c r="J56" s="702" t="str">
        <f>IF(ISBLANK(+LCID!I56),"",+LCID!I56)</f>
        <v/>
      </c>
      <c r="K56" s="703"/>
      <c r="L56" s="702" t="str">
        <f>IF(ISBLANK(+LCID!J56),"",+LCID!J56)</f>
        <v/>
      </c>
      <c r="M56" s="703"/>
      <c r="N56" s="702" t="str">
        <f>IF(ISBLANK(+LCID!K56),"",+LCID!K56)</f>
        <v/>
      </c>
      <c r="O56" s="703"/>
      <c r="P56" s="702" t="str">
        <f>IF(ISBLANK(+LCID!L56),"",+LCID!L56)</f>
        <v/>
      </c>
      <c r="Q56" s="703"/>
      <c r="R56" s="702" t="str">
        <f>IF(ISBLANK(+LCID!M56),"",+LCID!M56)</f>
        <v/>
      </c>
      <c r="S56" s="703"/>
      <c r="T56" s="702" t="str">
        <f>IF(ISBLANK(+LCID!N56),"",+LCID!N56)</f>
        <v/>
      </c>
      <c r="U56" s="703"/>
      <c r="V56" s="702" t="str">
        <f>IF(ISBLANK(+LCID!O56),"",+LCID!O56)</f>
        <v/>
      </c>
      <c r="W56" s="703"/>
      <c r="X56" s="473"/>
      <c r="Y56" s="710" t="str">
        <f>IF(ISBLANK(+LCID!E56),"",+IF(ISBLANK(C56),HLOOKUP(B56,$B$2:$BD$60,2,FALSE),C56))</f>
        <v/>
      </c>
      <c r="Z56" s="711" t="str">
        <f>IF(ISBLANK(+LCID!F56),"",+IF(ISBLANK(E56),HLOOKUP(D56,$B$2:$BD$60,2,FALSE),E56))</f>
        <v/>
      </c>
      <c r="AA56" s="711" t="str">
        <f>IF(ISBLANK(+LCID!G56),"",+IF(ISBLANK(G56),HLOOKUP(F56,$B$2:$BD$60,2,FALSE),G56))</f>
        <v/>
      </c>
      <c r="AB56" s="711" t="str">
        <f>IF(ISBLANK(+LCID!H56),"",+IF(ISBLANK(I56),HLOOKUP(H56,$B$2:$BD$60,2,FALSE),I56))</f>
        <v/>
      </c>
      <c r="AC56" s="711" t="str">
        <f>IF(ISBLANK(+LCID!I56),"",+IF(ISBLANK(K56),HLOOKUP(J56,$B$2:$BD$60,2,FALSE),K56))</f>
        <v/>
      </c>
      <c r="AD56" s="711" t="str">
        <f>IF(ISBLANK(+LCID!J56),"",+IF(ISBLANK(M56),HLOOKUP(L56,$B$2:$BD$60,2,FALSE),M56))</f>
        <v/>
      </c>
      <c r="AE56" s="711" t="str">
        <f>IF(ISBLANK(+LCID!K56),"",+IF(ISBLANK(O56),HLOOKUP(N56,$B$2:$BD$60,2,FALSE),O56))</f>
        <v/>
      </c>
      <c r="AF56" s="711" t="str">
        <f>IF(ISBLANK(+LCID!L56),"",+IF(ISBLANK(Q56),HLOOKUP(P56,$B$2:$BD$60,2,FALSE),Q56))</f>
        <v/>
      </c>
      <c r="AG56" s="711" t="str">
        <f>IF(ISBLANK(+LCID!M56),"",+IF(ISBLANK(S56),HLOOKUP(R56,$B$2:$BD$60,2,FALSE),S56))</f>
        <v/>
      </c>
      <c r="AH56" s="711" t="str">
        <f>IF(ISBLANK(+LCID!N56),"",+IF(ISBLANK(U56),HLOOKUP(T56,$B$2:$BD$60,2,FALSE),U56))</f>
        <v/>
      </c>
      <c r="AI56" s="712" t="str">
        <f>IF(ISBLANK(+LCID!O56),"",+IF(ISBLANK(W56),HLOOKUP(V56,$B$2:$BD$60,2,FALSE),W56))</f>
        <v/>
      </c>
      <c r="BE56" s="666"/>
    </row>
    <row r="57" spans="1:57" x14ac:dyDescent="0.2">
      <c r="A57" s="705" t="str">
        <f>IF(ISBLANK(+LCID!B57),"",+LCID!B57)</f>
        <v/>
      </c>
      <c r="B57" s="702" t="str">
        <f>IF(ISBLANK(+LCID!E57),"",+LCID!E57)</f>
        <v/>
      </c>
      <c r="C57" s="703"/>
      <c r="D57" s="702" t="str">
        <f>IF(ISBLANK(+LCID!F57),"",+LCID!F57)</f>
        <v/>
      </c>
      <c r="E57" s="704"/>
      <c r="F57" s="702" t="str">
        <f>IF(ISBLANK(+LCID!G57),"",+LCID!G57)</f>
        <v/>
      </c>
      <c r="G57" s="703"/>
      <c r="H57" s="702" t="str">
        <f>IF(ISBLANK(+LCID!H57),"",+LCID!H57)</f>
        <v/>
      </c>
      <c r="I57" s="703"/>
      <c r="J57" s="702" t="str">
        <f>IF(ISBLANK(+LCID!I57),"",+LCID!I57)</f>
        <v/>
      </c>
      <c r="K57" s="703"/>
      <c r="L57" s="702" t="str">
        <f>IF(ISBLANK(+LCID!J57),"",+LCID!J57)</f>
        <v/>
      </c>
      <c r="M57" s="703"/>
      <c r="N57" s="702" t="str">
        <f>IF(ISBLANK(+LCID!K57),"",+LCID!K57)</f>
        <v/>
      </c>
      <c r="O57" s="703"/>
      <c r="P57" s="702" t="str">
        <f>IF(ISBLANK(+LCID!L57),"",+LCID!L57)</f>
        <v/>
      </c>
      <c r="Q57" s="703"/>
      <c r="R57" s="702" t="str">
        <f>IF(ISBLANK(+LCID!M57),"",+LCID!M57)</f>
        <v/>
      </c>
      <c r="S57" s="703"/>
      <c r="T57" s="702" t="str">
        <f>IF(ISBLANK(+LCID!N57),"",+LCID!N57)</f>
        <v/>
      </c>
      <c r="U57" s="703"/>
      <c r="V57" s="702" t="str">
        <f>IF(ISBLANK(+LCID!O57),"",+LCID!O57)</f>
        <v/>
      </c>
      <c r="W57" s="703"/>
      <c r="X57" s="473"/>
      <c r="Y57" s="710" t="str">
        <f>IF(ISBLANK(+LCID!E57),"",+IF(ISBLANK(C57),HLOOKUP(B57,$B$2:$BD$60,2,FALSE),C57))</f>
        <v/>
      </c>
      <c r="Z57" s="711" t="str">
        <f>IF(ISBLANK(+LCID!F57),"",+IF(ISBLANK(E57),HLOOKUP(D57,$B$2:$BD$60,2,FALSE),E57))</f>
        <v/>
      </c>
      <c r="AA57" s="711" t="str">
        <f>IF(ISBLANK(+LCID!G57),"",+IF(ISBLANK(G57),HLOOKUP(F57,$B$2:$BD$60,2,FALSE),G57))</f>
        <v/>
      </c>
      <c r="AB57" s="711" t="str">
        <f>IF(ISBLANK(+LCID!H57),"",+IF(ISBLANK(I57),HLOOKUP(H57,$B$2:$BD$60,2,FALSE),I57))</f>
        <v/>
      </c>
      <c r="AC57" s="711" t="str">
        <f>IF(ISBLANK(+LCID!I57),"",+IF(ISBLANK(K57),HLOOKUP(J57,$B$2:$BD$60,2,FALSE),K57))</f>
        <v/>
      </c>
      <c r="AD57" s="711" t="str">
        <f>IF(ISBLANK(+LCID!J57),"",+IF(ISBLANK(M57),HLOOKUP(L57,$B$2:$BD$60,2,FALSE),M57))</f>
        <v/>
      </c>
      <c r="AE57" s="711" t="str">
        <f>IF(ISBLANK(+LCID!K57),"",+IF(ISBLANK(O57),HLOOKUP(N57,$B$2:$BD$60,2,FALSE),O57))</f>
        <v/>
      </c>
      <c r="AF57" s="711" t="str">
        <f>IF(ISBLANK(+LCID!L57),"",+IF(ISBLANK(Q57),HLOOKUP(P57,$B$2:$BD$60,2,FALSE),Q57))</f>
        <v/>
      </c>
      <c r="AG57" s="711" t="str">
        <f>IF(ISBLANK(+LCID!M57),"",+IF(ISBLANK(S57),HLOOKUP(R57,$B$2:$BD$60,2,FALSE),S57))</f>
        <v/>
      </c>
      <c r="AH57" s="711" t="str">
        <f>IF(ISBLANK(+LCID!N57),"",+IF(ISBLANK(U57),HLOOKUP(T57,$B$2:$BD$60,2,FALSE),U57))</f>
        <v/>
      </c>
      <c r="AI57" s="712" t="str">
        <f>IF(ISBLANK(+LCID!O57),"",+IF(ISBLANK(W57),HLOOKUP(V57,$B$2:$BD$60,2,FALSE),W57))</f>
        <v/>
      </c>
      <c r="BE57" s="666"/>
    </row>
    <row r="58" spans="1:57" x14ac:dyDescent="0.2">
      <c r="A58" s="705" t="str">
        <f>IF(ISBLANK(+LCID!B58),"",+LCID!B58)</f>
        <v/>
      </c>
      <c r="B58" s="702" t="str">
        <f>IF(ISBLANK(+LCID!E58),"",+LCID!E58)</f>
        <v/>
      </c>
      <c r="C58" s="703"/>
      <c r="D58" s="702" t="str">
        <f>IF(ISBLANK(+LCID!F58),"",+LCID!F58)</f>
        <v/>
      </c>
      <c r="E58" s="704"/>
      <c r="F58" s="702" t="str">
        <f>IF(ISBLANK(+LCID!G58),"",+LCID!G58)</f>
        <v/>
      </c>
      <c r="G58" s="703"/>
      <c r="H58" s="702" t="str">
        <f>IF(ISBLANK(+LCID!H58),"",+LCID!H58)</f>
        <v/>
      </c>
      <c r="I58" s="703"/>
      <c r="J58" s="702" t="str">
        <f>IF(ISBLANK(+LCID!I58),"",+LCID!I58)</f>
        <v/>
      </c>
      <c r="K58" s="703"/>
      <c r="L58" s="702" t="str">
        <f>IF(ISBLANK(+LCID!J58),"",+LCID!J58)</f>
        <v/>
      </c>
      <c r="M58" s="703"/>
      <c r="N58" s="702" t="str">
        <f>IF(ISBLANK(+LCID!K58),"",+LCID!K58)</f>
        <v/>
      </c>
      <c r="O58" s="703"/>
      <c r="P58" s="702" t="str">
        <f>IF(ISBLANK(+LCID!L58),"",+LCID!L58)</f>
        <v/>
      </c>
      <c r="Q58" s="703"/>
      <c r="R58" s="702" t="str">
        <f>IF(ISBLANK(+LCID!M58),"",+LCID!M58)</f>
        <v/>
      </c>
      <c r="S58" s="703"/>
      <c r="T58" s="702" t="str">
        <f>IF(ISBLANK(+LCID!N58),"",+LCID!N58)</f>
        <v/>
      </c>
      <c r="U58" s="703"/>
      <c r="V58" s="702" t="str">
        <f>IF(ISBLANK(+LCID!O58),"",+LCID!O58)</f>
        <v/>
      </c>
      <c r="W58" s="703"/>
      <c r="X58" s="473"/>
      <c r="Y58" s="710" t="str">
        <f>IF(ISBLANK(+LCID!E58),"",+IF(ISBLANK(C58),HLOOKUP(B58,$B$2:$BD$60,2,FALSE),C58))</f>
        <v/>
      </c>
      <c r="Z58" s="711" t="str">
        <f>IF(ISBLANK(+LCID!F58),"",+IF(ISBLANK(E58),HLOOKUP(D58,$B$2:$BD$60,2,FALSE),E58))</f>
        <v/>
      </c>
      <c r="AA58" s="711" t="str">
        <f>IF(ISBLANK(+LCID!G58),"",+IF(ISBLANK(G58),HLOOKUP(F58,$B$2:$BD$60,2,FALSE),G58))</f>
        <v/>
      </c>
      <c r="AB58" s="711" t="str">
        <f>IF(ISBLANK(+LCID!H58),"",+IF(ISBLANK(I58),HLOOKUP(H58,$B$2:$BD$60,2,FALSE),I58))</f>
        <v/>
      </c>
      <c r="AC58" s="711" t="str">
        <f>IF(ISBLANK(+LCID!I58),"",+IF(ISBLANK(K58),HLOOKUP(J58,$B$2:$BD$60,2,FALSE),K58))</f>
        <v/>
      </c>
      <c r="AD58" s="711" t="str">
        <f>IF(ISBLANK(+LCID!J58),"",+IF(ISBLANK(M58),HLOOKUP(L58,$B$2:$BD$60,2,FALSE),M58))</f>
        <v/>
      </c>
      <c r="AE58" s="711" t="str">
        <f>IF(ISBLANK(+LCID!K58),"",+IF(ISBLANK(O58),HLOOKUP(N58,$B$2:$BD$60,2,FALSE),O58))</f>
        <v/>
      </c>
      <c r="AF58" s="711" t="str">
        <f>IF(ISBLANK(+LCID!L58),"",+IF(ISBLANK(Q58),HLOOKUP(P58,$B$2:$BD$60,2,FALSE),Q58))</f>
        <v/>
      </c>
      <c r="AG58" s="711" t="str">
        <f>IF(ISBLANK(+LCID!M58),"",+IF(ISBLANK(S58),HLOOKUP(R58,$B$2:$BD$60,2,FALSE),S58))</f>
        <v/>
      </c>
      <c r="AH58" s="711" t="str">
        <f>IF(ISBLANK(+LCID!N58),"",+IF(ISBLANK(U58),HLOOKUP(T58,$B$2:$BD$60,2,FALSE),U58))</f>
        <v/>
      </c>
      <c r="AI58" s="712" t="str">
        <f>IF(ISBLANK(+LCID!O58),"",+IF(ISBLANK(W58),HLOOKUP(V58,$B$2:$BD$60,2,FALSE),W58))</f>
        <v/>
      </c>
      <c r="BE58" s="666"/>
    </row>
    <row r="59" spans="1:57" x14ac:dyDescent="0.2">
      <c r="A59" s="705" t="str">
        <f>IF(ISBLANK(+LCID!B59),"",+LCID!B59)</f>
        <v/>
      </c>
      <c r="B59" s="702" t="str">
        <f>IF(ISBLANK(+LCID!E59),"",+LCID!E59)</f>
        <v/>
      </c>
      <c r="C59" s="703"/>
      <c r="D59" s="702" t="str">
        <f>IF(ISBLANK(+LCID!F59),"",+LCID!F59)</f>
        <v/>
      </c>
      <c r="E59" s="704"/>
      <c r="F59" s="702" t="str">
        <f>IF(ISBLANK(+LCID!G59),"",+LCID!G59)</f>
        <v/>
      </c>
      <c r="G59" s="703"/>
      <c r="H59" s="702" t="str">
        <f>IF(ISBLANK(+LCID!H59),"",+LCID!H59)</f>
        <v/>
      </c>
      <c r="I59" s="703"/>
      <c r="J59" s="702" t="str">
        <f>IF(ISBLANK(+LCID!I59),"",+LCID!I59)</f>
        <v/>
      </c>
      <c r="K59" s="703"/>
      <c r="L59" s="702" t="str">
        <f>IF(ISBLANK(+LCID!J59),"",+LCID!J59)</f>
        <v/>
      </c>
      <c r="M59" s="703"/>
      <c r="N59" s="702" t="str">
        <f>IF(ISBLANK(+LCID!K59),"",+LCID!K59)</f>
        <v/>
      </c>
      <c r="O59" s="703"/>
      <c r="P59" s="702" t="str">
        <f>IF(ISBLANK(+LCID!L59),"",+LCID!L59)</f>
        <v/>
      </c>
      <c r="Q59" s="703"/>
      <c r="R59" s="702" t="str">
        <f>IF(ISBLANK(+LCID!M59),"",+LCID!M59)</f>
        <v/>
      </c>
      <c r="S59" s="703"/>
      <c r="T59" s="702" t="str">
        <f>IF(ISBLANK(+LCID!N59),"",+LCID!N59)</f>
        <v/>
      </c>
      <c r="U59" s="703"/>
      <c r="V59" s="702" t="str">
        <f>IF(ISBLANK(+LCID!O59),"",+LCID!O59)</f>
        <v/>
      </c>
      <c r="W59" s="703"/>
      <c r="X59" s="473"/>
      <c r="Y59" s="710" t="str">
        <f>IF(ISBLANK(+LCID!E59),"",+IF(ISBLANK(C59),HLOOKUP(B59,$B$2:$BD$60,2,FALSE),C59))</f>
        <v/>
      </c>
      <c r="Z59" s="711" t="str">
        <f>IF(ISBLANK(+LCID!F59),"",+IF(ISBLANK(E59),HLOOKUP(D59,$B$2:$BD$60,2,FALSE),E59))</f>
        <v/>
      </c>
      <c r="AA59" s="711" t="str">
        <f>IF(ISBLANK(+LCID!G59),"",+IF(ISBLANK(G59),HLOOKUP(F59,$B$2:$BD$60,2,FALSE),G59))</f>
        <v/>
      </c>
      <c r="AB59" s="711" t="str">
        <f>IF(ISBLANK(+LCID!H59),"",+IF(ISBLANK(I59),HLOOKUP(H59,$B$2:$BD$60,2,FALSE),I59))</f>
        <v/>
      </c>
      <c r="AC59" s="711" t="str">
        <f>IF(ISBLANK(+LCID!I59),"",+IF(ISBLANK(K59),HLOOKUP(J59,$B$2:$BD$60,2,FALSE),K59))</f>
        <v/>
      </c>
      <c r="AD59" s="711" t="str">
        <f>IF(ISBLANK(+LCID!J59),"",+IF(ISBLANK(M59),HLOOKUP(L59,$B$2:$BD$60,2,FALSE),M59))</f>
        <v/>
      </c>
      <c r="AE59" s="711" t="str">
        <f>IF(ISBLANK(+LCID!K59),"",+IF(ISBLANK(O59),HLOOKUP(N59,$B$2:$BD$60,2,FALSE),O59))</f>
        <v/>
      </c>
      <c r="AF59" s="711" t="str">
        <f>IF(ISBLANK(+LCID!L59),"",+IF(ISBLANK(Q59),HLOOKUP(P59,$B$2:$BD$60,2,FALSE),Q59))</f>
        <v/>
      </c>
      <c r="AG59" s="711" t="str">
        <f>IF(ISBLANK(+LCID!M59),"",+IF(ISBLANK(S59),HLOOKUP(R59,$B$2:$BD$60,2,FALSE),S59))</f>
        <v/>
      </c>
      <c r="AH59" s="711" t="str">
        <f>IF(ISBLANK(+LCID!N59),"",+IF(ISBLANK(U59),HLOOKUP(T59,$B$2:$BD$60,2,FALSE),U59))</f>
        <v/>
      </c>
      <c r="AI59" s="712" t="str">
        <f>IF(ISBLANK(+LCID!O59),"",+IF(ISBLANK(W59),HLOOKUP(V59,$B$2:$BD$60,2,FALSE),W59))</f>
        <v/>
      </c>
      <c r="BE59" s="666"/>
    </row>
    <row r="60" spans="1:57" x14ac:dyDescent="0.2">
      <c r="A60" s="706" t="str">
        <f>IF(ISBLANK(+LCID!B60),"",+LCID!B60)</f>
        <v/>
      </c>
      <c r="B60" s="702" t="str">
        <f>IF(ISBLANK(+LCID!E60),"",+LCID!E60)</f>
        <v/>
      </c>
      <c r="C60" s="703"/>
      <c r="D60" s="702" t="str">
        <f>IF(ISBLANK(+LCID!F60),"",+LCID!F60)</f>
        <v/>
      </c>
      <c r="E60" s="704"/>
      <c r="F60" s="702" t="str">
        <f>IF(ISBLANK(+LCID!G60),"",+LCID!G60)</f>
        <v/>
      </c>
      <c r="G60" s="703"/>
      <c r="H60" s="702" t="str">
        <f>IF(ISBLANK(+LCID!H60),"",+LCID!H60)</f>
        <v/>
      </c>
      <c r="I60" s="703"/>
      <c r="J60" s="702" t="str">
        <f>IF(ISBLANK(+LCID!I60),"",+LCID!I60)</f>
        <v/>
      </c>
      <c r="K60" s="703"/>
      <c r="L60" s="702" t="str">
        <f>IF(ISBLANK(+LCID!J60),"",+LCID!J60)</f>
        <v/>
      </c>
      <c r="M60" s="703"/>
      <c r="N60" s="702" t="str">
        <f>IF(ISBLANK(+LCID!K60),"",+LCID!K60)</f>
        <v/>
      </c>
      <c r="O60" s="703"/>
      <c r="P60" s="702" t="str">
        <f>IF(ISBLANK(+LCID!L60),"",+LCID!L60)</f>
        <v/>
      </c>
      <c r="Q60" s="703"/>
      <c r="R60" s="702" t="str">
        <f>IF(ISBLANK(+LCID!M60),"",+LCID!M60)</f>
        <v/>
      </c>
      <c r="S60" s="703"/>
      <c r="T60" s="702" t="str">
        <f>IF(ISBLANK(+LCID!N60),"",+LCID!N60)</f>
        <v/>
      </c>
      <c r="U60" s="703"/>
      <c r="V60" s="702" t="str">
        <f>IF(ISBLANK(+LCID!O60),"",+LCID!O60)</f>
        <v/>
      </c>
      <c r="W60" s="703"/>
      <c r="X60" s="473"/>
      <c r="Y60" s="713" t="str">
        <f>IF(ISBLANK(+LCID!E60),"",+IF(ISBLANK(C60),HLOOKUP(B60,$B$2:$BD$60,2,FALSE),C60))</f>
        <v/>
      </c>
      <c r="Z60" s="714" t="str">
        <f>IF(ISBLANK(+LCID!F60),"",+IF(ISBLANK(E60),HLOOKUP(D60,$B$2:$BD$60,2,FALSE),E60))</f>
        <v/>
      </c>
      <c r="AA60" s="714" t="str">
        <f>IF(ISBLANK(+LCID!G60),"",+IF(ISBLANK(G60),HLOOKUP(F60,$B$2:$BD$60,2,FALSE),G60))</f>
        <v/>
      </c>
      <c r="AB60" s="714" t="str">
        <f>IF(ISBLANK(+LCID!H60),"",+IF(ISBLANK(I60),HLOOKUP(H60,$B$2:$BD$60,2,FALSE),I60))</f>
        <v/>
      </c>
      <c r="AC60" s="714" t="str">
        <f>IF(ISBLANK(+LCID!I60),"",+IF(ISBLANK(K60),HLOOKUP(J60,$B$2:$BD$60,2,FALSE),K60))</f>
        <v/>
      </c>
      <c r="AD60" s="714" t="str">
        <f>IF(ISBLANK(+LCID!J60),"",+IF(ISBLANK(M60),HLOOKUP(L60,$B$2:$BD$60,2,FALSE),M60))</f>
        <v/>
      </c>
      <c r="AE60" s="714" t="str">
        <f>IF(ISBLANK(+LCID!K60),"",+IF(ISBLANK(O60),HLOOKUP(N60,$B$2:$BD$60,2,FALSE),O60))</f>
        <v/>
      </c>
      <c r="AF60" s="714" t="str">
        <f>IF(ISBLANK(+LCID!L60),"",+IF(ISBLANK(Q60),HLOOKUP(P60,$B$2:$BD$60,2,FALSE),Q60))</f>
        <v/>
      </c>
      <c r="AG60" s="714" t="str">
        <f>IF(ISBLANK(+LCID!M60),"",+IF(ISBLANK(S60),HLOOKUP(R60,$B$2:$BD$60,2,FALSE),S60))</f>
        <v/>
      </c>
      <c r="AH60" s="714" t="str">
        <f>IF(ISBLANK(+LCID!N60),"",+IF(ISBLANK(U60),HLOOKUP(T60,$B$2:$BD$60,2,FALSE),U60))</f>
        <v/>
      </c>
      <c r="AI60" s="715" t="str">
        <f>IF(ISBLANK(+LCID!O60),"",+IF(ISBLANK(W60),HLOOKUP(V60,$B$2:$BD$60,2,FALSE),W60))</f>
        <v/>
      </c>
      <c r="BE60" s="666"/>
    </row>
  </sheetData>
  <sheetProtection password="D98F" sheet="1" objects="1" scenarios="1" formatCells="0" formatColumns="0" formatRows="0"/>
  <conditionalFormatting sqref="AC20:AI20 Y20:AA20">
    <cfRule type="expression" dxfId="194" priority="89" stopIfTrue="1">
      <formula>ISNA(Y20)</formula>
    </cfRule>
  </conditionalFormatting>
  <conditionalFormatting sqref="B20:G20 J20:W20">
    <cfRule type="expression" dxfId="193" priority="84" stopIfTrue="1">
      <formula>ISNA(B20)</formula>
    </cfRule>
  </conditionalFormatting>
  <conditionalFormatting sqref="H20">
    <cfRule type="expression" dxfId="192" priority="83" stopIfTrue="1">
      <formula>ISNA(H20)</formula>
    </cfRule>
  </conditionalFormatting>
  <conditionalFormatting sqref="AB20">
    <cfRule type="expression" dxfId="191" priority="81" stopIfTrue="1">
      <formula>ISNA(AB20)</formula>
    </cfRule>
  </conditionalFormatting>
  <conditionalFormatting sqref="C22">
    <cfRule type="expression" dxfId="190" priority="80" stopIfTrue="1">
      <formula>ISNA(C22)</formula>
    </cfRule>
  </conditionalFormatting>
  <conditionalFormatting sqref="C22">
    <cfRule type="expression" dxfId="189" priority="79" stopIfTrue="1">
      <formula>ISNA(C22)</formula>
    </cfRule>
  </conditionalFormatting>
  <conditionalFormatting sqref="I22">
    <cfRule type="expression" dxfId="188" priority="35" stopIfTrue="1">
      <formula>ISNA(I22)</formula>
    </cfRule>
  </conditionalFormatting>
  <conditionalFormatting sqref="I22">
    <cfRule type="expression" dxfId="187" priority="36" stopIfTrue="1">
      <formula>ISNA(I22)</formula>
    </cfRule>
  </conditionalFormatting>
  <conditionalFormatting sqref="I23:I60">
    <cfRule type="expression" dxfId="186" priority="34" stopIfTrue="1">
      <formula>ISNA(I23)</formula>
    </cfRule>
  </conditionalFormatting>
  <conditionalFormatting sqref="G23:G60">
    <cfRule type="expression" dxfId="185" priority="37" stopIfTrue="1">
      <formula>ISNA(G23)</formula>
    </cfRule>
  </conditionalFormatting>
  <conditionalFormatting sqref="G23:G60">
    <cfRule type="expression" dxfId="184" priority="38" stopIfTrue="1">
      <formula>ISNA(G23)</formula>
    </cfRule>
  </conditionalFormatting>
  <conditionalFormatting sqref="G22">
    <cfRule type="expression" dxfId="183" priority="39" stopIfTrue="1">
      <formula>ISNA(G22)</formula>
    </cfRule>
  </conditionalFormatting>
  <conditionalFormatting sqref="G22">
    <cfRule type="expression" dxfId="182" priority="40" stopIfTrue="1">
      <formula>ISNA(G22)</formula>
    </cfRule>
  </conditionalFormatting>
  <conditionalFormatting sqref="E24:E60">
    <cfRule type="expression" dxfId="181" priority="41" stopIfTrue="1">
      <formula>ISNA(E24)</formula>
    </cfRule>
  </conditionalFormatting>
  <conditionalFormatting sqref="E24:E60">
    <cfRule type="expression" dxfId="180" priority="42" stopIfTrue="1">
      <formula>ISNA(E24)</formula>
    </cfRule>
  </conditionalFormatting>
  <conditionalFormatting sqref="E22">
    <cfRule type="expression" dxfId="179" priority="43" stopIfTrue="1">
      <formula>ISNA(E22)</formula>
    </cfRule>
  </conditionalFormatting>
  <conditionalFormatting sqref="E22">
    <cfRule type="expression" dxfId="178" priority="44" stopIfTrue="1">
      <formula>ISNA(E22)</formula>
    </cfRule>
  </conditionalFormatting>
  <conditionalFormatting sqref="C23:C60">
    <cfRule type="expression" dxfId="177" priority="45" stopIfTrue="1">
      <formula>ISNA(C23)</formula>
    </cfRule>
  </conditionalFormatting>
  <conditionalFormatting sqref="I20">
    <cfRule type="expression" dxfId="176" priority="47" stopIfTrue="1">
      <formula>ISNA(I20)</formula>
    </cfRule>
  </conditionalFormatting>
  <conditionalFormatting sqref="C23:C60">
    <cfRule type="expression" dxfId="175" priority="46" stopIfTrue="1">
      <formula>ISNA(C23)</formula>
    </cfRule>
  </conditionalFormatting>
  <conditionalFormatting sqref="I23:I60">
    <cfRule type="expression" dxfId="174" priority="33" stopIfTrue="1">
      <formula>ISNA(I23)</formula>
    </cfRule>
  </conditionalFormatting>
  <conditionalFormatting sqref="K22">
    <cfRule type="expression" dxfId="173" priority="32" stopIfTrue="1">
      <formula>ISNA(K22)</formula>
    </cfRule>
  </conditionalFormatting>
  <conditionalFormatting sqref="K22">
    <cfRule type="expression" dxfId="172" priority="31" stopIfTrue="1">
      <formula>ISNA(K22)</formula>
    </cfRule>
  </conditionalFormatting>
  <conditionalFormatting sqref="K23:K60">
    <cfRule type="expression" dxfId="171" priority="30" stopIfTrue="1">
      <formula>ISNA(K23)</formula>
    </cfRule>
  </conditionalFormatting>
  <conditionalFormatting sqref="K23:K60">
    <cfRule type="expression" dxfId="170" priority="29" stopIfTrue="1">
      <formula>ISNA(K23)</formula>
    </cfRule>
  </conditionalFormatting>
  <conditionalFormatting sqref="M22">
    <cfRule type="expression" dxfId="169" priority="28" stopIfTrue="1">
      <formula>ISNA(M22)</formula>
    </cfRule>
  </conditionalFormatting>
  <conditionalFormatting sqref="M22">
    <cfRule type="expression" dxfId="168" priority="27" stopIfTrue="1">
      <formula>ISNA(M22)</formula>
    </cfRule>
  </conditionalFormatting>
  <conditionalFormatting sqref="M23:M60">
    <cfRule type="expression" dxfId="167" priority="26" stopIfTrue="1">
      <formula>ISNA(M23)</formula>
    </cfRule>
  </conditionalFormatting>
  <conditionalFormatting sqref="M23:M60">
    <cfRule type="expression" dxfId="166" priority="25" stopIfTrue="1">
      <formula>ISNA(M23)</formula>
    </cfRule>
  </conditionalFormatting>
  <conditionalFormatting sqref="O22">
    <cfRule type="expression" dxfId="165" priority="24" stopIfTrue="1">
      <formula>ISNA(O22)</formula>
    </cfRule>
  </conditionalFormatting>
  <conditionalFormatting sqref="O22">
    <cfRule type="expression" dxfId="164" priority="23" stopIfTrue="1">
      <formula>ISNA(O22)</formula>
    </cfRule>
  </conditionalFormatting>
  <conditionalFormatting sqref="O23:O60">
    <cfRule type="expression" dxfId="163" priority="22" stopIfTrue="1">
      <formula>ISNA(O23)</formula>
    </cfRule>
  </conditionalFormatting>
  <conditionalFormatting sqref="O23:O60">
    <cfRule type="expression" dxfId="162" priority="21" stopIfTrue="1">
      <formula>ISNA(O23)</formula>
    </cfRule>
  </conditionalFormatting>
  <conditionalFormatting sqref="Q22">
    <cfRule type="expression" dxfId="161" priority="20" stopIfTrue="1">
      <formula>ISNA(Q22)</formula>
    </cfRule>
  </conditionalFormatting>
  <conditionalFormatting sqref="Q22">
    <cfRule type="expression" dxfId="160" priority="19" stopIfTrue="1">
      <formula>ISNA(Q22)</formula>
    </cfRule>
  </conditionalFormatting>
  <conditionalFormatting sqref="Q23:Q60">
    <cfRule type="expression" dxfId="159" priority="18" stopIfTrue="1">
      <formula>ISNA(Q23)</formula>
    </cfRule>
  </conditionalFormatting>
  <conditionalFormatting sqref="Q23:Q60">
    <cfRule type="expression" dxfId="158" priority="17" stopIfTrue="1">
      <formula>ISNA(Q23)</formula>
    </cfRule>
  </conditionalFormatting>
  <conditionalFormatting sqref="S22">
    <cfRule type="expression" dxfId="157" priority="16" stopIfTrue="1">
      <formula>ISNA(S22)</formula>
    </cfRule>
  </conditionalFormatting>
  <conditionalFormatting sqref="S22">
    <cfRule type="expression" dxfId="156" priority="15" stopIfTrue="1">
      <formula>ISNA(S22)</formula>
    </cfRule>
  </conditionalFormatting>
  <conditionalFormatting sqref="S23:S60">
    <cfRule type="expression" dxfId="155" priority="14" stopIfTrue="1">
      <formula>ISNA(S23)</formula>
    </cfRule>
  </conditionalFormatting>
  <conditionalFormatting sqref="S23:S60">
    <cfRule type="expression" dxfId="154" priority="13" stopIfTrue="1">
      <formula>ISNA(S23)</formula>
    </cfRule>
  </conditionalFormatting>
  <conditionalFormatting sqref="U22">
    <cfRule type="expression" dxfId="153" priority="12" stopIfTrue="1">
      <formula>ISNA(U22)</formula>
    </cfRule>
  </conditionalFormatting>
  <conditionalFormatting sqref="U22">
    <cfRule type="expression" dxfId="152" priority="11" stopIfTrue="1">
      <formula>ISNA(U22)</formula>
    </cfRule>
  </conditionalFormatting>
  <conditionalFormatting sqref="U23:U60">
    <cfRule type="expression" dxfId="151" priority="10" stopIfTrue="1">
      <formula>ISNA(U23)</formula>
    </cfRule>
  </conditionalFormatting>
  <conditionalFormatting sqref="U23:U60">
    <cfRule type="expression" dxfId="150" priority="9" stopIfTrue="1">
      <formula>ISNA(U23)</formula>
    </cfRule>
  </conditionalFormatting>
  <conditionalFormatting sqref="W22">
    <cfRule type="expression" dxfId="149" priority="8" stopIfTrue="1">
      <formula>ISNA(W22)</formula>
    </cfRule>
  </conditionalFormatting>
  <conditionalFormatting sqref="W22">
    <cfRule type="expression" dxfId="148" priority="7" stopIfTrue="1">
      <formula>ISNA(W22)</formula>
    </cfRule>
  </conditionalFormatting>
  <conditionalFormatting sqref="W23:W60">
    <cfRule type="expression" dxfId="147" priority="6" stopIfTrue="1">
      <formula>ISNA(W23)</formula>
    </cfRule>
  </conditionalFormatting>
  <conditionalFormatting sqref="W23:W60">
    <cfRule type="expression" dxfId="146" priority="5" stopIfTrue="1">
      <formula>ISNA(W23)</formula>
    </cfRule>
  </conditionalFormatting>
  <conditionalFormatting sqref="A20">
    <cfRule type="expression" dxfId="145" priority="4" stopIfTrue="1">
      <formula>ISNA(A20)</formula>
    </cfRule>
  </conditionalFormatting>
  <conditionalFormatting sqref="E23">
    <cfRule type="expression" dxfId="144" priority="1" stopIfTrue="1">
      <formula>ISNA(E23)</formula>
    </cfRule>
  </conditionalFormatting>
  <conditionalFormatting sqref="E23">
    <cfRule type="expression" dxfId="143" priority="2" stopIfTrue="1">
      <formula>ISNA(E23)</formula>
    </cfRule>
  </conditionalFormatting>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5842" r:id="rId4" name="Button 2">
              <controlPr defaultSize="0" print="0" autoFill="0" autoPict="0" macro="[0]!GotoLCID">
                <anchor moveWithCells="1" sizeWithCells="1">
                  <from>
                    <xdr:col>0</xdr:col>
                    <xdr:colOff>28575</xdr:colOff>
                    <xdr:row>16</xdr:row>
                    <xdr:rowOff>66675</xdr:rowOff>
                  </from>
                  <to>
                    <xdr:col>0</xdr:col>
                    <xdr:colOff>1685925</xdr:colOff>
                    <xdr:row>18</xdr:row>
                    <xdr:rowOff>38100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
  <dimension ref="A1:AF64"/>
  <sheetViews>
    <sheetView topLeftCell="A34" zoomScale="120" zoomScaleNormal="120" workbookViewId="0">
      <selection activeCell="B51" sqref="B51"/>
    </sheetView>
  </sheetViews>
  <sheetFormatPr baseColWidth="10" defaultColWidth="9.140625" defaultRowHeight="12.75" outlineLevelCol="1" x14ac:dyDescent="0.2"/>
  <cols>
    <col min="1" max="1" width="8" customWidth="1"/>
    <col min="2" max="2" width="71.140625" customWidth="1"/>
    <col min="3" max="3" width="57.28515625" customWidth="1"/>
    <col min="4" max="13" width="9.140625" customWidth="1"/>
    <col min="14" max="15" width="9.140625" customWidth="1" outlineLevel="1"/>
    <col min="16" max="16" width="14.5703125" customWidth="1" outlineLevel="1"/>
    <col min="17" max="17" width="11.140625" customWidth="1" outlineLevel="1"/>
    <col min="18" max="18" width="15.5703125" customWidth="1" outlineLevel="1"/>
    <col min="19" max="19" width="11.5703125" customWidth="1" outlineLevel="1"/>
    <col min="20" max="20" width="10.5703125" customWidth="1" outlineLevel="1"/>
    <col min="21" max="32" width="9.140625" customWidth="1" outlineLevel="1"/>
  </cols>
  <sheetData>
    <row r="1" spans="1:31" x14ac:dyDescent="0.2">
      <c r="A1" s="218" t="s">
        <v>902</v>
      </c>
      <c r="B1" s="218" t="s">
        <v>903</v>
      </c>
      <c r="C1" s="218" t="s">
        <v>904</v>
      </c>
      <c r="D1" s="218" t="s">
        <v>905</v>
      </c>
      <c r="E1" s="218" t="s">
        <v>906</v>
      </c>
      <c r="H1" s="218" t="s">
        <v>1070</v>
      </c>
      <c r="P1" s="475" t="s">
        <v>1223</v>
      </c>
      <c r="Q1" s="473"/>
      <c r="R1" s="475" t="s">
        <v>1221</v>
      </c>
      <c r="S1" s="473"/>
      <c r="T1" s="475" t="s">
        <v>1222</v>
      </c>
      <c r="W1" s="475" t="s">
        <v>1227</v>
      </c>
      <c r="Y1" s="475" t="s">
        <v>1254</v>
      </c>
      <c r="AA1" s="475" t="s">
        <v>1255</v>
      </c>
      <c r="AC1" s="597" t="s">
        <v>1101</v>
      </c>
      <c r="AE1" s="475" t="s">
        <v>1256</v>
      </c>
    </row>
    <row r="2" spans="1:31" x14ac:dyDescent="0.2">
      <c r="A2" s="647" t="s">
        <v>907</v>
      </c>
      <c r="B2" s="648" t="s">
        <v>908</v>
      </c>
      <c r="C2" s="647" t="s">
        <v>909</v>
      </c>
      <c r="D2" s="649">
        <v>0.1</v>
      </c>
      <c r="E2" s="647" t="s">
        <v>910</v>
      </c>
      <c r="F2" s="650"/>
      <c r="G2" s="650"/>
      <c r="H2" s="647" t="s">
        <v>1071</v>
      </c>
      <c r="I2" s="650"/>
      <c r="J2" s="650"/>
      <c r="K2" s="650"/>
      <c r="L2" s="650"/>
      <c r="M2" s="650"/>
      <c r="P2" s="571" t="str">
        <f>+A13</f>
        <v>H330</v>
      </c>
      <c r="Q2" s="474"/>
      <c r="R2" s="569" t="str">
        <f t="shared" ref="R2:R7" si="0">+A5</f>
        <v>H310</v>
      </c>
      <c r="T2" s="569" t="str">
        <f>+A2</f>
        <v>H300</v>
      </c>
      <c r="W2" s="571" t="s">
        <v>1305</v>
      </c>
      <c r="X2" s="519" t="s">
        <v>1278</v>
      </c>
      <c r="Y2" t="str">
        <f t="shared" ref="Y2:Y7" si="1">+A2</f>
        <v>H300</v>
      </c>
      <c r="AA2" t="str">
        <f>+A19</f>
        <v>H340</v>
      </c>
      <c r="AC2" s="441" t="str">
        <f t="shared" ref="AC2" si="2">+A24</f>
        <v>H360</v>
      </c>
      <c r="AE2" t="str">
        <f t="shared" ref="AE2:AE7" si="3">+A51</f>
        <v>H400</v>
      </c>
    </row>
    <row r="3" spans="1:31" x14ac:dyDescent="0.2">
      <c r="A3" s="647" t="s">
        <v>911</v>
      </c>
      <c r="B3" s="648" t="s">
        <v>912</v>
      </c>
      <c r="C3" s="647" t="s">
        <v>913</v>
      </c>
      <c r="D3" s="649">
        <v>0.1</v>
      </c>
      <c r="E3" s="647" t="s">
        <v>910</v>
      </c>
      <c r="F3" s="650"/>
      <c r="G3" s="650"/>
      <c r="H3" s="647" t="s">
        <v>1072</v>
      </c>
      <c r="I3" s="650"/>
      <c r="J3" s="650"/>
      <c r="K3" s="650"/>
      <c r="L3" s="650"/>
      <c r="M3" s="650"/>
      <c r="P3" s="571" t="str">
        <f>+A14</f>
        <v>H331</v>
      </c>
      <c r="R3" s="569" t="str">
        <f t="shared" si="0"/>
        <v>H311</v>
      </c>
      <c r="T3" s="569" t="str">
        <f>+A3</f>
        <v>H301</v>
      </c>
      <c r="W3" s="569" t="str">
        <f>+A8</f>
        <v>H314</v>
      </c>
      <c r="X3" t="s">
        <v>1279</v>
      </c>
      <c r="Y3" t="str">
        <f t="shared" si="1"/>
        <v>H301</v>
      </c>
      <c r="AA3" t="str">
        <f>+A20</f>
        <v>H341</v>
      </c>
      <c r="AC3" s="441" t="str">
        <f>+A28</f>
        <v>H361</v>
      </c>
      <c r="AE3" t="str">
        <f t="shared" si="3"/>
        <v>H410</v>
      </c>
    </row>
    <row r="4" spans="1:31" x14ac:dyDescent="0.2">
      <c r="A4" s="647" t="s">
        <v>914</v>
      </c>
      <c r="B4" s="648" t="s">
        <v>915</v>
      </c>
      <c r="C4" s="647" t="s">
        <v>916</v>
      </c>
      <c r="D4" s="651">
        <v>1</v>
      </c>
      <c r="E4" s="647" t="s">
        <v>910</v>
      </c>
      <c r="F4" s="650"/>
      <c r="G4" s="650"/>
      <c r="H4" s="647" t="s">
        <v>1073</v>
      </c>
      <c r="I4" s="650"/>
      <c r="J4" s="650"/>
      <c r="K4" s="650"/>
      <c r="L4" s="650"/>
      <c r="M4" s="650"/>
      <c r="P4" s="571" t="str">
        <f>+A15</f>
        <v>H332</v>
      </c>
      <c r="R4" s="569" t="str">
        <f t="shared" si="0"/>
        <v>H312</v>
      </c>
      <c r="T4" s="569" t="str">
        <f>+A4</f>
        <v>H302</v>
      </c>
      <c r="W4" s="569" t="str">
        <f>+A9</f>
        <v>H315</v>
      </c>
      <c r="X4" t="s">
        <v>1279</v>
      </c>
      <c r="Y4" t="str">
        <f t="shared" si="1"/>
        <v>H302</v>
      </c>
      <c r="AA4" t="str">
        <f>+A21</f>
        <v>H350</v>
      </c>
      <c r="AC4" s="441" t="str">
        <f>+A32</f>
        <v>H362</v>
      </c>
      <c r="AE4" t="str">
        <f t="shared" si="3"/>
        <v>H411</v>
      </c>
    </row>
    <row r="5" spans="1:31" x14ac:dyDescent="0.2">
      <c r="A5" s="647" t="s">
        <v>917</v>
      </c>
      <c r="B5" s="648" t="s">
        <v>918</v>
      </c>
      <c r="C5" s="647" t="s">
        <v>919</v>
      </c>
      <c r="D5" s="649">
        <v>0.1</v>
      </c>
      <c r="E5" s="647" t="s">
        <v>910</v>
      </c>
      <c r="F5" s="650"/>
      <c r="G5" s="650"/>
      <c r="H5" s="647" t="s">
        <v>1074</v>
      </c>
      <c r="I5" s="650"/>
      <c r="J5" s="650"/>
      <c r="K5" s="650"/>
      <c r="L5" s="650"/>
      <c r="M5" s="650"/>
      <c r="P5" s="571" t="str">
        <f>+A16</f>
        <v>H334</v>
      </c>
      <c r="Q5" s="474" t="s">
        <v>1266</v>
      </c>
      <c r="R5" s="535" t="s">
        <v>926</v>
      </c>
      <c r="S5" s="474"/>
      <c r="T5" s="535" t="s">
        <v>1320</v>
      </c>
      <c r="U5" s="535" t="s">
        <v>1319</v>
      </c>
      <c r="W5" s="569" t="str">
        <f>+A10</f>
        <v>H317</v>
      </c>
      <c r="X5" t="s">
        <v>1279</v>
      </c>
      <c r="Y5" t="str">
        <f t="shared" si="1"/>
        <v>H310</v>
      </c>
      <c r="AA5" t="str">
        <f>+A23</f>
        <v>H351</v>
      </c>
      <c r="AC5" s="441" t="str">
        <f>+A33</f>
        <v>H370</v>
      </c>
      <c r="AE5" t="str">
        <f t="shared" si="3"/>
        <v>H412</v>
      </c>
    </row>
    <row r="6" spans="1:31" x14ac:dyDescent="0.2">
      <c r="A6" s="647" t="s">
        <v>920</v>
      </c>
      <c r="B6" s="648" t="s">
        <v>921</v>
      </c>
      <c r="C6" s="647" t="s">
        <v>922</v>
      </c>
      <c r="D6" s="649">
        <v>0.1</v>
      </c>
      <c r="E6" s="647" t="s">
        <v>910</v>
      </c>
      <c r="F6" s="650"/>
      <c r="G6" s="650"/>
      <c r="H6" s="647" t="s">
        <v>1075</v>
      </c>
      <c r="I6" s="650"/>
      <c r="J6" s="650"/>
      <c r="K6" s="650"/>
      <c r="L6" s="650"/>
      <c r="M6" s="650"/>
      <c r="P6" s="571" t="str">
        <f>+A17</f>
        <v>H335</v>
      </c>
      <c r="Q6" s="474" t="s">
        <v>1267</v>
      </c>
      <c r="R6" s="571" t="str">
        <f t="shared" si="0"/>
        <v>H315</v>
      </c>
      <c r="S6" s="474" t="s">
        <v>1228</v>
      </c>
      <c r="T6" s="571" t="str">
        <f>+A21</f>
        <v>H350</v>
      </c>
      <c r="W6" s="569" t="str">
        <f>+A11</f>
        <v>H318</v>
      </c>
      <c r="X6" t="s">
        <v>1280</v>
      </c>
      <c r="Y6" t="str">
        <f t="shared" si="1"/>
        <v>H311</v>
      </c>
      <c r="AA6" s="151" t="str">
        <f>+A22</f>
        <v>H350i</v>
      </c>
      <c r="AC6" s="441" t="str">
        <f>+A37</f>
        <v>H371</v>
      </c>
      <c r="AE6" t="str">
        <f t="shared" si="3"/>
        <v>H413</v>
      </c>
    </row>
    <row r="7" spans="1:31" x14ac:dyDescent="0.2">
      <c r="A7" s="647" t="s">
        <v>923</v>
      </c>
      <c r="B7" s="648" t="s">
        <v>924</v>
      </c>
      <c r="C7" s="647" t="s">
        <v>925</v>
      </c>
      <c r="D7" s="651">
        <v>1</v>
      </c>
      <c r="E7" s="647" t="s">
        <v>910</v>
      </c>
      <c r="F7" s="650"/>
      <c r="G7" s="650"/>
      <c r="H7" s="647" t="s">
        <v>1076</v>
      </c>
      <c r="I7" s="650"/>
      <c r="J7" s="650"/>
      <c r="K7" s="650"/>
      <c r="L7" s="650"/>
      <c r="M7" s="650"/>
      <c r="P7" s="571" t="str">
        <f>+A22</f>
        <v>H350i</v>
      </c>
      <c r="Q7" s="535" t="s">
        <v>1265</v>
      </c>
      <c r="R7" s="571" t="str">
        <f t="shared" si="0"/>
        <v>H317</v>
      </c>
      <c r="T7" s="595" t="str">
        <f>+A24</f>
        <v>H360</v>
      </c>
      <c r="U7" s="474" t="s">
        <v>1244</v>
      </c>
      <c r="W7" s="569" t="str">
        <f>+A12</f>
        <v>H319</v>
      </c>
      <c r="X7" t="s">
        <v>1280</v>
      </c>
      <c r="Y7" t="str">
        <f t="shared" si="1"/>
        <v>H312</v>
      </c>
      <c r="AC7" s="441" t="str">
        <f>+A41</f>
        <v>H372</v>
      </c>
      <c r="AE7" t="str">
        <f t="shared" si="3"/>
        <v>H420</v>
      </c>
    </row>
    <row r="8" spans="1:31" x14ac:dyDescent="0.2">
      <c r="A8" s="647" t="s">
        <v>926</v>
      </c>
      <c r="B8" s="648" t="s">
        <v>927</v>
      </c>
      <c r="C8" s="647" t="s">
        <v>928</v>
      </c>
      <c r="D8" s="651">
        <v>1</v>
      </c>
      <c r="E8" s="647" t="s">
        <v>910</v>
      </c>
      <c r="F8" s="650"/>
      <c r="G8" s="650"/>
      <c r="H8" s="647" t="s">
        <v>1077</v>
      </c>
      <c r="I8" s="650"/>
      <c r="J8" s="650"/>
      <c r="K8" s="650"/>
      <c r="L8" s="650"/>
      <c r="M8" s="650"/>
      <c r="P8" s="595" t="s">
        <v>958</v>
      </c>
      <c r="Q8" s="474"/>
      <c r="R8" s="617" t="str">
        <f>+A18</f>
        <v>H336</v>
      </c>
      <c r="S8" s="617" t="s">
        <v>1325</v>
      </c>
      <c r="T8" s="570" t="s">
        <v>1226</v>
      </c>
      <c r="U8" s="474" t="s">
        <v>1244</v>
      </c>
      <c r="W8" s="571" t="str">
        <f>+A16</f>
        <v>H334</v>
      </c>
      <c r="X8" s="474" t="s">
        <v>1281</v>
      </c>
      <c r="Y8" t="str">
        <f>+A13</f>
        <v>H330</v>
      </c>
      <c r="AC8" s="441" t="str">
        <f>+A45</f>
        <v>H373</v>
      </c>
    </row>
    <row r="9" spans="1:31" x14ac:dyDescent="0.2">
      <c r="A9" s="647" t="s">
        <v>929</v>
      </c>
      <c r="B9" s="648" t="s">
        <v>930</v>
      </c>
      <c r="C9" s="647" t="s">
        <v>931</v>
      </c>
      <c r="D9" s="651">
        <v>1</v>
      </c>
      <c r="E9" s="647" t="s">
        <v>910</v>
      </c>
      <c r="F9" s="650"/>
      <c r="G9" s="650"/>
      <c r="H9" s="647" t="s">
        <v>1078</v>
      </c>
      <c r="I9" s="650"/>
      <c r="J9" s="650"/>
      <c r="K9" s="650"/>
      <c r="L9" s="650"/>
      <c r="M9" s="650"/>
      <c r="P9" s="595" t="s">
        <v>975</v>
      </c>
      <c r="Q9" s="474" t="s">
        <v>1244</v>
      </c>
      <c r="R9" s="571" t="str">
        <f>+A22</f>
        <v>H350i</v>
      </c>
      <c r="T9" s="595" t="s">
        <v>979</v>
      </c>
      <c r="U9" s="474" t="s">
        <v>1244</v>
      </c>
      <c r="W9" s="571" t="str">
        <f>+A17</f>
        <v>H335</v>
      </c>
      <c r="X9" s="474" t="s">
        <v>1281</v>
      </c>
      <c r="Y9" t="str">
        <f>+A14</f>
        <v>H331</v>
      </c>
      <c r="AC9" s="441" t="s">
        <v>1257</v>
      </c>
    </row>
    <row r="10" spans="1:31" x14ac:dyDescent="0.2">
      <c r="A10" s="647" t="s">
        <v>932</v>
      </c>
      <c r="B10" s="648" t="s">
        <v>933</v>
      </c>
      <c r="C10" s="647" t="s">
        <v>934</v>
      </c>
      <c r="D10" s="651">
        <v>1</v>
      </c>
      <c r="E10" s="647" t="s">
        <v>935</v>
      </c>
      <c r="F10" s="650"/>
      <c r="G10" s="650"/>
      <c r="H10" s="647" t="s">
        <v>1079</v>
      </c>
      <c r="I10" s="650"/>
      <c r="J10" s="650"/>
      <c r="K10" s="650"/>
      <c r="L10" s="650"/>
      <c r="M10" s="650"/>
      <c r="P10" s="570" t="s">
        <v>1224</v>
      </c>
      <c r="Q10" s="474" t="s">
        <v>1244</v>
      </c>
      <c r="R10" s="595" t="str">
        <f>+A24</f>
        <v>H360</v>
      </c>
      <c r="S10" s="474" t="s">
        <v>1244</v>
      </c>
      <c r="T10" s="570" t="s">
        <v>1231</v>
      </c>
      <c r="U10" s="474" t="s">
        <v>1244</v>
      </c>
      <c r="W10" s="571" t="s">
        <v>1306</v>
      </c>
      <c r="X10" s="474" t="s">
        <v>1281</v>
      </c>
      <c r="Y10" t="str">
        <f>+A15</f>
        <v>H332</v>
      </c>
      <c r="AC10" s="474"/>
    </row>
    <row r="11" spans="1:31" x14ac:dyDescent="0.2">
      <c r="A11" s="647" t="s">
        <v>936</v>
      </c>
      <c r="B11" s="648" t="s">
        <v>937</v>
      </c>
      <c r="C11" s="647" t="s">
        <v>938</v>
      </c>
      <c r="D11" s="651">
        <v>1</v>
      </c>
      <c r="E11" s="647" t="s">
        <v>910</v>
      </c>
      <c r="F11" s="650"/>
      <c r="G11" s="650"/>
      <c r="H11" s="647" t="s">
        <v>1080</v>
      </c>
      <c r="I11" s="650"/>
      <c r="J11" s="650"/>
      <c r="K11" s="650"/>
      <c r="L11" s="650"/>
      <c r="M11" s="650"/>
      <c r="P11" s="595" t="s">
        <v>979</v>
      </c>
      <c r="Q11" s="474" t="s">
        <v>1244</v>
      </c>
      <c r="R11" s="570" t="s">
        <v>1225</v>
      </c>
      <c r="S11" s="474" t="s">
        <v>1244</v>
      </c>
      <c r="T11" s="596" t="s">
        <v>983</v>
      </c>
      <c r="U11" s="537" t="s">
        <v>1269</v>
      </c>
      <c r="W11" s="571" t="str">
        <f>+A49</f>
        <v>EUH066</v>
      </c>
      <c r="X11" s="519" t="s">
        <v>1392</v>
      </c>
      <c r="AC11" s="474"/>
    </row>
    <row r="12" spans="1:31" x14ac:dyDescent="0.2">
      <c r="A12" s="647" t="s">
        <v>939</v>
      </c>
      <c r="B12" s="648" t="s">
        <v>940</v>
      </c>
      <c r="C12" s="647" t="s">
        <v>941</v>
      </c>
      <c r="D12" s="651">
        <v>1</v>
      </c>
      <c r="E12" s="647" t="s">
        <v>910</v>
      </c>
      <c r="F12" s="650"/>
      <c r="G12" s="650"/>
      <c r="H12" s="647" t="s">
        <v>1081</v>
      </c>
      <c r="I12" s="650"/>
      <c r="J12" s="650"/>
      <c r="K12" s="650"/>
      <c r="L12" s="650"/>
      <c r="M12" s="650"/>
      <c r="P12" s="570" t="s">
        <v>1229</v>
      </c>
      <c r="Q12" s="474" t="s">
        <v>1244</v>
      </c>
      <c r="R12" s="595" t="s">
        <v>979</v>
      </c>
      <c r="S12" s="474" t="s">
        <v>1244</v>
      </c>
      <c r="T12" s="595" t="s">
        <v>986</v>
      </c>
      <c r="U12" s="474" t="s">
        <v>1270</v>
      </c>
      <c r="W12" s="571" t="str">
        <f>+A50</f>
        <v>EUH071</v>
      </c>
      <c r="X12" s="519" t="s">
        <v>1282</v>
      </c>
    </row>
    <row r="13" spans="1:31" x14ac:dyDescent="0.2">
      <c r="A13" s="647" t="s">
        <v>942</v>
      </c>
      <c r="B13" s="648" t="s">
        <v>943</v>
      </c>
      <c r="C13" s="647" t="s">
        <v>944</v>
      </c>
      <c r="D13" s="649">
        <v>0.1</v>
      </c>
      <c r="E13" s="647" t="s">
        <v>910</v>
      </c>
      <c r="F13" s="650"/>
      <c r="G13" s="650"/>
      <c r="H13" s="647" t="s">
        <v>1082</v>
      </c>
      <c r="I13" s="650"/>
      <c r="J13" s="650"/>
      <c r="K13" s="650"/>
      <c r="L13" s="650"/>
      <c r="M13" s="650"/>
      <c r="P13" s="596" t="s">
        <v>983</v>
      </c>
      <c r="Q13" s="537" t="s">
        <v>1269</v>
      </c>
      <c r="R13" s="570" t="s">
        <v>1230</v>
      </c>
      <c r="S13" s="474" t="s">
        <v>1244</v>
      </c>
      <c r="T13" s="570" t="s">
        <v>1240</v>
      </c>
      <c r="U13" s="474" t="s">
        <v>1270</v>
      </c>
      <c r="W13" s="474"/>
      <c r="X13" s="474"/>
    </row>
    <row r="14" spans="1:31" x14ac:dyDescent="0.2">
      <c r="A14" s="647" t="s">
        <v>945</v>
      </c>
      <c r="B14" s="648" t="s">
        <v>946</v>
      </c>
      <c r="C14" s="647" t="s">
        <v>947</v>
      </c>
      <c r="D14" s="649">
        <v>0.1</v>
      </c>
      <c r="E14" s="647" t="s">
        <v>910</v>
      </c>
      <c r="F14" s="650"/>
      <c r="G14" s="650"/>
      <c r="H14" s="647" t="s">
        <v>1083</v>
      </c>
      <c r="I14" s="650"/>
      <c r="J14" s="650"/>
      <c r="K14" s="650"/>
      <c r="L14" s="650"/>
      <c r="M14" s="650"/>
      <c r="P14" s="595" t="s">
        <v>986</v>
      </c>
      <c r="Q14" s="474" t="s">
        <v>1270</v>
      </c>
      <c r="R14" s="596" t="s">
        <v>983</v>
      </c>
      <c r="S14" s="537" t="s">
        <v>1269</v>
      </c>
      <c r="T14" s="595" t="s">
        <v>990</v>
      </c>
      <c r="U14" s="474" t="s">
        <v>1270</v>
      </c>
      <c r="W14" s="474"/>
      <c r="X14" s="474" t="s">
        <v>1307</v>
      </c>
    </row>
    <row r="15" spans="1:31" x14ac:dyDescent="0.2">
      <c r="A15" s="647" t="s">
        <v>948</v>
      </c>
      <c r="B15" s="648" t="s">
        <v>949</v>
      </c>
      <c r="C15" s="647" t="s">
        <v>950</v>
      </c>
      <c r="D15" s="651">
        <v>1</v>
      </c>
      <c r="E15" s="647" t="s">
        <v>910</v>
      </c>
      <c r="F15" s="650"/>
      <c r="G15" s="650"/>
      <c r="H15" s="647" t="s">
        <v>1084</v>
      </c>
      <c r="I15" s="650"/>
      <c r="J15" s="650"/>
      <c r="K15" s="650"/>
      <c r="L15" s="650"/>
      <c r="M15" s="650"/>
      <c r="P15" s="570" t="s">
        <v>1232</v>
      </c>
      <c r="Q15" s="474" t="s">
        <v>1270</v>
      </c>
      <c r="R15" s="595" t="s">
        <v>986</v>
      </c>
      <c r="S15" s="474" t="s">
        <v>1270</v>
      </c>
      <c r="T15" s="570" t="s">
        <v>1237</v>
      </c>
      <c r="U15" s="474" t="s">
        <v>1270</v>
      </c>
      <c r="W15" s="474"/>
      <c r="X15" s="474" t="s">
        <v>1308</v>
      </c>
    </row>
    <row r="16" spans="1:31" x14ac:dyDescent="0.2">
      <c r="A16" s="647" t="s">
        <v>951</v>
      </c>
      <c r="B16" s="648" t="s">
        <v>952</v>
      </c>
      <c r="C16" s="647" t="s">
        <v>953</v>
      </c>
      <c r="D16" s="651">
        <v>1</v>
      </c>
      <c r="E16" s="647" t="s">
        <v>935</v>
      </c>
      <c r="F16" s="650"/>
      <c r="G16" s="650"/>
      <c r="H16" s="647" t="s">
        <v>1085</v>
      </c>
      <c r="I16" s="650"/>
      <c r="J16" s="650"/>
      <c r="K16" s="650"/>
      <c r="L16" s="650"/>
      <c r="M16" s="650"/>
      <c r="P16" s="595" t="s">
        <v>990</v>
      </c>
      <c r="Q16" s="474" t="s">
        <v>1270</v>
      </c>
      <c r="R16" s="570" t="s">
        <v>1236</v>
      </c>
      <c r="S16" s="474" t="s">
        <v>1270</v>
      </c>
      <c r="T16" s="595" t="s">
        <v>993</v>
      </c>
      <c r="U16" s="474" t="s">
        <v>1271</v>
      </c>
    </row>
    <row r="17" spans="1:21" x14ac:dyDescent="0.2">
      <c r="A17" s="647" t="s">
        <v>954</v>
      </c>
      <c r="B17" s="648" t="s">
        <v>955</v>
      </c>
      <c r="C17" s="647" t="s">
        <v>956</v>
      </c>
      <c r="D17" s="651">
        <v>20</v>
      </c>
      <c r="E17" s="647" t="s">
        <v>957</v>
      </c>
      <c r="F17" s="650"/>
      <c r="G17" s="650"/>
      <c r="H17" s="647" t="s">
        <v>1086</v>
      </c>
      <c r="I17" s="650"/>
      <c r="J17" s="650"/>
      <c r="K17" s="650"/>
      <c r="L17" s="650"/>
      <c r="M17" s="650"/>
      <c r="P17" s="570" t="s">
        <v>1235</v>
      </c>
      <c r="Q17" s="474" t="s">
        <v>1270</v>
      </c>
      <c r="R17" s="595" t="s">
        <v>990</v>
      </c>
      <c r="S17" s="474" t="s">
        <v>1270</v>
      </c>
      <c r="T17" s="570" t="s">
        <v>1234</v>
      </c>
      <c r="U17" s="474" t="s">
        <v>1271</v>
      </c>
    </row>
    <row r="18" spans="1:21" x14ac:dyDescent="0.2">
      <c r="A18" s="647" t="s">
        <v>958</v>
      </c>
      <c r="B18" s="648" t="s">
        <v>959</v>
      </c>
      <c r="C18" s="647" t="s">
        <v>960</v>
      </c>
      <c r="D18" s="651">
        <v>20</v>
      </c>
      <c r="E18" s="647" t="s">
        <v>957</v>
      </c>
      <c r="F18" s="650"/>
      <c r="G18" s="650"/>
      <c r="H18" s="647" t="s">
        <v>1350</v>
      </c>
      <c r="I18" s="650"/>
      <c r="J18" s="650"/>
      <c r="K18" s="650"/>
      <c r="L18" s="650"/>
      <c r="M18" s="650"/>
      <c r="P18" s="595" t="s">
        <v>993</v>
      </c>
      <c r="Q18" s="474" t="s">
        <v>1271</v>
      </c>
      <c r="R18" s="570" t="s">
        <v>1233</v>
      </c>
      <c r="S18" s="474" t="s">
        <v>1270</v>
      </c>
      <c r="T18" s="595" t="s">
        <v>997</v>
      </c>
      <c r="U18" s="474" t="s">
        <v>1271</v>
      </c>
    </row>
    <row r="19" spans="1:21" ht="22.5" x14ac:dyDescent="0.2">
      <c r="A19" s="647" t="s">
        <v>961</v>
      </c>
      <c r="B19" s="648" t="s">
        <v>962</v>
      </c>
      <c r="C19" s="647" t="s">
        <v>963</v>
      </c>
      <c r="D19" s="649">
        <v>0.1</v>
      </c>
      <c r="E19" s="647" t="s">
        <v>964</v>
      </c>
      <c r="F19" s="650"/>
      <c r="G19" s="650"/>
      <c r="H19" s="647" t="s">
        <v>1087</v>
      </c>
      <c r="I19" s="650"/>
      <c r="J19" s="650"/>
      <c r="K19" s="650"/>
      <c r="L19" s="650"/>
      <c r="M19" s="650"/>
      <c r="P19" s="570" t="s">
        <v>1238</v>
      </c>
      <c r="Q19" s="474" t="s">
        <v>1271</v>
      </c>
      <c r="R19" s="595" t="s">
        <v>993</v>
      </c>
      <c r="S19" s="474" t="s">
        <v>1271</v>
      </c>
      <c r="T19" s="570" t="s">
        <v>1243</v>
      </c>
      <c r="U19" s="474" t="s">
        <v>1271</v>
      </c>
    </row>
    <row r="20" spans="1:21" ht="22.5" x14ac:dyDescent="0.2">
      <c r="A20" s="647" t="s">
        <v>965</v>
      </c>
      <c r="B20" s="648" t="s">
        <v>966</v>
      </c>
      <c r="C20" s="647" t="s">
        <v>967</v>
      </c>
      <c r="D20" s="651">
        <v>1</v>
      </c>
      <c r="E20" s="647" t="s">
        <v>964</v>
      </c>
      <c r="F20" s="650"/>
      <c r="G20" s="650"/>
      <c r="H20" s="647" t="s">
        <v>1088</v>
      </c>
      <c r="I20" s="650"/>
      <c r="J20" s="650"/>
      <c r="K20" s="650"/>
      <c r="L20" s="650"/>
      <c r="M20" s="650"/>
      <c r="P20" s="570" t="s">
        <v>997</v>
      </c>
      <c r="Q20" s="474" t="s">
        <v>1271</v>
      </c>
      <c r="R20" s="570" t="s">
        <v>1239</v>
      </c>
      <c r="S20" s="474" t="s">
        <v>1271</v>
      </c>
    </row>
    <row r="21" spans="1:21" ht="22.5" x14ac:dyDescent="0.2">
      <c r="A21" s="647" t="s">
        <v>968</v>
      </c>
      <c r="B21" s="648" t="s">
        <v>969</v>
      </c>
      <c r="C21" s="647" t="s">
        <v>970</v>
      </c>
      <c r="D21" s="649">
        <v>0.1</v>
      </c>
      <c r="E21" s="647" t="s">
        <v>971</v>
      </c>
      <c r="F21" s="650"/>
      <c r="G21" s="650"/>
      <c r="H21" s="647" t="s">
        <v>1089</v>
      </c>
      <c r="I21" s="650"/>
      <c r="J21" s="650"/>
      <c r="K21" s="650"/>
      <c r="L21" s="650"/>
      <c r="M21" s="650"/>
      <c r="P21" s="570" t="s">
        <v>1241</v>
      </c>
      <c r="Q21" s="474" t="s">
        <v>1271</v>
      </c>
      <c r="R21" s="595" t="s">
        <v>997</v>
      </c>
      <c r="S21" s="474" t="s">
        <v>1271</v>
      </c>
    </row>
    <row r="22" spans="1:21" x14ac:dyDescent="0.2">
      <c r="A22" s="647" t="s">
        <v>1257</v>
      </c>
      <c r="B22" s="648"/>
      <c r="C22" s="647"/>
      <c r="D22" s="649">
        <v>0.1</v>
      </c>
      <c r="E22" s="647"/>
      <c r="F22" s="650"/>
      <c r="G22" s="650"/>
      <c r="H22" s="647"/>
      <c r="I22" s="650"/>
      <c r="J22" s="650"/>
      <c r="K22" s="650"/>
      <c r="L22" s="650"/>
      <c r="M22" s="650"/>
      <c r="P22" s="538"/>
      <c r="Q22" s="474"/>
      <c r="R22" s="570" t="s">
        <v>1242</v>
      </c>
      <c r="S22" s="474" t="s">
        <v>1271</v>
      </c>
    </row>
    <row r="23" spans="1:21" ht="22.5" x14ac:dyDescent="0.2">
      <c r="A23" s="647" t="s">
        <v>972</v>
      </c>
      <c r="B23" s="648" t="s">
        <v>973</v>
      </c>
      <c r="C23" s="647" t="s">
        <v>974</v>
      </c>
      <c r="D23" s="651">
        <v>1</v>
      </c>
      <c r="E23" s="647" t="s">
        <v>971</v>
      </c>
      <c r="F23" s="650"/>
      <c r="G23" s="650"/>
      <c r="H23" s="647" t="s">
        <v>1090</v>
      </c>
      <c r="I23" s="650"/>
      <c r="J23" s="650"/>
      <c r="K23" s="650"/>
      <c r="L23" s="650"/>
      <c r="M23" s="650"/>
    </row>
    <row r="24" spans="1:21" ht="22.5" x14ac:dyDescent="0.2">
      <c r="A24" s="647" t="s">
        <v>975</v>
      </c>
      <c r="B24" s="648" t="s">
        <v>976</v>
      </c>
      <c r="C24" s="647" t="s">
        <v>977</v>
      </c>
      <c r="D24" s="649">
        <v>0.3</v>
      </c>
      <c r="E24" s="647" t="s">
        <v>978</v>
      </c>
      <c r="F24" s="650"/>
      <c r="G24" s="650"/>
      <c r="H24" s="647" t="s">
        <v>1091</v>
      </c>
      <c r="I24" s="650"/>
      <c r="J24" s="650"/>
      <c r="K24" s="650"/>
      <c r="L24" s="650"/>
      <c r="M24" s="650"/>
      <c r="R24" s="474" t="s">
        <v>1324</v>
      </c>
    </row>
    <row r="25" spans="1:21" x14ac:dyDescent="0.2">
      <c r="A25" s="647" t="s">
        <v>1224</v>
      </c>
      <c r="B25" s="648"/>
      <c r="C25" s="647"/>
      <c r="D25" s="649">
        <v>0.3</v>
      </c>
      <c r="E25" s="647"/>
      <c r="F25" s="650"/>
      <c r="G25" s="650"/>
      <c r="H25" s="647"/>
      <c r="I25" s="650"/>
      <c r="J25" s="650"/>
      <c r="K25" s="650"/>
      <c r="L25" s="650"/>
      <c r="M25" s="650"/>
      <c r="R25" t="s">
        <v>1276</v>
      </c>
    </row>
    <row r="26" spans="1:21" x14ac:dyDescent="0.2">
      <c r="A26" s="647" t="s">
        <v>1225</v>
      </c>
      <c r="B26" s="648"/>
      <c r="C26" s="647"/>
      <c r="D26" s="649">
        <v>0.3</v>
      </c>
      <c r="E26" s="647"/>
      <c r="F26" s="650"/>
      <c r="G26" s="650"/>
      <c r="H26" s="647"/>
      <c r="I26" s="650"/>
      <c r="J26" s="650"/>
      <c r="K26" s="650"/>
      <c r="L26" s="650"/>
      <c r="M26" s="650"/>
    </row>
    <row r="27" spans="1:21" x14ac:dyDescent="0.2">
      <c r="A27" s="647" t="s">
        <v>1226</v>
      </c>
      <c r="B27" s="648"/>
      <c r="C27" s="647"/>
      <c r="D27" s="649">
        <v>0.3</v>
      </c>
      <c r="E27" s="647"/>
      <c r="F27" s="650"/>
      <c r="G27" s="650"/>
      <c r="H27" s="647"/>
      <c r="I27" s="650"/>
      <c r="J27" s="650"/>
      <c r="K27" s="650"/>
      <c r="L27" s="650"/>
      <c r="M27" s="650"/>
    </row>
    <row r="28" spans="1:21" ht="22.5" x14ac:dyDescent="0.2">
      <c r="A28" s="647" t="s">
        <v>979</v>
      </c>
      <c r="B28" s="648" t="s">
        <v>980</v>
      </c>
      <c r="C28" s="647" t="s">
        <v>981</v>
      </c>
      <c r="D28" s="651">
        <v>3</v>
      </c>
      <c r="E28" s="647" t="s">
        <v>982</v>
      </c>
      <c r="F28" s="650"/>
      <c r="G28" s="650"/>
      <c r="H28" s="647" t="s">
        <v>1092</v>
      </c>
      <c r="I28" s="650"/>
      <c r="J28" s="650"/>
      <c r="K28" s="650"/>
      <c r="L28" s="650"/>
      <c r="M28" s="650"/>
    </row>
    <row r="29" spans="1:21" x14ac:dyDescent="0.2">
      <c r="A29" s="647" t="s">
        <v>1229</v>
      </c>
      <c r="B29" s="648"/>
      <c r="C29" s="647"/>
      <c r="D29" s="651">
        <v>3</v>
      </c>
      <c r="E29" s="647"/>
      <c r="F29" s="650"/>
      <c r="G29" s="650"/>
      <c r="H29" s="647"/>
      <c r="I29" s="650"/>
      <c r="J29" s="650"/>
      <c r="K29" s="650"/>
      <c r="L29" s="650"/>
      <c r="M29" s="650"/>
    </row>
    <row r="30" spans="1:21" x14ac:dyDescent="0.2">
      <c r="A30" s="647" t="s">
        <v>1230</v>
      </c>
      <c r="B30" s="648"/>
      <c r="C30" s="647"/>
      <c r="D30" s="651">
        <v>3</v>
      </c>
      <c r="E30" s="647"/>
      <c r="F30" s="650"/>
      <c r="G30" s="650"/>
      <c r="H30" s="647"/>
      <c r="I30" s="650"/>
      <c r="J30" s="650"/>
      <c r="K30" s="650"/>
      <c r="L30" s="650"/>
      <c r="M30" s="650"/>
      <c r="P30" s="473" t="s">
        <v>1428</v>
      </c>
      <c r="Q30" s="473" t="s">
        <v>1429</v>
      </c>
    </row>
    <row r="31" spans="1:21" x14ac:dyDescent="0.2">
      <c r="A31" s="647" t="s">
        <v>1231</v>
      </c>
      <c r="B31" s="648"/>
      <c r="C31" s="647"/>
      <c r="D31" s="651">
        <v>3</v>
      </c>
      <c r="E31" s="647"/>
      <c r="F31" s="650"/>
      <c r="G31" s="650"/>
      <c r="H31" s="647"/>
      <c r="I31" s="650"/>
      <c r="J31" s="650"/>
      <c r="K31" s="650"/>
      <c r="L31" s="650"/>
      <c r="M31" s="650"/>
    </row>
    <row r="32" spans="1:21" x14ac:dyDescent="0.2">
      <c r="A32" s="647" t="s">
        <v>983</v>
      </c>
      <c r="B32" s="648" t="s">
        <v>984</v>
      </c>
      <c r="C32" s="647" t="s">
        <v>985</v>
      </c>
      <c r="D32" s="649">
        <v>0.3</v>
      </c>
      <c r="E32" s="647" t="s">
        <v>982</v>
      </c>
      <c r="F32" s="650"/>
      <c r="G32" s="650"/>
      <c r="H32" s="647" t="s">
        <v>1093</v>
      </c>
      <c r="I32" s="650"/>
      <c r="J32" s="650"/>
      <c r="K32" s="650"/>
      <c r="L32" s="650"/>
      <c r="M32" s="650"/>
      <c r="P32" s="152" t="s">
        <v>1424</v>
      </c>
      <c r="Q32" s="151"/>
      <c r="R32" s="151"/>
      <c r="S32" s="151"/>
      <c r="T32" s="151"/>
    </row>
    <row r="33" spans="1:20" ht="22.5" x14ac:dyDescent="0.2">
      <c r="A33" s="647" t="s">
        <v>986</v>
      </c>
      <c r="B33" s="648" t="s">
        <v>987</v>
      </c>
      <c r="C33" s="647" t="s">
        <v>988</v>
      </c>
      <c r="D33" s="649">
        <v>10</v>
      </c>
      <c r="E33" s="647" t="s">
        <v>989</v>
      </c>
      <c r="F33" s="650"/>
      <c r="G33" s="650"/>
      <c r="H33" s="647" t="s">
        <v>1094</v>
      </c>
      <c r="I33" s="650"/>
      <c r="J33" s="650"/>
      <c r="K33" s="650"/>
      <c r="L33" s="650"/>
      <c r="M33" s="650"/>
      <c r="P33" s="152" t="s">
        <v>1425</v>
      </c>
      <c r="Q33" s="152"/>
      <c r="R33" s="152" t="s">
        <v>1426</v>
      </c>
      <c r="S33" s="152"/>
      <c r="T33" s="152" t="s">
        <v>1427</v>
      </c>
    </row>
    <row r="34" spans="1:20" x14ac:dyDescent="0.2">
      <c r="A34" s="647" t="s">
        <v>1232</v>
      </c>
      <c r="B34" s="648"/>
      <c r="C34" s="647" t="s">
        <v>988</v>
      </c>
      <c r="D34" s="649">
        <v>10</v>
      </c>
      <c r="E34" s="647"/>
      <c r="F34" s="650"/>
      <c r="G34" s="650"/>
      <c r="H34" s="647"/>
      <c r="I34" s="650"/>
      <c r="J34" s="650"/>
      <c r="K34" s="650"/>
      <c r="L34" s="650"/>
      <c r="M34" s="650"/>
      <c r="P34" s="796" t="s">
        <v>1225</v>
      </c>
      <c r="Q34" s="152"/>
      <c r="R34" s="796" t="s">
        <v>1224</v>
      </c>
      <c r="S34" s="796"/>
      <c r="T34" s="797" t="s">
        <v>1225</v>
      </c>
    </row>
    <row r="35" spans="1:20" x14ac:dyDescent="0.2">
      <c r="A35" s="647" t="s">
        <v>1236</v>
      </c>
      <c r="B35" s="648"/>
      <c r="C35" s="647" t="s">
        <v>988</v>
      </c>
      <c r="D35" s="649">
        <v>10</v>
      </c>
      <c r="E35" s="647"/>
      <c r="F35" s="650"/>
      <c r="G35" s="650"/>
      <c r="H35" s="647"/>
      <c r="I35" s="650"/>
      <c r="J35" s="650"/>
      <c r="K35" s="650"/>
      <c r="L35" s="650"/>
      <c r="M35" s="650"/>
      <c r="P35" s="796" t="s">
        <v>1226</v>
      </c>
      <c r="Q35" s="152"/>
      <c r="R35" s="796" t="s">
        <v>1226</v>
      </c>
      <c r="S35" s="796"/>
      <c r="T35" s="797" t="s">
        <v>1226</v>
      </c>
    </row>
    <row r="36" spans="1:20" x14ac:dyDescent="0.2">
      <c r="A36" s="647" t="s">
        <v>1240</v>
      </c>
      <c r="B36" s="648"/>
      <c r="C36" s="647" t="s">
        <v>988</v>
      </c>
      <c r="D36" s="649">
        <v>10</v>
      </c>
      <c r="E36" s="647"/>
      <c r="F36" s="650"/>
      <c r="G36" s="650"/>
      <c r="H36" s="647"/>
      <c r="I36" s="650"/>
      <c r="J36" s="650"/>
      <c r="K36" s="650"/>
      <c r="L36" s="650"/>
      <c r="M36" s="650"/>
      <c r="P36" s="796" t="s">
        <v>1230</v>
      </c>
      <c r="Q36" s="152"/>
      <c r="R36" s="796" t="s">
        <v>1229</v>
      </c>
      <c r="S36" s="796"/>
      <c r="T36" s="797" t="s">
        <v>1230</v>
      </c>
    </row>
    <row r="37" spans="1:20" ht="22.5" x14ac:dyDescent="0.2">
      <c r="A37" s="647" t="s">
        <v>990</v>
      </c>
      <c r="B37" s="648" t="s">
        <v>991</v>
      </c>
      <c r="C37" s="647" t="s">
        <v>992</v>
      </c>
      <c r="D37" s="649">
        <v>10</v>
      </c>
      <c r="E37" s="647" t="s">
        <v>989</v>
      </c>
      <c r="F37" s="650"/>
      <c r="G37" s="650"/>
      <c r="H37" s="647" t="s">
        <v>1095</v>
      </c>
      <c r="I37" s="650"/>
      <c r="J37" s="650"/>
      <c r="K37" s="650"/>
      <c r="L37" s="650"/>
      <c r="M37" s="650"/>
      <c r="P37" s="796" t="s">
        <v>1231</v>
      </c>
      <c r="Q37" s="152"/>
      <c r="R37" s="796" t="s">
        <v>1231</v>
      </c>
      <c r="S37" s="796"/>
      <c r="T37" s="797" t="s">
        <v>1231</v>
      </c>
    </row>
    <row r="38" spans="1:20" x14ac:dyDescent="0.2">
      <c r="A38" s="647" t="s">
        <v>1235</v>
      </c>
      <c r="B38" s="648"/>
      <c r="C38" s="647" t="s">
        <v>992</v>
      </c>
      <c r="D38" s="649">
        <v>10</v>
      </c>
      <c r="E38" s="647"/>
      <c r="F38" s="650"/>
      <c r="G38" s="650"/>
      <c r="H38" s="647"/>
      <c r="I38" s="650"/>
      <c r="J38" s="650"/>
      <c r="K38" s="650"/>
      <c r="L38" s="650"/>
      <c r="M38" s="650"/>
      <c r="P38" s="796" t="s">
        <v>1236</v>
      </c>
      <c r="Q38" s="151"/>
      <c r="R38" s="796" t="s">
        <v>1232</v>
      </c>
      <c r="S38" s="151"/>
      <c r="T38" s="797" t="s">
        <v>1236</v>
      </c>
    </row>
    <row r="39" spans="1:20" x14ac:dyDescent="0.2">
      <c r="A39" s="647" t="s">
        <v>1233</v>
      </c>
      <c r="B39" s="648"/>
      <c r="C39" s="647" t="s">
        <v>992</v>
      </c>
      <c r="D39" s="649">
        <v>10</v>
      </c>
      <c r="E39" s="647"/>
      <c r="F39" s="650"/>
      <c r="G39" s="650"/>
      <c r="H39" s="647"/>
      <c r="I39" s="650"/>
      <c r="J39" s="650"/>
      <c r="K39" s="650"/>
      <c r="L39" s="650"/>
      <c r="M39" s="650"/>
      <c r="P39" s="796" t="s">
        <v>1240</v>
      </c>
      <c r="Q39" s="151"/>
      <c r="R39" s="796" t="s">
        <v>1240</v>
      </c>
      <c r="S39" s="151"/>
      <c r="T39" s="797" t="s">
        <v>1232</v>
      </c>
    </row>
    <row r="40" spans="1:20" x14ac:dyDescent="0.2">
      <c r="A40" s="647" t="s">
        <v>1237</v>
      </c>
      <c r="B40" s="648"/>
      <c r="C40" s="647" t="s">
        <v>992</v>
      </c>
      <c r="D40" s="649">
        <v>10</v>
      </c>
      <c r="E40" s="647"/>
      <c r="F40" s="650"/>
      <c r="G40" s="650"/>
      <c r="H40" s="647"/>
      <c r="I40" s="650"/>
      <c r="J40" s="650"/>
      <c r="K40" s="650"/>
      <c r="L40" s="650"/>
      <c r="M40" s="650"/>
      <c r="P40" s="796" t="s">
        <v>1233</v>
      </c>
      <c r="Q40" s="151"/>
      <c r="R40" s="796" t="s">
        <v>1235</v>
      </c>
      <c r="S40" s="151"/>
      <c r="T40" s="797" t="s">
        <v>1233</v>
      </c>
    </row>
    <row r="41" spans="1:20" ht="33.75" x14ac:dyDescent="0.2">
      <c r="A41" s="647" t="s">
        <v>993</v>
      </c>
      <c r="B41" s="648" t="s">
        <v>994</v>
      </c>
      <c r="C41" s="647" t="s">
        <v>995</v>
      </c>
      <c r="D41" s="649">
        <v>10</v>
      </c>
      <c r="E41" s="647" t="s">
        <v>996</v>
      </c>
      <c r="F41" s="650"/>
      <c r="G41" s="650"/>
      <c r="H41" s="647" t="s">
        <v>1096</v>
      </c>
      <c r="I41" s="650"/>
      <c r="J41" s="650"/>
      <c r="K41" s="650"/>
      <c r="L41" s="650"/>
      <c r="M41" s="650"/>
      <c r="P41" s="796" t="s">
        <v>1237</v>
      </c>
      <c r="Q41" s="151"/>
      <c r="R41" s="796" t="s">
        <v>1237</v>
      </c>
      <c r="S41" s="151"/>
      <c r="T41" s="797" t="s">
        <v>1235</v>
      </c>
    </row>
    <row r="42" spans="1:20" x14ac:dyDescent="0.2">
      <c r="A42" s="647" t="s">
        <v>1238</v>
      </c>
      <c r="B42" s="648"/>
      <c r="C42" s="647" t="s">
        <v>995</v>
      </c>
      <c r="D42" s="649">
        <v>10</v>
      </c>
      <c r="E42" s="647"/>
      <c r="F42" s="650"/>
      <c r="G42" s="650"/>
      <c r="H42" s="647"/>
      <c r="I42" s="650"/>
      <c r="J42" s="650"/>
      <c r="K42" s="650"/>
      <c r="L42" s="650"/>
      <c r="M42" s="650"/>
      <c r="P42" s="151" t="s">
        <v>1239</v>
      </c>
      <c r="Q42" s="151"/>
      <c r="R42" s="151" t="s">
        <v>1238</v>
      </c>
      <c r="S42" s="151"/>
      <c r="T42" s="151" t="s">
        <v>1239</v>
      </c>
    </row>
    <row r="43" spans="1:20" x14ac:dyDescent="0.2">
      <c r="A43" s="647" t="s">
        <v>1239</v>
      </c>
      <c r="B43" s="648"/>
      <c r="C43" s="647" t="s">
        <v>995</v>
      </c>
      <c r="D43" s="649">
        <v>10</v>
      </c>
      <c r="E43" s="647"/>
      <c r="F43" s="650"/>
      <c r="G43" s="650"/>
      <c r="H43" s="647"/>
      <c r="I43" s="650"/>
      <c r="J43" s="650"/>
      <c r="K43" s="650"/>
      <c r="L43" s="650"/>
      <c r="M43" s="650"/>
      <c r="P43" s="151" t="s">
        <v>1234</v>
      </c>
      <c r="Q43" s="151"/>
      <c r="R43" s="151" t="s">
        <v>1234</v>
      </c>
      <c r="S43" s="151"/>
      <c r="T43" s="151" t="s">
        <v>1238</v>
      </c>
    </row>
    <row r="44" spans="1:20" x14ac:dyDescent="0.2">
      <c r="A44" s="647" t="s">
        <v>1234</v>
      </c>
      <c r="B44" s="648"/>
      <c r="C44" s="647" t="s">
        <v>995</v>
      </c>
      <c r="D44" s="649">
        <v>10</v>
      </c>
      <c r="E44" s="647"/>
      <c r="F44" s="650"/>
      <c r="G44" s="650"/>
      <c r="H44" s="647"/>
      <c r="I44" s="650"/>
      <c r="J44" s="650"/>
      <c r="K44" s="650"/>
      <c r="L44" s="650"/>
      <c r="M44" s="650"/>
      <c r="P44" s="151" t="s">
        <v>1242</v>
      </c>
      <c r="Q44" s="151"/>
      <c r="R44" s="151" t="s">
        <v>1241</v>
      </c>
      <c r="S44" s="151"/>
      <c r="T44" s="151" t="s">
        <v>1242</v>
      </c>
    </row>
    <row r="45" spans="1:20" ht="33.75" x14ac:dyDescent="0.2">
      <c r="A45" s="647" t="s">
        <v>997</v>
      </c>
      <c r="B45" s="648" t="s">
        <v>998</v>
      </c>
      <c r="C45" s="647" t="s">
        <v>999</v>
      </c>
      <c r="D45" s="649">
        <v>10</v>
      </c>
      <c r="E45" s="647" t="s">
        <v>996</v>
      </c>
      <c r="F45" s="650"/>
      <c r="G45" s="650"/>
      <c r="H45" s="647" t="s">
        <v>1097</v>
      </c>
      <c r="I45" s="650"/>
      <c r="J45" s="650"/>
      <c r="K45" s="650"/>
      <c r="L45" s="650"/>
      <c r="M45" s="650"/>
      <c r="P45" s="151" t="s">
        <v>1243</v>
      </c>
      <c r="Q45" s="151"/>
      <c r="R45" s="151" t="s">
        <v>1243</v>
      </c>
      <c r="S45" s="151"/>
      <c r="T45" s="151" t="s">
        <v>1241</v>
      </c>
    </row>
    <row r="46" spans="1:20" x14ac:dyDescent="0.2">
      <c r="A46" s="647" t="s">
        <v>1241</v>
      </c>
      <c r="B46" s="648"/>
      <c r="C46" s="647" t="s">
        <v>999</v>
      </c>
      <c r="D46" s="649">
        <v>10</v>
      </c>
      <c r="E46" s="647"/>
      <c r="F46" s="650"/>
      <c r="G46" s="650"/>
      <c r="H46" s="647"/>
      <c r="I46" s="650"/>
      <c r="J46" s="650"/>
      <c r="K46" s="650"/>
      <c r="L46" s="650"/>
      <c r="M46" s="650"/>
    </row>
    <row r="47" spans="1:20" x14ac:dyDescent="0.2">
      <c r="A47" s="647" t="s">
        <v>1242</v>
      </c>
      <c r="B47" s="648"/>
      <c r="C47" s="647" t="s">
        <v>999</v>
      </c>
      <c r="D47" s="649">
        <v>10</v>
      </c>
      <c r="E47" s="647"/>
      <c r="F47" s="650"/>
      <c r="G47" s="650"/>
      <c r="H47" s="647"/>
      <c r="I47" s="650"/>
      <c r="J47" s="650"/>
      <c r="K47" s="650"/>
      <c r="L47" s="650"/>
      <c r="M47" s="650"/>
    </row>
    <row r="48" spans="1:20" x14ac:dyDescent="0.2">
      <c r="A48" s="647" t="s">
        <v>1243</v>
      </c>
      <c r="B48" s="648"/>
      <c r="C48" s="647" t="s">
        <v>999</v>
      </c>
      <c r="D48" s="649">
        <v>10</v>
      </c>
      <c r="E48" s="647"/>
      <c r="F48" s="650"/>
      <c r="G48" s="650"/>
      <c r="H48" s="647"/>
      <c r="I48" s="650"/>
      <c r="J48" s="650"/>
      <c r="K48" s="650"/>
      <c r="L48" s="650"/>
      <c r="M48" s="650"/>
    </row>
    <row r="49" spans="1:13" x14ac:dyDescent="0.2">
      <c r="A49" s="647" t="s">
        <v>1015</v>
      </c>
      <c r="B49" s="648" t="s">
        <v>1016</v>
      </c>
      <c r="C49" s="647" t="s">
        <v>1017</v>
      </c>
      <c r="D49" s="651">
        <v>1</v>
      </c>
      <c r="E49" s="647" t="s">
        <v>910</v>
      </c>
      <c r="F49" s="650"/>
      <c r="G49" s="650"/>
      <c r="H49" s="647" t="s">
        <v>1098</v>
      </c>
      <c r="I49" s="650"/>
      <c r="J49" s="650"/>
      <c r="K49" s="650"/>
      <c r="L49" s="650"/>
      <c r="M49" s="650"/>
    </row>
    <row r="50" spans="1:13" x14ac:dyDescent="0.2">
      <c r="A50" s="647" t="s">
        <v>1018</v>
      </c>
      <c r="B50" s="648" t="s">
        <v>1019</v>
      </c>
      <c r="C50" s="647" t="s">
        <v>992</v>
      </c>
      <c r="D50" s="649">
        <v>0.1</v>
      </c>
      <c r="E50" s="647" t="s">
        <v>1020</v>
      </c>
      <c r="F50" s="650"/>
      <c r="G50" s="650"/>
      <c r="H50" s="647" t="s">
        <v>992</v>
      </c>
      <c r="I50" s="650"/>
      <c r="J50" s="650"/>
      <c r="K50" s="650"/>
      <c r="L50" s="650"/>
      <c r="M50" s="650"/>
    </row>
    <row r="51" spans="1:13" x14ac:dyDescent="0.2">
      <c r="A51" s="647" t="s">
        <v>1000</v>
      </c>
      <c r="B51" s="648" t="s">
        <v>1001</v>
      </c>
      <c r="C51" s="647" t="s">
        <v>1002</v>
      </c>
      <c r="D51" s="649">
        <v>0.1</v>
      </c>
      <c r="E51" s="647" t="s">
        <v>910</v>
      </c>
      <c r="F51" s="650"/>
      <c r="G51" s="650"/>
      <c r="H51" s="647" t="s">
        <v>1002</v>
      </c>
      <c r="I51" s="650"/>
      <c r="J51" s="650"/>
      <c r="K51" s="650"/>
      <c r="L51" s="650"/>
      <c r="M51" s="650"/>
    </row>
    <row r="52" spans="1:13" x14ac:dyDescent="0.2">
      <c r="A52" s="647" t="s">
        <v>1003</v>
      </c>
      <c r="B52" s="648" t="s">
        <v>1004</v>
      </c>
      <c r="C52" s="647" t="s">
        <v>1005</v>
      </c>
      <c r="D52" s="649">
        <v>0.1</v>
      </c>
      <c r="E52" s="647" t="s">
        <v>910</v>
      </c>
      <c r="F52" s="650"/>
      <c r="G52" s="650"/>
      <c r="H52" s="647" t="s">
        <v>1005</v>
      </c>
      <c r="I52" s="650"/>
      <c r="J52" s="650"/>
      <c r="K52" s="650"/>
      <c r="L52" s="650"/>
      <c r="M52" s="650"/>
    </row>
    <row r="53" spans="1:13" x14ac:dyDescent="0.2">
      <c r="A53" s="647" t="s">
        <v>1006</v>
      </c>
      <c r="B53" s="648" t="s">
        <v>1007</v>
      </c>
      <c r="C53" s="647" t="s">
        <v>1008</v>
      </c>
      <c r="D53" s="651">
        <v>1</v>
      </c>
      <c r="E53" s="647" t="s">
        <v>910</v>
      </c>
      <c r="F53" s="650"/>
      <c r="G53" s="650"/>
      <c r="H53" s="647" t="s">
        <v>1008</v>
      </c>
      <c r="I53" s="650"/>
      <c r="J53" s="650"/>
      <c r="K53" s="650"/>
      <c r="L53" s="650"/>
      <c r="M53" s="650"/>
    </row>
    <row r="54" spans="1:13" x14ac:dyDescent="0.2">
      <c r="A54" s="647" t="s">
        <v>1009</v>
      </c>
      <c r="B54" s="648" t="s">
        <v>1010</v>
      </c>
      <c r="C54" s="647" t="s">
        <v>1011</v>
      </c>
      <c r="D54" s="651">
        <v>1</v>
      </c>
      <c r="E54" s="647" t="s">
        <v>910</v>
      </c>
      <c r="F54" s="650"/>
      <c r="G54" s="650"/>
      <c r="H54" s="647" t="s">
        <v>1011</v>
      </c>
      <c r="I54" s="650"/>
      <c r="J54" s="650"/>
      <c r="K54" s="650"/>
      <c r="L54" s="650"/>
      <c r="M54" s="650"/>
    </row>
    <row r="55" spans="1:13" x14ac:dyDescent="0.2">
      <c r="A55" s="647" t="s">
        <v>1012</v>
      </c>
      <c r="B55" s="648" t="s">
        <v>1013</v>
      </c>
      <c r="C55" s="647" t="s">
        <v>1014</v>
      </c>
      <c r="D55" s="651">
        <v>1</v>
      </c>
      <c r="E55" s="647" t="s">
        <v>910</v>
      </c>
      <c r="F55" s="650"/>
      <c r="G55" s="650"/>
      <c r="H55" s="647" t="s">
        <v>1014</v>
      </c>
      <c r="I55" s="650"/>
      <c r="J55" s="650"/>
      <c r="K55" s="650"/>
      <c r="L55" s="650"/>
      <c r="M55" s="650"/>
    </row>
    <row r="56" spans="1:13" x14ac:dyDescent="0.2">
      <c r="A56" s="647" t="s">
        <v>1147</v>
      </c>
      <c r="B56" s="648" t="s">
        <v>1148</v>
      </c>
      <c r="C56" s="647" t="s">
        <v>1021</v>
      </c>
      <c r="D56" s="649">
        <v>0.1</v>
      </c>
      <c r="E56" s="647" t="s">
        <v>1022</v>
      </c>
      <c r="F56" s="650"/>
      <c r="G56" s="650"/>
      <c r="H56" s="647" t="s">
        <v>1021</v>
      </c>
      <c r="I56" s="650"/>
      <c r="J56" s="650"/>
      <c r="K56" s="650"/>
      <c r="L56" s="650"/>
      <c r="M56" s="650"/>
    </row>
    <row r="57" spans="1:13" x14ac:dyDescent="0.2">
      <c r="A57" s="647"/>
      <c r="B57" s="648"/>
      <c r="C57" s="647"/>
      <c r="D57" s="649"/>
      <c r="E57" s="647"/>
      <c r="F57" s="650"/>
      <c r="G57" s="650"/>
      <c r="H57" s="650"/>
      <c r="I57" s="650"/>
      <c r="J57" s="650"/>
      <c r="K57" s="650"/>
      <c r="L57" s="650"/>
      <c r="M57" s="650"/>
    </row>
    <row r="58" spans="1:13" x14ac:dyDescent="0.2">
      <c r="A58" s="219"/>
      <c r="B58" s="220"/>
      <c r="C58" s="219"/>
      <c r="D58" s="221"/>
      <c r="E58" s="219"/>
      <c r="L58" s="650"/>
      <c r="M58" s="650"/>
    </row>
    <row r="59" spans="1:13" x14ac:dyDescent="0.2">
      <c r="L59" s="650"/>
      <c r="M59" s="650"/>
    </row>
    <row r="60" spans="1:13" x14ac:dyDescent="0.2">
      <c r="L60" s="650"/>
      <c r="M60" s="650"/>
    </row>
    <row r="61" spans="1:13" x14ac:dyDescent="0.2">
      <c r="L61" s="650"/>
      <c r="M61" s="650"/>
    </row>
    <row r="62" spans="1:13" x14ac:dyDescent="0.2">
      <c r="L62" s="650"/>
      <c r="M62" s="650"/>
    </row>
    <row r="63" spans="1:13" x14ac:dyDescent="0.2">
      <c r="L63" s="650"/>
      <c r="M63" s="650"/>
    </row>
    <row r="64" spans="1:13" x14ac:dyDescent="0.2">
      <c r="L64" s="650"/>
      <c r="M64" s="650"/>
    </row>
  </sheetData>
  <sheetProtection password="D98F" sheet="1" objects="1" scenarios="1"/>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dimension ref="A1:AZ883"/>
  <sheetViews>
    <sheetView topLeftCell="Y1" zoomScale="80" zoomScaleNormal="80" workbookViewId="0">
      <selection activeCell="AG12" sqref="AG12"/>
    </sheetView>
  </sheetViews>
  <sheetFormatPr baseColWidth="10" defaultColWidth="11.42578125" defaultRowHeight="12.75" outlineLevelCol="1" x14ac:dyDescent="0.2"/>
  <cols>
    <col min="1" max="1" width="15.85546875" style="12" customWidth="1"/>
    <col min="2" max="2" width="24" style="13" customWidth="1"/>
    <col min="3" max="3" width="24.42578125" style="13" customWidth="1"/>
    <col min="4" max="4" width="24.5703125" style="13" customWidth="1"/>
    <col min="5" max="5" width="20.42578125" style="15" customWidth="1"/>
    <col min="6" max="6" width="24.5703125" style="15" customWidth="1"/>
    <col min="7" max="7" width="24" style="16" customWidth="1"/>
    <col min="8" max="8" width="25.28515625" style="13" customWidth="1"/>
    <col min="9" max="9" width="11.42578125" style="10" customWidth="1"/>
    <col min="10" max="10" width="16" style="10" customWidth="1"/>
    <col min="11" max="12" width="11.42578125" style="10" customWidth="1"/>
    <col min="13" max="13" width="11.42578125" style="10" customWidth="1" outlineLevel="1"/>
    <col min="14" max="14" width="12.85546875" style="20" customWidth="1" outlineLevel="1"/>
    <col min="15" max="15" width="20.7109375" style="17" customWidth="1" outlineLevel="1"/>
    <col min="16" max="16" width="21.7109375" style="17" customWidth="1" outlineLevel="1"/>
    <col min="17" max="17" width="20.85546875" style="17" customWidth="1" outlineLevel="1"/>
    <col min="18" max="18" width="23.7109375" style="17" customWidth="1" outlineLevel="1"/>
    <col min="19" max="19" width="18.42578125" style="17" customWidth="1" outlineLevel="1"/>
    <col min="20" max="20" width="15.42578125" style="17" customWidth="1" outlineLevel="1"/>
    <col min="21" max="21" width="17.42578125" style="17" customWidth="1" outlineLevel="1"/>
    <col min="22" max="23" width="18.42578125" style="17" customWidth="1" outlineLevel="1"/>
    <col min="24" max="24" width="9.140625" style="10" customWidth="1" outlineLevel="1"/>
    <col min="25" max="25" width="15.5703125" style="10" customWidth="1" outlineLevel="1"/>
    <col min="26" max="27" width="11.42578125" style="10" customWidth="1" outlineLevel="1"/>
    <col min="28" max="28" width="12" style="10" customWidth="1" outlineLevel="1"/>
    <col min="29" max="29" width="11.42578125" style="10" customWidth="1" outlineLevel="1"/>
    <col min="30" max="30" width="13.85546875" style="10" customWidth="1" outlineLevel="1"/>
    <col min="31" max="31" width="13" style="10" customWidth="1" outlineLevel="1"/>
    <col min="32" max="39" width="11.42578125" style="10" customWidth="1" outlineLevel="1"/>
    <col min="40" max="40" width="17.7109375" style="10" customWidth="1" outlineLevel="1"/>
    <col min="41" max="41" width="11.42578125" style="10" customWidth="1" outlineLevel="1"/>
    <col min="42" max="42" width="16.28515625" style="10" customWidth="1" outlineLevel="1"/>
    <col min="43" max="43" width="17.28515625" style="10" customWidth="1" outlineLevel="1"/>
    <col min="44" max="44" width="13.85546875" style="10" customWidth="1" outlineLevel="1"/>
    <col min="45" max="45" width="17.85546875" style="10" customWidth="1" outlineLevel="1"/>
    <col min="46" max="46" width="19.140625" style="10" customWidth="1" outlineLevel="1"/>
    <col min="47" max="47" width="17.85546875" style="10" customWidth="1" outlineLevel="1"/>
    <col min="48" max="48" width="11.42578125" style="10" customWidth="1" outlineLevel="1"/>
    <col min="49" max="49" width="13.28515625" style="10" customWidth="1" outlineLevel="1"/>
    <col min="50" max="50" width="14.28515625" style="10" customWidth="1" outlineLevel="1"/>
    <col min="51" max="52" width="11.42578125" style="10" customWidth="1" outlineLevel="1"/>
    <col min="53" max="16384" width="11.42578125" style="10"/>
  </cols>
  <sheetData>
    <row r="1" spans="1:50" ht="20.25" customHeight="1" x14ac:dyDescent="0.2">
      <c r="A1" s="168" t="s">
        <v>875</v>
      </c>
      <c r="B1" s="35" t="s">
        <v>35</v>
      </c>
      <c r="C1" s="35" t="s">
        <v>36</v>
      </c>
      <c r="D1" s="35" t="s">
        <v>37</v>
      </c>
      <c r="E1" s="177" t="s">
        <v>876</v>
      </c>
      <c r="F1" s="35" t="s">
        <v>35</v>
      </c>
      <c r="G1" s="35" t="s">
        <v>36</v>
      </c>
      <c r="H1" s="35" t="s">
        <v>37</v>
      </c>
      <c r="I1" s="116"/>
      <c r="J1" s="116"/>
      <c r="K1" s="122"/>
      <c r="L1" s="34"/>
      <c r="M1" s="34"/>
      <c r="N1" s="37"/>
      <c r="O1" s="38"/>
      <c r="P1" s="38"/>
      <c r="Q1" s="38"/>
      <c r="R1" s="207" t="s">
        <v>889</v>
      </c>
      <c r="S1" s="188">
        <f>+SUM(S13:S51)</f>
        <v>8.8784603174603181</v>
      </c>
      <c r="T1" s="38"/>
      <c r="U1" s="38"/>
      <c r="V1" s="38"/>
      <c r="W1" s="38"/>
      <c r="X1" s="38"/>
      <c r="Y1" s="38"/>
      <c r="Z1" s="34"/>
      <c r="AA1" s="34"/>
      <c r="AD1" s="75" t="s">
        <v>813</v>
      </c>
      <c r="AF1" s="75" t="s">
        <v>812</v>
      </c>
      <c r="AI1" s="33"/>
    </row>
    <row r="2" spans="1:50" ht="23.25" customHeight="1" thickBot="1" x14ac:dyDescent="0.25">
      <c r="A2" s="179" t="s">
        <v>39</v>
      </c>
      <c r="B2" s="193" t="str">
        <f>+Q4</f>
        <v>Substance 3</v>
      </c>
      <c r="C2" s="193" t="str">
        <f>IF(ISTEXT(Q5),Q5,"")</f>
        <v/>
      </c>
      <c r="D2" s="193" t="str">
        <f>IF(ISTEXT(Q6),Q6,"")</f>
        <v/>
      </c>
      <c r="E2" s="178" t="s">
        <v>39</v>
      </c>
      <c r="F2" s="197" t="str">
        <f>+S8</f>
        <v>Substance 3</v>
      </c>
      <c r="G2" s="197" t="str">
        <f>IF(ISTEXT(S9),S9,"")</f>
        <v/>
      </c>
      <c r="H2" s="197" t="str">
        <f>IF(ISTEXT(S10),S10,"")</f>
        <v/>
      </c>
      <c r="I2" s="205" t="s">
        <v>884</v>
      </c>
      <c r="J2" s="205">
        <f>+O8</f>
        <v>1.0784220290987208</v>
      </c>
      <c r="K2" s="121"/>
      <c r="L2" s="34"/>
      <c r="M2" s="34"/>
      <c r="N2" s="40"/>
      <c r="O2" s="41"/>
      <c r="P2" s="41"/>
      <c r="Q2" s="41"/>
      <c r="R2" s="207" t="s">
        <v>890</v>
      </c>
      <c r="S2" s="214">
        <f>+S1/R4</f>
        <v>1.0569595616024188</v>
      </c>
      <c r="T2" s="41"/>
      <c r="U2" s="41"/>
      <c r="V2" s="41"/>
      <c r="W2" s="41"/>
      <c r="X2" s="38"/>
      <c r="Y2" s="38"/>
      <c r="Z2" s="34"/>
      <c r="AA2" s="34"/>
      <c r="AD2" s="34" t="s">
        <v>53</v>
      </c>
      <c r="AE2" s="129">
        <v>4</v>
      </c>
      <c r="AF2" s="33" t="s">
        <v>53</v>
      </c>
      <c r="AG2" s="129">
        <v>4</v>
      </c>
      <c r="AN2" s="133" t="s">
        <v>835</v>
      </c>
      <c r="AO2"/>
      <c r="AP2"/>
      <c r="AQ2" s="10" t="s">
        <v>836</v>
      </c>
      <c r="AS2" s="10" t="s">
        <v>837</v>
      </c>
    </row>
    <row r="3" spans="1:50" ht="19.5" customHeight="1" thickBot="1" x14ac:dyDescent="0.25">
      <c r="A3" s="6" t="s">
        <v>40</v>
      </c>
      <c r="B3" s="194" t="str">
        <f>+S4</f>
        <v>Substance 2</v>
      </c>
      <c r="C3" s="194" t="str">
        <f>IF(ISTEXT(S5),S5,"")</f>
        <v/>
      </c>
      <c r="D3" s="194" t="str">
        <f>IF(ISTEXT(S6),S6,"")</f>
        <v/>
      </c>
      <c r="E3" s="36" t="s">
        <v>49</v>
      </c>
      <c r="F3" s="39" t="str">
        <f>+W4</f>
        <v>Substance 1</v>
      </c>
      <c r="G3" s="39"/>
      <c r="H3" s="34"/>
      <c r="I3" s="206" t="s">
        <v>885</v>
      </c>
      <c r="J3" s="205">
        <f>+S2</f>
        <v>1.0569595616024188</v>
      </c>
      <c r="K3" s="34"/>
      <c r="L3" s="34"/>
      <c r="M3" s="34"/>
      <c r="N3" s="42" t="s">
        <v>1039</v>
      </c>
      <c r="O3" s="43" t="s">
        <v>810</v>
      </c>
      <c r="P3" s="158" t="s">
        <v>1040</v>
      </c>
      <c r="Q3" s="159" t="s">
        <v>0</v>
      </c>
      <c r="R3" s="190" t="s">
        <v>1039</v>
      </c>
      <c r="S3" s="191" t="s">
        <v>1</v>
      </c>
      <c r="T3" s="185" t="s">
        <v>1039</v>
      </c>
      <c r="U3" s="185" t="s">
        <v>2</v>
      </c>
      <c r="V3" s="189" t="s">
        <v>1039</v>
      </c>
      <c r="W3" s="189" t="s">
        <v>48</v>
      </c>
      <c r="X3" s="165" t="s">
        <v>1039</v>
      </c>
      <c r="Y3" s="166" t="s">
        <v>31</v>
      </c>
      <c r="Z3" s="34"/>
      <c r="AA3" s="34"/>
      <c r="AD3" s="34" t="s">
        <v>54</v>
      </c>
      <c r="AE3" s="129">
        <v>3</v>
      </c>
      <c r="AF3" s="33" t="s">
        <v>804</v>
      </c>
      <c r="AG3" s="129">
        <v>3</v>
      </c>
      <c r="AN3"/>
      <c r="AO3" s="134" t="s">
        <v>873</v>
      </c>
      <c r="AP3" s="135" t="s">
        <v>874</v>
      </c>
      <c r="AS3" s="10" t="s">
        <v>838</v>
      </c>
      <c r="AU3" s="33" t="s">
        <v>853</v>
      </c>
      <c r="AW3" s="33" t="s">
        <v>852</v>
      </c>
      <c r="AX3" s="33" t="s">
        <v>856</v>
      </c>
    </row>
    <row r="4" spans="1:50" ht="22.5" customHeight="1" x14ac:dyDescent="0.2">
      <c r="A4" s="4" t="s">
        <v>41</v>
      </c>
      <c r="B4" s="194" t="str">
        <f>+U4</f>
        <v>Substance 1</v>
      </c>
      <c r="C4" s="194" t="str">
        <f>IF(ISTEXT(U5),U5,"")</f>
        <v/>
      </c>
      <c r="D4" s="194" t="str">
        <f>IF(ISTEXT(U6),U6,"")</f>
        <v/>
      </c>
      <c r="E4" s="34"/>
      <c r="F4" s="34"/>
      <c r="G4" s="34"/>
      <c r="H4" s="34"/>
      <c r="I4" s="206" t="s">
        <v>886</v>
      </c>
      <c r="J4" s="205">
        <f>+U8</f>
        <v>1.3221177944862155</v>
      </c>
      <c r="K4" s="34"/>
      <c r="L4" s="34"/>
      <c r="M4" s="34"/>
      <c r="N4" s="44">
        <f>LARGE(O$13:O$51,1)</f>
        <v>87.582853815863459</v>
      </c>
      <c r="O4" s="41" t="str">
        <f>IF(ISNUMBER(N4),VLOOKUP(N4,O13:AA51,13,0),"")</f>
        <v>Substance 3</v>
      </c>
      <c r="P4" s="160">
        <f>LARGE(Q$13:Q$51,1)</f>
        <v>4.9000000000000004</v>
      </c>
      <c r="Q4" s="160" t="str">
        <f>IF(ISNUMBER(P4),VLOOKUP(P4,Q13:AA51,11,0),"")</f>
        <v>Substance 3</v>
      </c>
      <c r="R4" s="188">
        <f>LARGE(S$13:S$51,1)</f>
        <v>8.4</v>
      </c>
      <c r="S4" s="184" t="str">
        <f>IF(ISNUMBER(R4),VLOOKUP(R4,S13:AA51,9,0),"")</f>
        <v>Substance 2</v>
      </c>
      <c r="T4" s="175">
        <f>LARGE(U$13:U$51,1)</f>
        <v>0.56000000000000005</v>
      </c>
      <c r="U4" s="175" t="str">
        <f>IF(ISNUMBER(T4),VLOOKUP(T4,U13:AA51,7,0),"")</f>
        <v>Substance 1</v>
      </c>
      <c r="V4" s="189">
        <f>LARGE(W$13:W$51,1)</f>
        <v>140</v>
      </c>
      <c r="W4" s="189" t="str">
        <f>IF(ISNUMBER(V4),VLOOKUP(V4,W13:AC51,5,0),"")</f>
        <v>Substance 1</v>
      </c>
      <c r="X4" s="167">
        <f>LARGE(Y$13:Y$51,1)</f>
        <v>19.600000000000001</v>
      </c>
      <c r="Y4" s="167" t="str">
        <f>IF(ISNUMBER(X4),VLOOKUP(X4,Y13:AA51,3,0),"")</f>
        <v>Substance 3</v>
      </c>
      <c r="Z4" s="34"/>
      <c r="AA4" s="34"/>
      <c r="AD4" s="34" t="s">
        <v>55</v>
      </c>
      <c r="AE4" s="129">
        <v>2</v>
      </c>
      <c r="AF4" s="33" t="s">
        <v>55</v>
      </c>
      <c r="AG4" s="129">
        <v>2</v>
      </c>
      <c r="AN4" s="136" t="s">
        <v>825</v>
      </c>
      <c r="AO4" s="137" t="s">
        <v>826</v>
      </c>
      <c r="AP4" s="138">
        <v>1</v>
      </c>
      <c r="AQ4" s="10">
        <v>1</v>
      </c>
    </row>
    <row r="5" spans="1:50" ht="15" x14ac:dyDescent="0.2">
      <c r="A5" s="31"/>
      <c r="B5" s="195"/>
      <c r="C5" s="194" t="str">
        <f>IF(ISTEXT(#REF!),#REF!,"")</f>
        <v/>
      </c>
      <c r="D5" s="194" t="str">
        <f>IF(ISTEXT(#REF!),#REF!,"")</f>
        <v/>
      </c>
      <c r="E5" s="34"/>
      <c r="F5" s="34"/>
      <c r="G5" s="34"/>
      <c r="H5" s="34"/>
      <c r="I5" s="215" t="s">
        <v>887</v>
      </c>
      <c r="J5" s="215" t="s">
        <v>887</v>
      </c>
      <c r="K5" s="34"/>
      <c r="L5" s="34"/>
      <c r="M5" s="34"/>
      <c r="N5" s="44" t="str">
        <f>IF(LARGE(O$13:O$51,2)&gt;N$4*0.9,LARGE(O$13:O$51,2),"")</f>
        <v/>
      </c>
      <c r="O5" s="41" t="str">
        <f>IF(N5=N4,"",(IF(ISNUMBER(N5),VLOOKUP(N5,O13:AA51,13,0),"")))</f>
        <v/>
      </c>
      <c r="P5" s="160" t="str">
        <f>IF(LARGE(Q$13:Q$51,2)&gt;P$4*0.9,LARGE(Q$13:Q$51,2),"")</f>
        <v/>
      </c>
      <c r="Q5" s="160" t="str">
        <f>IF(P5=P4,"",(IF(ISNUMBER(P5),VLOOKUP(P5,Q13:AA51,11,0),"")))</f>
        <v/>
      </c>
      <c r="R5" s="188" t="str">
        <f>IF(LARGE(S$13:S$51,2)&gt;R$4*0.9,+LARGE(S$13:S$51,2),"")</f>
        <v/>
      </c>
      <c r="S5" s="184" t="str">
        <f>IF(R5=R4,"",IF(ISNUMBER(R5),VLOOKUP(R5,S13:AA51,9,0),""))</f>
        <v/>
      </c>
      <c r="T5" s="175" t="str">
        <f>IF(LARGE(U$13:U$51,2)&gt;T$4*0.9,+LARGE(U$13:U$51,2),"")</f>
        <v/>
      </c>
      <c r="U5" s="175" t="str">
        <f>IF(T5=T4,"",IF(ISNUMBER(T5),VLOOKUP(T5,U13:AA51,7,0),""))</f>
        <v/>
      </c>
      <c r="V5" s="189" t="str">
        <f>IF(LARGE(W$13:W$51,2)&gt;V$4*0.9,+LARGE(W$13:W$51,2),"")</f>
        <v/>
      </c>
      <c r="W5" s="189" t="str">
        <f>IF(V5=V4,"",IF(ISNUMBER(V5),VLOOKUP(V5,W13:AC51,5,0),""))</f>
        <v/>
      </c>
      <c r="X5" s="167" t="str">
        <f>IF(LARGE(Y$13:Y$51,2)&gt;X$4*0.9,+LARGE(Y$13:Y$51,2),"")</f>
        <v/>
      </c>
      <c r="Y5" s="167" t="str">
        <f>IF(X5=X4,"",IF(ISNUMBER(X5),VLOOKUP(X5,Y13:AA51,3,0),""))</f>
        <v/>
      </c>
      <c r="Z5" s="34"/>
      <c r="AA5" s="34"/>
      <c r="AB5" s="34"/>
      <c r="AF5" s="33" t="s">
        <v>87</v>
      </c>
      <c r="AG5" s="129">
        <v>1</v>
      </c>
      <c r="AN5" s="139" t="s">
        <v>827</v>
      </c>
      <c r="AO5" s="140" t="s">
        <v>828</v>
      </c>
      <c r="AP5" s="141">
        <v>1</v>
      </c>
      <c r="AQ5" s="10" t="s">
        <v>836</v>
      </c>
    </row>
    <row r="6" spans="1:50" ht="22.5" customHeight="1" x14ac:dyDescent="0.2">
      <c r="A6" s="5" t="s">
        <v>10</v>
      </c>
      <c r="B6" s="196" t="str">
        <f>+Y4</f>
        <v>Substance 3</v>
      </c>
      <c r="C6" s="196" t="str">
        <f>IF(ISTEXT(Y5),Y5,"")</f>
        <v/>
      </c>
      <c r="D6" s="196" t="str">
        <f>IF(ISTEXT(Y6),Y6,"")</f>
        <v/>
      </c>
      <c r="E6" s="45"/>
      <c r="F6" s="45"/>
      <c r="G6" s="34"/>
      <c r="H6" s="34"/>
      <c r="I6" s="206" t="s">
        <v>888</v>
      </c>
      <c r="J6" s="205">
        <f>+Y8</f>
        <v>1.0464455782312925</v>
      </c>
      <c r="K6" s="34"/>
      <c r="L6" s="34"/>
      <c r="M6" s="46"/>
      <c r="N6" s="44" t="str">
        <f>IF(LARGE(O$13:O$51,3)&gt;N$4*0.9,LARGE(O$13:O$51,3),"")</f>
        <v/>
      </c>
      <c r="O6" s="41" t="str">
        <f>IF(N6=N5,"",(IF(ISNUMBER(N6),VLOOKUP(N6,O13:AA51,13,0),"")))</f>
        <v/>
      </c>
      <c r="P6" s="160" t="str">
        <f>IF(LARGE(Q$13:Q$51,3)&gt;P$4*0.9,LARGE(Q$13:Q$51,3),"")</f>
        <v/>
      </c>
      <c r="Q6" s="160" t="str">
        <f>IF(P6=P5,"",(IF(ISNUMBER(P6),VLOOKUP(P6,Q13:AA51,11,0),"")))</f>
        <v/>
      </c>
      <c r="R6" s="188" t="str">
        <f>IF(LARGE(S$13:S$51,3)&gt;R$4*0.9,+LARGE(S$13:S$51,3),"")</f>
        <v/>
      </c>
      <c r="S6" s="184" t="str">
        <f>IF(R6=R5,"",IF(ISNUMBER(R6),VLOOKUP(R6,S13:AA51,9,0),""))</f>
        <v/>
      </c>
      <c r="T6" s="175" t="str">
        <f>IF(LARGE(U$13:U$51,3)&gt;T$4*0.9,+LARGE(U$13:U$51,3),"")</f>
        <v/>
      </c>
      <c r="U6" s="175" t="str">
        <f>IF(T6=T5,"",IF(ISNUMBER(T6),VLOOKUP(T6,U13:AA51,7,0),""))</f>
        <v/>
      </c>
      <c r="V6" s="189" t="str">
        <f>IF(LARGE(W$13:W$51,3)&gt;V$4*0.9,+LARGE(W$13:W$51,3),"")</f>
        <v/>
      </c>
      <c r="W6" s="189" t="str">
        <f>IF(V6=V5,"",IF(ISNUMBER(V6),VLOOKUP(V6,W13:AC51,5,0),""))</f>
        <v/>
      </c>
      <c r="X6" s="167" t="str">
        <f>IF(LARGE(Y$13:Y$51,3)&gt;X$4*0.9,+LARGE(Y$13:Y$51,3),"")</f>
        <v/>
      </c>
      <c r="Y6" s="167" t="str">
        <f>IF(X6=X5,"",IF(ISNUMBER(X6),VLOOKUP(X6,Y13:AA51,3,0),""))</f>
        <v/>
      </c>
      <c r="Z6" s="34"/>
      <c r="AA6" s="34"/>
      <c r="AF6" s="33" t="s">
        <v>818</v>
      </c>
      <c r="AG6" s="33" t="s">
        <v>819</v>
      </c>
      <c r="AH6" s="33" t="s">
        <v>820</v>
      </c>
      <c r="AI6" s="33" t="s">
        <v>821</v>
      </c>
      <c r="AJ6" s="33" t="s">
        <v>822</v>
      </c>
      <c r="AK6" s="33" t="s">
        <v>823</v>
      </c>
      <c r="AN6" s="139" t="s">
        <v>829</v>
      </c>
      <c r="AO6" s="140" t="s">
        <v>830</v>
      </c>
      <c r="AP6" s="141">
        <v>0.6</v>
      </c>
      <c r="AQ6" s="10">
        <v>0.25</v>
      </c>
      <c r="AS6" s="10">
        <v>10000</v>
      </c>
      <c r="AT6" s="10">
        <f>+AS6/AS8</f>
        <v>1000000</v>
      </c>
      <c r="AU6" s="10">
        <v>10</v>
      </c>
      <c r="AW6" s="10">
        <v>5000</v>
      </c>
      <c r="AX6" s="10">
        <v>5</v>
      </c>
    </row>
    <row r="7" spans="1:50" ht="20.25" x14ac:dyDescent="0.3">
      <c r="A7" s="47"/>
      <c r="B7" s="48"/>
      <c r="C7" s="48"/>
      <c r="D7" s="48"/>
      <c r="E7" s="45"/>
      <c r="F7" s="45"/>
      <c r="G7" s="34"/>
      <c r="H7" s="34"/>
      <c r="I7" s="34"/>
      <c r="J7" s="34"/>
      <c r="K7" s="34"/>
      <c r="L7" s="34"/>
      <c r="M7" s="46"/>
      <c r="N7" s="207" t="s">
        <v>889</v>
      </c>
      <c r="O7" s="208">
        <f>+SUM(Q12:Q50)</f>
        <v>5.2842679425837318</v>
      </c>
      <c r="P7" s="115" t="s">
        <v>1039</v>
      </c>
      <c r="Q7" s="119" t="s">
        <v>810</v>
      </c>
      <c r="R7" s="162" t="s">
        <v>1041</v>
      </c>
      <c r="S7" s="163" t="s">
        <v>0</v>
      </c>
      <c r="T7" s="207" t="s">
        <v>889</v>
      </c>
      <c r="U7" s="210">
        <f>+SUM(U13:U51)</f>
        <v>0.7403859649122807</v>
      </c>
      <c r="V7" s="49"/>
      <c r="W7" s="207" t="s">
        <v>889</v>
      </c>
      <c r="X7" s="38"/>
      <c r="Y7" s="212">
        <f>+SUM(Y13:Y51)</f>
        <v>20.510333333333335</v>
      </c>
      <c r="Z7" s="34"/>
      <c r="AA7" s="34"/>
      <c r="AD7" s="75" t="s">
        <v>813</v>
      </c>
      <c r="AF7" s="10">
        <v>1</v>
      </c>
      <c r="AG7" s="10">
        <f>+Inhalation!$J$715</f>
        <v>100</v>
      </c>
      <c r="AH7" s="10">
        <f>+Inhalation!$K$715</f>
        <v>25</v>
      </c>
      <c r="AI7" s="10">
        <f>+Inhalation!$J$715</f>
        <v>100</v>
      </c>
      <c r="AJ7" s="10">
        <f>+Inhalation!$L$715</f>
        <v>500</v>
      </c>
      <c r="AK7" s="10">
        <f>+Inhalation!$L$715</f>
        <v>500</v>
      </c>
      <c r="AN7" s="139" t="s">
        <v>831</v>
      </c>
      <c r="AO7" s="140" t="s">
        <v>832</v>
      </c>
      <c r="AP7" s="141">
        <v>0.2</v>
      </c>
      <c r="AQ7" s="10">
        <v>0.05</v>
      </c>
      <c r="AS7" s="10">
        <v>500</v>
      </c>
      <c r="AT7" s="10">
        <f>+AS7/AS8</f>
        <v>50000</v>
      </c>
      <c r="AU7" s="10">
        <v>5</v>
      </c>
      <c r="AW7" s="10">
        <v>1000</v>
      </c>
      <c r="AX7" s="10">
        <v>2.5</v>
      </c>
    </row>
    <row r="8" spans="1:50" ht="21" thickBot="1" x14ac:dyDescent="0.35">
      <c r="A8" s="47"/>
      <c r="B8" s="48"/>
      <c r="C8" s="48"/>
      <c r="D8" s="48"/>
      <c r="E8" s="45"/>
      <c r="F8" s="45"/>
      <c r="G8" s="34"/>
      <c r="H8" s="34"/>
      <c r="I8" s="34"/>
      <c r="J8" s="34"/>
      <c r="K8" s="34"/>
      <c r="L8" s="34"/>
      <c r="M8" s="46"/>
      <c r="N8" s="207" t="s">
        <v>890</v>
      </c>
      <c r="O8" s="209">
        <f>+O7/P4</f>
        <v>1.0784220290987208</v>
      </c>
      <c r="P8" s="115">
        <f>LARGE(P$13:P$51,1)</f>
        <v>4.9000000000000004</v>
      </c>
      <c r="Q8" s="115" t="str">
        <f>IF(ISNUMBER(P8),VLOOKUP(P8,P13:AA51,12,0),"")</f>
        <v>Substance 3</v>
      </c>
      <c r="R8" s="164">
        <f>LARGE(R$13:R$51,1)</f>
        <v>4.9000000000000004</v>
      </c>
      <c r="S8" s="164" t="str">
        <f>IF(ISNUMBER(R8),VLOOKUP(R8,R13:AA51,10,0),"")</f>
        <v>Substance 3</v>
      </c>
      <c r="T8" s="207" t="s">
        <v>890</v>
      </c>
      <c r="U8" s="211">
        <f>+U7/T4</f>
        <v>1.3221177944862155</v>
      </c>
      <c r="V8" s="49"/>
      <c r="W8" s="207" t="s">
        <v>890</v>
      </c>
      <c r="X8" s="38"/>
      <c r="Y8" s="213">
        <f>+Y7/X4</f>
        <v>1.0464455782312925</v>
      </c>
      <c r="Z8" s="34"/>
      <c r="AA8" s="34"/>
      <c r="AB8" s="34"/>
      <c r="AD8" s="75" t="s">
        <v>812</v>
      </c>
      <c r="AF8" s="10">
        <f>+Inhalation!$O$715</f>
        <v>250</v>
      </c>
      <c r="AG8" s="10">
        <f>+Inhalation!$Q$715</f>
        <v>10</v>
      </c>
      <c r="AH8" s="10">
        <f>+Inhalation!$R$715</f>
        <v>10</v>
      </c>
      <c r="AI8" s="10">
        <f>+Inhalation!$N$715</f>
        <v>1000</v>
      </c>
      <c r="AJ8" s="10">
        <f>+Inhalation!$P$715</f>
        <v>50</v>
      </c>
      <c r="AK8" s="10">
        <f>+Inhalation!$M$715</f>
        <v>5000</v>
      </c>
      <c r="AN8" s="139" t="s">
        <v>833</v>
      </c>
      <c r="AO8" s="142" t="s">
        <v>834</v>
      </c>
      <c r="AP8" s="143">
        <v>0.1</v>
      </c>
      <c r="AQ8" s="10">
        <v>0.01</v>
      </c>
      <c r="AS8" s="10">
        <v>0.01</v>
      </c>
      <c r="AT8" s="10">
        <v>1</v>
      </c>
      <c r="AU8" s="10">
        <v>1E-4</v>
      </c>
      <c r="AW8" s="10">
        <v>250</v>
      </c>
      <c r="AX8" s="10">
        <v>10</v>
      </c>
    </row>
    <row r="9" spans="1:50" ht="20.25" x14ac:dyDescent="0.3">
      <c r="A9" s="180" t="s">
        <v>51</v>
      </c>
      <c r="B9" s="48"/>
      <c r="C9" s="48"/>
      <c r="D9" s="173" t="s">
        <v>52</v>
      </c>
      <c r="E9" s="181" t="s">
        <v>814</v>
      </c>
      <c r="F9" s="45"/>
      <c r="G9" s="34"/>
      <c r="H9" s="173" t="s">
        <v>52</v>
      </c>
      <c r="I9" s="182" t="s">
        <v>815</v>
      </c>
      <c r="J9" s="34"/>
      <c r="K9" s="34"/>
      <c r="L9" s="34"/>
      <c r="M9" s="46"/>
      <c r="N9" s="50"/>
      <c r="O9" s="49"/>
      <c r="P9" s="115" t="str">
        <f>IF(LARGE(P$13:P$51,2)&gt;P$8*0.9,LARGE(P$13:P$51,2),"")</f>
        <v/>
      </c>
      <c r="Q9" s="115" t="str">
        <f>IF(P9=P8,"",(IF(ISNUMBER(P9),VLOOKUP(P9,P13:AA51,11,0),"")))</f>
        <v/>
      </c>
      <c r="R9" s="164" t="str">
        <f>IF(LARGE(R$13:R$51,2)&gt;R$8*0.9,LARGE(R$13:R$51,2),"")</f>
        <v/>
      </c>
      <c r="S9" s="164" t="str">
        <f>IF(R9=R8,"",(IF(ISNUMBER(R9),VLOOKUP(R9,R13:AC51,10,0),"")))</f>
        <v/>
      </c>
      <c r="T9" s="49"/>
      <c r="U9" s="49"/>
      <c r="V9" s="49"/>
      <c r="W9" s="49"/>
      <c r="X9" s="38"/>
      <c r="Y9" s="38"/>
      <c r="Z9" s="34"/>
      <c r="AA9" s="34"/>
      <c r="AB9" s="198"/>
      <c r="AD9" s="128" t="s">
        <v>824</v>
      </c>
      <c r="AF9" s="10">
        <f>+IF($D$9="yes",$AF$7,$AF$8)</f>
        <v>1</v>
      </c>
      <c r="AG9" s="10">
        <f>+IF($D$9="yes",$AG$7,$AG$8)</f>
        <v>100</v>
      </c>
      <c r="AH9" s="10">
        <f>+IF($D$9="yes",$AH$7,$AH$8)</f>
        <v>25</v>
      </c>
      <c r="AI9" s="10">
        <f>+IF($D$9="yes",$AI$7,$AI$8)</f>
        <v>100</v>
      </c>
      <c r="AJ9" s="10">
        <f>+IF($D$9="yes",$AJ$7,$AJ$8)</f>
        <v>500</v>
      </c>
      <c r="AK9" s="10">
        <f>+IF($D$9="yes",$AK$7,$AK$8)</f>
        <v>500</v>
      </c>
      <c r="AS9" s="144" t="s">
        <v>839</v>
      </c>
      <c r="AT9" s="10">
        <v>1</v>
      </c>
      <c r="AW9" s="10">
        <v>1</v>
      </c>
      <c r="AX9" s="10">
        <v>1</v>
      </c>
    </row>
    <row r="10" spans="1:50" s="11" customFormat="1" ht="26.25" thickBot="1" x14ac:dyDescent="0.35">
      <c r="A10" s="47"/>
      <c r="B10" s="48"/>
      <c r="C10" s="48"/>
      <c r="D10" s="48"/>
      <c r="E10" s="51"/>
      <c r="I10" s="34"/>
      <c r="J10" s="34"/>
      <c r="K10" s="34"/>
      <c r="L10" s="34"/>
      <c r="M10" s="52"/>
      <c r="N10" s="53"/>
      <c r="O10" s="54"/>
      <c r="P10" s="44" t="str">
        <f>IF(LARGE(P$13:P$51,3)&gt;P$8*0.9,LARGE(P$13:P$51,3),"")</f>
        <v/>
      </c>
      <c r="Q10" s="41" t="str">
        <f>IF(P10=P9,"",(IF(ISNUMBER(P10),VLOOKUP(P10,P13:AA51,11,0),"")))</f>
        <v/>
      </c>
      <c r="R10" s="164" t="str">
        <f>IF(LARGE(R$13:R$51,3)&gt;R$8*0.9,LARGE(R$13:R$51,3),"")</f>
        <v/>
      </c>
      <c r="S10" s="164" t="str">
        <f>IF(R10=R9,"",(IF(ISNUMBER(R10),VLOOKUP(R10,R13:AC51,10,0),"")))</f>
        <v/>
      </c>
      <c r="T10" s="54"/>
      <c r="U10" s="54"/>
      <c r="V10" s="54"/>
      <c r="W10" s="54"/>
      <c r="X10" s="55"/>
      <c r="Y10" s="55"/>
      <c r="Z10" s="48"/>
      <c r="AA10" s="56" t="s">
        <v>50</v>
      </c>
      <c r="AB10" s="199" t="s">
        <v>877</v>
      </c>
      <c r="AN10" s="10"/>
      <c r="AO10" s="10"/>
      <c r="AP10" s="10"/>
    </row>
    <row r="11" spans="1:50" ht="79.5" customHeight="1" thickBot="1" x14ac:dyDescent="0.3">
      <c r="A11" s="204" t="s">
        <v>883</v>
      </c>
      <c r="B11" s="12"/>
      <c r="C11" s="12"/>
      <c r="D11" s="12"/>
      <c r="E11" s="12"/>
      <c r="F11" s="1035" t="s">
        <v>38</v>
      </c>
      <c r="G11" s="1036"/>
      <c r="H11" s="1037"/>
      <c r="I11" s="12"/>
      <c r="J11" s="12"/>
      <c r="K11" s="12"/>
      <c r="L11" s="12"/>
      <c r="M11" s="169" t="s">
        <v>16</v>
      </c>
      <c r="N11" s="153" t="s">
        <v>43</v>
      </c>
      <c r="O11" s="154" t="s">
        <v>805</v>
      </c>
      <c r="P11" s="155" t="s">
        <v>1032</v>
      </c>
      <c r="Q11" s="161" t="s">
        <v>1033</v>
      </c>
      <c r="R11" s="176" t="s">
        <v>1034</v>
      </c>
      <c r="S11" s="174" t="s">
        <v>1035</v>
      </c>
      <c r="T11" s="186"/>
      <c r="U11" s="192" t="s">
        <v>1036</v>
      </c>
      <c r="V11" s="70" t="s">
        <v>47</v>
      </c>
      <c r="W11" s="71" t="s">
        <v>1037</v>
      </c>
      <c r="X11" s="72"/>
      <c r="Y11" s="73" t="s">
        <v>1038</v>
      </c>
      <c r="Z11" s="62"/>
      <c r="AA11" s="62"/>
      <c r="AB11" s="200">
        <f>+MIN(AB13:AB51)</f>
        <v>2</v>
      </c>
    </row>
    <row r="12" spans="1:50" ht="90.75" customHeight="1" x14ac:dyDescent="0.2">
      <c r="A12" s="57" t="s">
        <v>24</v>
      </c>
      <c r="B12" s="58" t="s">
        <v>18</v>
      </c>
      <c r="C12" s="170" t="s">
        <v>878</v>
      </c>
      <c r="D12" s="170" t="s">
        <v>42</v>
      </c>
      <c r="E12" s="59" t="s">
        <v>46</v>
      </c>
      <c r="F12" s="59" t="s">
        <v>32</v>
      </c>
      <c r="G12" s="59" t="s">
        <v>33</v>
      </c>
      <c r="H12" s="59" t="s">
        <v>34</v>
      </c>
      <c r="I12" s="59" t="s">
        <v>30</v>
      </c>
      <c r="J12" s="59" t="s">
        <v>811</v>
      </c>
      <c r="K12" s="60" t="s">
        <v>44</v>
      </c>
      <c r="L12" s="60" t="s">
        <v>45</v>
      </c>
      <c r="M12" s="156"/>
      <c r="N12" s="156"/>
      <c r="O12" s="156"/>
      <c r="P12" s="157"/>
      <c r="Q12" s="132" t="s">
        <v>892</v>
      </c>
      <c r="R12" s="132" t="s">
        <v>893</v>
      </c>
      <c r="S12" s="132" t="s">
        <v>879</v>
      </c>
      <c r="T12" s="157"/>
      <c r="U12" s="132" t="s">
        <v>880</v>
      </c>
      <c r="V12" s="130"/>
      <c r="W12" s="131"/>
      <c r="X12" s="157"/>
      <c r="Y12" s="132" t="s">
        <v>881</v>
      </c>
      <c r="Z12" s="62"/>
      <c r="AA12" s="62"/>
      <c r="AB12" s="62"/>
      <c r="AC12" s="198" t="s">
        <v>882</v>
      </c>
      <c r="AP12" s="33" t="s">
        <v>818</v>
      </c>
      <c r="AQ12" s="33" t="s">
        <v>819</v>
      </c>
      <c r="AR12" s="33" t="s">
        <v>820</v>
      </c>
      <c r="AS12" s="33" t="s">
        <v>821</v>
      </c>
      <c r="AT12" s="33" t="s">
        <v>822</v>
      </c>
      <c r="AU12" s="33" t="s">
        <v>823</v>
      </c>
      <c r="AW12" s="152" t="s">
        <v>866</v>
      </c>
      <c r="AX12" s="151"/>
    </row>
    <row r="13" spans="1:50" x14ac:dyDescent="0.2">
      <c r="A13" s="26"/>
      <c r="B13" s="21" t="s">
        <v>19</v>
      </c>
      <c r="C13" s="171">
        <v>16.8</v>
      </c>
      <c r="D13" s="172">
        <v>250</v>
      </c>
      <c r="E13" s="26" t="s">
        <v>25</v>
      </c>
      <c r="F13" s="30">
        <v>100</v>
      </c>
      <c r="G13" s="30">
        <v>50</v>
      </c>
      <c r="H13" s="30">
        <v>30</v>
      </c>
      <c r="I13" s="30">
        <v>20</v>
      </c>
      <c r="J13" s="29" t="s">
        <v>54</v>
      </c>
      <c r="K13" s="30">
        <v>1</v>
      </c>
      <c r="L13" s="30">
        <v>20</v>
      </c>
      <c r="M13" s="63">
        <f>IF(ISNUMBER(K13),K13*EXP((50000/8.314)*(1/(L13+273)-1/298)),"")</f>
        <v>1.4111239131416944</v>
      </c>
      <c r="N13" s="64">
        <f>IF(ISBLANK(B13),"",+$F13*24/$D13)</f>
        <v>9.6</v>
      </c>
      <c r="O13" s="67">
        <f>IF(ISBLANK(B13),"",$M13*$C13/$F13)</f>
        <v>0.23706881740780467</v>
      </c>
      <c r="P13" s="114">
        <f t="shared" ref="P13:P51" si="0">IF(ISBLANK($B13),"",IF($D$9="yes",IF($H$9="yes",$C13/$F13,VLOOKUP($J13,$AD$2:$AE$4,2)*$C13/$F13),$C13/$F13*(IF($M13&lt;0.0001,1,IF($M13&lt;5,$AH$4,IF($M13&lt;10,$AI$8,$AK$8))))))</f>
        <v>0.16800000000000001</v>
      </c>
      <c r="Q13" s="65">
        <f>IF(ISBLANK($B13),"",IF($D$9="yes",$C13/$F13,$C13*$M13/$N13))</f>
        <v>0.16800000000000001</v>
      </c>
      <c r="R13" s="120">
        <f>IF(ISBLANK($B13),"",IF($D$9="yes",IF($H$9="yes",$C13/$F13,$AC13*$C13/$F13),$C13*$AC13/$N13))</f>
        <v>0.16800000000000001</v>
      </c>
      <c r="S13" s="67">
        <f>IF(ISBLANK(B13),"",$C13/$G13)</f>
        <v>0.33600000000000002</v>
      </c>
      <c r="T13" s="66"/>
      <c r="U13" s="67">
        <f>IF(ISBLANK(B13),"",+$C13/$H13)</f>
        <v>0.56000000000000005</v>
      </c>
      <c r="V13" s="66">
        <f>IF(ISBLANK(B13),"",+$H13/$D13)</f>
        <v>0.12</v>
      </c>
      <c r="W13" s="67">
        <f>IF(ISBLANK(B13),"",+$C13/$V13)</f>
        <v>140</v>
      </c>
      <c r="X13" s="65"/>
      <c r="Y13" s="68">
        <f>IF(ISBLANK(B13),"",+$C13/$I13)</f>
        <v>0.84000000000000008</v>
      </c>
      <c r="Z13" s="62"/>
      <c r="AA13" s="62" t="str">
        <f t="shared" ref="AA13:AA51" si="1">+B13</f>
        <v>Substance 1</v>
      </c>
      <c r="AB13" s="62">
        <f>+IF(ISBLANK($B13),"",IF($D$9="yes",VLOOKUP(J13,$AD$2:$AE$4,2,FALSE),IF($M13&lt;0.0001,1,IF($M13&lt;5,2,IF($M13&lt;100,3,4)))))</f>
        <v>3</v>
      </c>
      <c r="AC13" s="10">
        <f>+IF($AB$11=$AB13,1,IF(AND($AB$11=1,$AB13=2),$AF$9,IF(AND($AB$11=2,$AB13=3),$AG$9,IF(AND($AB$11=3,$AB13=4),$AH$9,IF(AND($AB$11=2,$AB13=4),$AJ$9,IF(AND($AB$11=1,$AB13=3),$AI$9,IF(AND($AB$11=1,$AB13=4),$AK$9)))))))</f>
        <v>100</v>
      </c>
      <c r="AN13" s="33" t="s">
        <v>854</v>
      </c>
      <c r="AP13" s="10">
        <v>1</v>
      </c>
      <c r="AQ13" s="10">
        <f>+Inhalation!$J$730</f>
        <v>1.6666666666666667</v>
      </c>
      <c r="AR13" s="10">
        <f>+Inhalation!$K$730</f>
        <v>2</v>
      </c>
      <c r="AS13" s="10">
        <f>+Inhalation!$J$730</f>
        <v>1.6666666666666667</v>
      </c>
      <c r="AT13" s="10">
        <f>+Inhalation!$L$730</f>
        <v>5</v>
      </c>
      <c r="AU13" s="10">
        <f>+Inhalation!$L$730</f>
        <v>5</v>
      </c>
      <c r="AW13" s="150" t="s">
        <v>869</v>
      </c>
      <c r="AX13" s="150" t="s">
        <v>870</v>
      </c>
    </row>
    <row r="14" spans="1:50" x14ac:dyDescent="0.2">
      <c r="A14" s="26"/>
      <c r="B14" s="21" t="s">
        <v>20</v>
      </c>
      <c r="C14" s="171">
        <v>4.2</v>
      </c>
      <c r="D14" s="172">
        <v>80</v>
      </c>
      <c r="E14" s="26" t="s">
        <v>25</v>
      </c>
      <c r="F14" s="30">
        <v>66</v>
      </c>
      <c r="G14" s="30">
        <v>0.5</v>
      </c>
      <c r="H14" s="30">
        <v>70</v>
      </c>
      <c r="I14" s="30">
        <v>350</v>
      </c>
      <c r="J14" s="29" t="s">
        <v>55</v>
      </c>
      <c r="K14" s="30">
        <v>1</v>
      </c>
      <c r="L14" s="30">
        <v>25</v>
      </c>
      <c r="M14" s="63">
        <f t="shared" ref="M14:M51" si="2">IF(ISNUMBER(K14),K14*EXP((50000/8.314)*(1/(L14+273)-1/298)),"")</f>
        <v>1</v>
      </c>
      <c r="N14" s="64">
        <f t="shared" ref="N14:N51" si="3">IF(ISBLANK(B14),"",+$F14*24/$D14)</f>
        <v>19.8</v>
      </c>
      <c r="O14" s="67">
        <f t="shared" ref="O14:O51" si="4">IF(ISBLANK(B14),"",$M14*$C14/$F14)</f>
        <v>6.3636363636363644E-2</v>
      </c>
      <c r="P14" s="114">
        <f t="shared" si="0"/>
        <v>6.3636363636363644E-2</v>
      </c>
      <c r="Q14" s="65">
        <f t="shared" ref="Q14:Q51" si="5">IF(ISBLANK($B14),"",IF($D$9="yes",$C14/$F14,$C14*$M14/$N14))</f>
        <v>6.3636363636363644E-2</v>
      </c>
      <c r="R14" s="120">
        <f t="shared" ref="R14:R51" si="6">IF(ISBLANK($B14),"",IF($D$9="yes",IF($H$9="yes",$C14/$F14,$AC14*$C14/$F14),$C14*$AC14/$N14))</f>
        <v>6.3636363636363644E-2</v>
      </c>
      <c r="S14" s="67">
        <f t="shared" ref="S14:S51" si="7">IF(ISBLANK(B14),"",$C14/$G14)</f>
        <v>8.4</v>
      </c>
      <c r="T14" s="66"/>
      <c r="U14" s="67">
        <f t="shared" ref="U14:U51" si="8">IF(ISBLANK(B14),"",+$C14/$H14)</f>
        <v>6.0000000000000005E-2</v>
      </c>
      <c r="V14" s="66">
        <f t="shared" ref="V14:V51" si="9">IF(ISBLANK(B14),"",+$H14/$D14)</f>
        <v>0.875</v>
      </c>
      <c r="W14" s="67">
        <f t="shared" ref="W14:W51" si="10">IF(ISBLANK(B14),"",+$C14/$V14)</f>
        <v>4.8</v>
      </c>
      <c r="X14" s="65"/>
      <c r="Y14" s="68">
        <f t="shared" ref="Y14:Y51" si="11">IF(ISBLANK(B14),"",+$C14/$I14)</f>
        <v>1.2E-2</v>
      </c>
      <c r="Z14" s="62"/>
      <c r="AA14" s="62" t="str">
        <f t="shared" si="1"/>
        <v>Substance 2</v>
      </c>
      <c r="AB14" s="62">
        <f t="shared" ref="AB14:AB51" si="12">+IF(ISBLANK($B14),"",IF($D$9="yes",VLOOKUP(J14,$AD$2:$AE$4,2,FALSE),IF($M14&lt;0.0001,1,IF($M14&lt;5,2,IF($M14&lt;100,3,4)))))</f>
        <v>2</v>
      </c>
      <c r="AC14" s="10">
        <f t="shared" ref="AC14:AC51" si="13">+IF($AB$11=$AB14,1,IF(AND($AB$11=1,$AB14=2),$AP$12,IF(AND($AB$11=2,$AB14=3),$AG$9,IF(AND($AB$11=3,$AB14=4),$AH$9,IF(AND($AB$11=2,$AB14=4),$AJ$9,IF(AND($AB$11=1,$AB14=3),$AI$9,IF(AND($AB$11=1,$AB14=4),$AK$9)))))))</f>
        <v>1</v>
      </c>
      <c r="AN14" s="33" t="s">
        <v>855</v>
      </c>
      <c r="AP14" s="10">
        <f>+Inhalation!$O$730</f>
        <v>10</v>
      </c>
      <c r="AQ14" s="10">
        <f>+Inhalation!$Q$730</f>
        <v>4</v>
      </c>
      <c r="AR14" s="10">
        <f>+Inhalation!$R$729</f>
        <v>2</v>
      </c>
      <c r="AS14" s="10">
        <f>+Inhalation!$N$730</f>
        <v>2.5</v>
      </c>
      <c r="AT14" s="10">
        <f>+Inhalation!$P$729</f>
        <v>5</v>
      </c>
      <c r="AU14" s="10">
        <f>+Inhalation!$M$729</f>
        <v>5</v>
      </c>
      <c r="AW14" s="151">
        <v>0.05</v>
      </c>
      <c r="AX14" s="151">
        <v>2000</v>
      </c>
    </row>
    <row r="15" spans="1:50" x14ac:dyDescent="0.2">
      <c r="A15" s="26"/>
      <c r="B15" s="21" t="s">
        <v>21</v>
      </c>
      <c r="C15" s="171">
        <v>9.8000000000000007</v>
      </c>
      <c r="D15" s="172">
        <v>150</v>
      </c>
      <c r="E15" s="26" t="s">
        <v>25</v>
      </c>
      <c r="F15" s="30">
        <v>2</v>
      </c>
      <c r="G15" s="30">
        <v>90</v>
      </c>
      <c r="H15" s="30">
        <v>300</v>
      </c>
      <c r="I15" s="30">
        <v>0.5</v>
      </c>
      <c r="J15" s="29" t="s">
        <v>53</v>
      </c>
      <c r="K15" s="30">
        <v>11</v>
      </c>
      <c r="L15" s="30">
        <v>18</v>
      </c>
      <c r="M15" s="63">
        <f t="shared" si="2"/>
        <v>17.874051799155808</v>
      </c>
      <c r="N15" s="64">
        <f t="shared" si="3"/>
        <v>0.32</v>
      </c>
      <c r="O15" s="67">
        <f t="shared" si="4"/>
        <v>87.582853815863459</v>
      </c>
      <c r="P15" s="114">
        <f t="shared" si="0"/>
        <v>4.9000000000000004</v>
      </c>
      <c r="Q15" s="65">
        <f t="shared" si="5"/>
        <v>4.9000000000000004</v>
      </c>
      <c r="R15" s="120">
        <f t="shared" si="6"/>
        <v>4.9000000000000004</v>
      </c>
      <c r="S15" s="67">
        <f t="shared" si="7"/>
        <v>0.1088888888888889</v>
      </c>
      <c r="T15" s="66"/>
      <c r="U15" s="67">
        <f t="shared" si="8"/>
        <v>3.266666666666667E-2</v>
      </c>
      <c r="V15" s="66">
        <f t="shared" si="9"/>
        <v>2</v>
      </c>
      <c r="W15" s="67">
        <f t="shared" si="10"/>
        <v>4.9000000000000004</v>
      </c>
      <c r="X15" s="65"/>
      <c r="Y15" s="68">
        <f t="shared" si="11"/>
        <v>19.600000000000001</v>
      </c>
      <c r="Z15" s="62"/>
      <c r="AA15" s="62" t="str">
        <f t="shared" si="1"/>
        <v>Substance 3</v>
      </c>
      <c r="AB15" s="62">
        <f t="shared" si="12"/>
        <v>4</v>
      </c>
      <c r="AC15" s="10">
        <f t="shared" si="13"/>
        <v>500</v>
      </c>
      <c r="AW15" s="150" t="s">
        <v>868</v>
      </c>
      <c r="AX15" s="151">
        <f>+AX14/AW14</f>
        <v>40000</v>
      </c>
    </row>
    <row r="16" spans="1:50" x14ac:dyDescent="0.2">
      <c r="A16" s="26"/>
      <c r="B16" s="24" t="s">
        <v>22</v>
      </c>
      <c r="C16" s="171">
        <v>1</v>
      </c>
      <c r="D16" s="172">
        <v>120</v>
      </c>
      <c r="E16" s="26" t="s">
        <v>26</v>
      </c>
      <c r="F16" s="30">
        <v>10</v>
      </c>
      <c r="G16" s="30">
        <v>200</v>
      </c>
      <c r="H16" s="30">
        <v>15</v>
      </c>
      <c r="I16" s="30">
        <v>30</v>
      </c>
      <c r="J16" s="29" t="s">
        <v>55</v>
      </c>
      <c r="K16" s="30">
        <v>6</v>
      </c>
      <c r="L16" s="30">
        <v>25</v>
      </c>
      <c r="M16" s="63">
        <f t="shared" si="2"/>
        <v>6</v>
      </c>
      <c r="N16" s="64">
        <f t="shared" si="3"/>
        <v>2</v>
      </c>
      <c r="O16" s="67">
        <f t="shared" si="4"/>
        <v>0.6</v>
      </c>
      <c r="P16" s="114">
        <f t="shared" si="0"/>
        <v>0.1</v>
      </c>
      <c r="Q16" s="65">
        <f t="shared" si="5"/>
        <v>0.1</v>
      </c>
      <c r="R16" s="120">
        <f t="shared" si="6"/>
        <v>0.1</v>
      </c>
      <c r="S16" s="67">
        <f t="shared" si="7"/>
        <v>5.0000000000000001E-3</v>
      </c>
      <c r="T16" s="66"/>
      <c r="U16" s="67">
        <f t="shared" si="8"/>
        <v>6.6666666666666666E-2</v>
      </c>
      <c r="V16" s="66">
        <f t="shared" si="9"/>
        <v>0.125</v>
      </c>
      <c r="W16" s="67">
        <f t="shared" si="10"/>
        <v>8</v>
      </c>
      <c r="X16" s="65"/>
      <c r="Y16" s="68">
        <f t="shared" si="11"/>
        <v>3.3333333333333333E-2</v>
      </c>
      <c r="Z16" s="62"/>
      <c r="AA16" s="62" t="str">
        <f t="shared" si="1"/>
        <v>Substance 4</v>
      </c>
      <c r="AB16" s="62">
        <f t="shared" si="12"/>
        <v>2</v>
      </c>
      <c r="AC16" s="10">
        <f t="shared" si="13"/>
        <v>1</v>
      </c>
      <c r="AN16" s="33" t="s">
        <v>857</v>
      </c>
      <c r="AP16" s="10">
        <v>1</v>
      </c>
      <c r="AQ16" s="10">
        <f>+Inhalation!$J$715</f>
        <v>100</v>
      </c>
      <c r="AR16" s="10">
        <f>+Inhalation!$K$715</f>
        <v>25</v>
      </c>
      <c r="AS16" s="10">
        <f>+Inhalation!$J$715</f>
        <v>100</v>
      </c>
      <c r="AT16" s="10">
        <f>+Inhalation!$L$715</f>
        <v>500</v>
      </c>
      <c r="AU16" s="10">
        <f>+Inhalation!$L$715</f>
        <v>500</v>
      </c>
      <c r="AW16" s="151"/>
      <c r="AX16" s="151"/>
    </row>
    <row r="17" spans="1:50" x14ac:dyDescent="0.2">
      <c r="A17" s="26"/>
      <c r="B17" s="24" t="s">
        <v>23</v>
      </c>
      <c r="C17" s="171">
        <v>2</v>
      </c>
      <c r="D17" s="172">
        <v>60</v>
      </c>
      <c r="E17" s="26" t="s">
        <v>26</v>
      </c>
      <c r="F17" s="30">
        <v>38</v>
      </c>
      <c r="G17" s="30">
        <v>70</v>
      </c>
      <c r="H17" s="30">
        <v>95</v>
      </c>
      <c r="I17" s="30">
        <v>80</v>
      </c>
      <c r="J17" s="29" t="s">
        <v>55</v>
      </c>
      <c r="K17" s="30">
        <v>1</v>
      </c>
      <c r="L17" s="30">
        <v>20</v>
      </c>
      <c r="M17" s="63">
        <f t="shared" si="2"/>
        <v>1.4111239131416944</v>
      </c>
      <c r="N17" s="64">
        <f t="shared" si="3"/>
        <v>15.2</v>
      </c>
      <c r="O17" s="67">
        <f t="shared" si="4"/>
        <v>7.4269679639036551E-2</v>
      </c>
      <c r="P17" s="114">
        <f t="shared" si="0"/>
        <v>5.2631578947368418E-2</v>
      </c>
      <c r="Q17" s="65">
        <f t="shared" si="5"/>
        <v>5.2631578947368418E-2</v>
      </c>
      <c r="R17" s="120">
        <f t="shared" si="6"/>
        <v>5.2631578947368418E-2</v>
      </c>
      <c r="S17" s="67">
        <f t="shared" si="7"/>
        <v>2.8571428571428571E-2</v>
      </c>
      <c r="T17" s="66"/>
      <c r="U17" s="67">
        <f t="shared" si="8"/>
        <v>2.1052631578947368E-2</v>
      </c>
      <c r="V17" s="66">
        <f t="shared" si="9"/>
        <v>1.5833333333333333</v>
      </c>
      <c r="W17" s="67">
        <f t="shared" si="10"/>
        <v>1.2631578947368423</v>
      </c>
      <c r="X17" s="65"/>
      <c r="Y17" s="68">
        <f t="shared" si="11"/>
        <v>2.5000000000000001E-2</v>
      </c>
      <c r="Z17" s="62"/>
      <c r="AA17" s="62" t="str">
        <f t="shared" si="1"/>
        <v>Substance 5</v>
      </c>
      <c r="AB17" s="62">
        <f t="shared" si="12"/>
        <v>2</v>
      </c>
      <c r="AC17" s="10">
        <f t="shared" si="13"/>
        <v>1</v>
      </c>
      <c r="AN17" s="33" t="s">
        <v>858</v>
      </c>
      <c r="AP17" s="10">
        <f>+Inhalation!$O$715</f>
        <v>250</v>
      </c>
      <c r="AQ17" s="10">
        <f>+Inhalation!$Q$715</f>
        <v>10</v>
      </c>
      <c r="AR17" s="10">
        <f>+Inhalation!$R$715</f>
        <v>10</v>
      </c>
      <c r="AS17" s="10">
        <f>+Inhalation!$N$715</f>
        <v>1000</v>
      </c>
      <c r="AT17" s="10">
        <f>+Inhalation!$P$715</f>
        <v>50</v>
      </c>
      <c r="AU17" s="10">
        <f>+Inhalation!$M$715</f>
        <v>5000</v>
      </c>
      <c r="AW17" s="152" t="s">
        <v>867</v>
      </c>
      <c r="AX17" s="151"/>
    </row>
    <row r="18" spans="1:50" x14ac:dyDescent="0.2">
      <c r="A18" s="26"/>
      <c r="B18" s="21"/>
      <c r="C18" s="29"/>
      <c r="D18" s="29"/>
      <c r="E18" s="26"/>
      <c r="F18" s="30"/>
      <c r="G18" s="30"/>
      <c r="H18" s="30"/>
      <c r="I18" s="30"/>
      <c r="J18" s="29"/>
      <c r="K18" s="30"/>
      <c r="L18" s="30"/>
      <c r="M18" s="63" t="str">
        <f t="shared" si="2"/>
        <v/>
      </c>
      <c r="N18" s="64" t="str">
        <f t="shared" si="3"/>
        <v/>
      </c>
      <c r="O18" s="67" t="str">
        <f t="shared" si="4"/>
        <v/>
      </c>
      <c r="P18" s="114" t="str">
        <f t="shared" si="0"/>
        <v/>
      </c>
      <c r="Q18" s="65" t="str">
        <f t="shared" si="5"/>
        <v/>
      </c>
      <c r="R18" s="120" t="str">
        <f t="shared" si="6"/>
        <v/>
      </c>
      <c r="S18" s="67" t="str">
        <f t="shared" si="7"/>
        <v/>
      </c>
      <c r="T18" s="66"/>
      <c r="U18" s="67" t="str">
        <f t="shared" si="8"/>
        <v/>
      </c>
      <c r="V18" s="66" t="str">
        <f t="shared" si="9"/>
        <v/>
      </c>
      <c r="W18" s="67" t="str">
        <f t="shared" si="10"/>
        <v/>
      </c>
      <c r="X18" s="65"/>
      <c r="Y18" s="68" t="str">
        <f t="shared" si="11"/>
        <v/>
      </c>
      <c r="Z18" s="62"/>
      <c r="AA18" s="62">
        <f t="shared" si="1"/>
        <v>0</v>
      </c>
      <c r="AB18" s="62" t="str">
        <f t="shared" si="12"/>
        <v/>
      </c>
      <c r="AC18" s="10" t="b">
        <f t="shared" si="13"/>
        <v>0</v>
      </c>
      <c r="AW18" s="150" t="s">
        <v>869</v>
      </c>
      <c r="AX18" s="150" t="s">
        <v>870</v>
      </c>
    </row>
    <row r="19" spans="1:50" x14ac:dyDescent="0.2">
      <c r="A19" s="26"/>
      <c r="B19" s="21"/>
      <c r="C19" s="29"/>
      <c r="D19" s="29"/>
      <c r="E19" s="26"/>
      <c r="F19" s="30"/>
      <c r="G19" s="30"/>
      <c r="H19" s="30"/>
      <c r="I19" s="30"/>
      <c r="J19" s="29"/>
      <c r="K19" s="30"/>
      <c r="L19" s="30"/>
      <c r="M19" s="63" t="str">
        <f t="shared" si="2"/>
        <v/>
      </c>
      <c r="N19" s="64" t="str">
        <f t="shared" si="3"/>
        <v/>
      </c>
      <c r="O19" s="67" t="str">
        <f t="shared" si="4"/>
        <v/>
      </c>
      <c r="P19" s="114" t="str">
        <f t="shared" si="0"/>
        <v/>
      </c>
      <c r="Q19" s="65" t="str">
        <f t="shared" si="5"/>
        <v/>
      </c>
      <c r="R19" s="120" t="str">
        <f t="shared" si="6"/>
        <v/>
      </c>
      <c r="S19" s="67" t="str">
        <f t="shared" si="7"/>
        <v/>
      </c>
      <c r="T19" s="66"/>
      <c r="U19" s="67" t="str">
        <f t="shared" si="8"/>
        <v/>
      </c>
      <c r="V19" s="66" t="str">
        <f t="shared" si="9"/>
        <v/>
      </c>
      <c r="W19" s="67" t="str">
        <f t="shared" si="10"/>
        <v/>
      </c>
      <c r="X19" s="65"/>
      <c r="Y19" s="68" t="str">
        <f t="shared" si="11"/>
        <v/>
      </c>
      <c r="Z19" s="62"/>
      <c r="AA19" s="62">
        <f t="shared" si="1"/>
        <v>0</v>
      </c>
      <c r="AB19" s="62" t="str">
        <f t="shared" si="12"/>
        <v/>
      </c>
      <c r="AC19" s="10" t="b">
        <f t="shared" si="13"/>
        <v>0</v>
      </c>
      <c r="AN19" s="33" t="s">
        <v>863</v>
      </c>
      <c r="AP19" s="149">
        <f t="shared" ref="AP19:AU20" si="14">+AP25/AP$23</f>
        <v>1.1111111111111112</v>
      </c>
      <c r="AQ19" s="149">
        <f t="shared" si="14"/>
        <v>50100</v>
      </c>
      <c r="AR19" s="149">
        <f t="shared" si="14"/>
        <v>19.962075848303392</v>
      </c>
      <c r="AS19" s="149">
        <f t="shared" si="14"/>
        <v>55666.666666666672</v>
      </c>
      <c r="AT19" s="149">
        <f t="shared" si="14"/>
        <v>1000100</v>
      </c>
      <c r="AU19" s="149">
        <f t="shared" si="14"/>
        <v>111122.22222222223</v>
      </c>
      <c r="AW19" s="151">
        <v>0.1</v>
      </c>
      <c r="AX19" s="151">
        <v>100</v>
      </c>
    </row>
    <row r="20" spans="1:50" x14ac:dyDescent="0.2">
      <c r="A20" s="27"/>
      <c r="B20" s="21"/>
      <c r="C20" s="29"/>
      <c r="D20" s="29"/>
      <c r="E20" s="27"/>
      <c r="F20" s="30"/>
      <c r="G20" s="30"/>
      <c r="H20" s="30"/>
      <c r="I20" s="30"/>
      <c r="J20" s="29"/>
      <c r="K20" s="30"/>
      <c r="L20" s="30"/>
      <c r="M20" s="63" t="str">
        <f t="shared" si="2"/>
        <v/>
      </c>
      <c r="N20" s="64" t="str">
        <f t="shared" si="3"/>
        <v/>
      </c>
      <c r="O20" s="67" t="str">
        <f t="shared" si="4"/>
        <v/>
      </c>
      <c r="P20" s="114" t="str">
        <f t="shared" si="0"/>
        <v/>
      </c>
      <c r="Q20" s="65" t="str">
        <f t="shared" si="5"/>
        <v/>
      </c>
      <c r="R20" s="120" t="str">
        <f t="shared" si="6"/>
        <v/>
      </c>
      <c r="S20" s="67" t="str">
        <f t="shared" si="7"/>
        <v/>
      </c>
      <c r="T20" s="66"/>
      <c r="U20" s="67" t="str">
        <f t="shared" si="8"/>
        <v/>
      </c>
      <c r="V20" s="66" t="str">
        <f t="shared" si="9"/>
        <v/>
      </c>
      <c r="W20" s="67" t="str">
        <f t="shared" si="10"/>
        <v/>
      </c>
      <c r="X20" s="65"/>
      <c r="Y20" s="68" t="str">
        <f t="shared" si="11"/>
        <v/>
      </c>
      <c r="Z20" s="62"/>
      <c r="AA20" s="62">
        <f t="shared" si="1"/>
        <v>0</v>
      </c>
      <c r="AB20" s="62" t="str">
        <f t="shared" si="12"/>
        <v/>
      </c>
      <c r="AC20" s="10" t="b">
        <f t="shared" si="13"/>
        <v>0</v>
      </c>
      <c r="AN20" s="33" t="s">
        <v>864</v>
      </c>
      <c r="AP20" s="149">
        <f t="shared" si="14"/>
        <v>55444.444444444445</v>
      </c>
      <c r="AQ20" s="149">
        <f t="shared" si="14"/>
        <v>999900</v>
      </c>
      <c r="AR20" s="149">
        <f t="shared" si="14"/>
        <v>199.60079840319361</v>
      </c>
      <c r="AS20" s="149">
        <f t="shared" si="14"/>
        <v>1111000</v>
      </c>
      <c r="AT20" s="149">
        <f t="shared" si="14"/>
        <v>10000000</v>
      </c>
      <c r="AU20" s="149">
        <f t="shared" si="14"/>
        <v>1111111.1111111112</v>
      </c>
      <c r="AW20" s="150" t="s">
        <v>868</v>
      </c>
      <c r="AX20" s="151">
        <f>+AX19/AW19</f>
        <v>1000</v>
      </c>
    </row>
    <row r="21" spans="1:50" x14ac:dyDescent="0.2">
      <c r="A21" s="27"/>
      <c r="B21" s="24"/>
      <c r="C21" s="29"/>
      <c r="D21" s="29"/>
      <c r="E21" s="27"/>
      <c r="F21" s="30"/>
      <c r="G21" s="30"/>
      <c r="H21" s="30"/>
      <c r="I21" s="30"/>
      <c r="J21" s="29"/>
      <c r="K21" s="30"/>
      <c r="L21" s="30"/>
      <c r="M21" s="63" t="str">
        <f t="shared" si="2"/>
        <v/>
      </c>
      <c r="N21" s="64" t="str">
        <f t="shared" si="3"/>
        <v/>
      </c>
      <c r="O21" s="67" t="str">
        <f t="shared" si="4"/>
        <v/>
      </c>
      <c r="P21" s="114" t="str">
        <f t="shared" si="0"/>
        <v/>
      </c>
      <c r="Q21" s="65" t="str">
        <f t="shared" si="5"/>
        <v/>
      </c>
      <c r="R21" s="120" t="str">
        <f t="shared" si="6"/>
        <v/>
      </c>
      <c r="S21" s="67" t="str">
        <f t="shared" si="7"/>
        <v/>
      </c>
      <c r="T21" s="66"/>
      <c r="U21" s="67" t="str">
        <f t="shared" si="8"/>
        <v/>
      </c>
      <c r="V21" s="66" t="str">
        <f t="shared" si="9"/>
        <v/>
      </c>
      <c r="W21" s="67" t="str">
        <f t="shared" si="10"/>
        <v/>
      </c>
      <c r="X21" s="65"/>
      <c r="Y21" s="68" t="str">
        <f t="shared" si="11"/>
        <v/>
      </c>
      <c r="Z21" s="62"/>
      <c r="AA21" s="62">
        <f t="shared" si="1"/>
        <v>0</v>
      </c>
      <c r="AB21" s="62" t="str">
        <f t="shared" si="12"/>
        <v/>
      </c>
      <c r="AC21" s="10" t="b">
        <f t="shared" si="13"/>
        <v>0</v>
      </c>
      <c r="AN21" s="33" t="s">
        <v>865</v>
      </c>
      <c r="AP21" s="149"/>
      <c r="AQ21" s="149">
        <f>+AQ26/AQ$24</f>
        <v>20.038076152304608</v>
      </c>
      <c r="AR21" s="149">
        <f>+AR26/AR$24</f>
        <v>10.001000100010002</v>
      </c>
      <c r="AS21" s="149"/>
      <c r="AT21" s="149">
        <f>+AT26/AT$24</f>
        <v>200.40080160320642</v>
      </c>
      <c r="AU21" s="149"/>
      <c r="AW21" s="151"/>
      <c r="AX21" s="151"/>
    </row>
    <row r="22" spans="1:50" x14ac:dyDescent="0.2">
      <c r="A22" s="27"/>
      <c r="B22" s="24"/>
      <c r="C22" s="29"/>
      <c r="D22" s="29"/>
      <c r="E22" s="27"/>
      <c r="F22" s="30"/>
      <c r="G22" s="30"/>
      <c r="H22" s="30"/>
      <c r="I22" s="30"/>
      <c r="J22" s="29"/>
      <c r="K22" s="30"/>
      <c r="L22" s="30"/>
      <c r="M22" s="63" t="str">
        <f t="shared" si="2"/>
        <v/>
      </c>
      <c r="N22" s="64" t="str">
        <f t="shared" si="3"/>
        <v/>
      </c>
      <c r="O22" s="67" t="str">
        <f t="shared" si="4"/>
        <v/>
      </c>
      <c r="P22" s="114" t="str">
        <f t="shared" si="0"/>
        <v/>
      </c>
      <c r="Q22" s="65" t="str">
        <f t="shared" si="5"/>
        <v/>
      </c>
      <c r="R22" s="120" t="str">
        <f t="shared" si="6"/>
        <v/>
      </c>
      <c r="S22" s="67" t="str">
        <f t="shared" si="7"/>
        <v/>
      </c>
      <c r="T22" s="66"/>
      <c r="U22" s="67" t="str">
        <f t="shared" si="8"/>
        <v/>
      </c>
      <c r="V22" s="66" t="str">
        <f t="shared" si="9"/>
        <v/>
      </c>
      <c r="W22" s="67" t="str">
        <f t="shared" si="10"/>
        <v/>
      </c>
      <c r="X22" s="65"/>
      <c r="Y22" s="68" t="str">
        <f t="shared" si="11"/>
        <v/>
      </c>
      <c r="Z22" s="62"/>
      <c r="AA22" s="62">
        <f t="shared" si="1"/>
        <v>0</v>
      </c>
      <c r="AB22" s="62" t="str">
        <f t="shared" si="12"/>
        <v/>
      </c>
      <c r="AC22" s="10" t="b">
        <f t="shared" si="13"/>
        <v>0</v>
      </c>
      <c r="AW22" s="152" t="s">
        <v>871</v>
      </c>
      <c r="AX22" s="151"/>
    </row>
    <row r="23" spans="1:50" x14ac:dyDescent="0.2">
      <c r="A23" s="27"/>
      <c r="B23" s="24"/>
      <c r="C23" s="29"/>
      <c r="D23" s="29"/>
      <c r="E23" s="27"/>
      <c r="F23" s="30"/>
      <c r="G23" s="30"/>
      <c r="H23" s="30"/>
      <c r="I23" s="30"/>
      <c r="J23" s="29"/>
      <c r="K23" s="30"/>
      <c r="L23" s="30"/>
      <c r="M23" s="63" t="str">
        <f t="shared" si="2"/>
        <v/>
      </c>
      <c r="N23" s="64" t="str">
        <f t="shared" si="3"/>
        <v/>
      </c>
      <c r="O23" s="67" t="str">
        <f t="shared" si="4"/>
        <v/>
      </c>
      <c r="P23" s="114" t="str">
        <f t="shared" si="0"/>
        <v/>
      </c>
      <c r="Q23" s="65" t="str">
        <f t="shared" si="5"/>
        <v/>
      </c>
      <c r="R23" s="120" t="str">
        <f t="shared" si="6"/>
        <v/>
      </c>
      <c r="S23" s="67" t="str">
        <f t="shared" si="7"/>
        <v/>
      </c>
      <c r="T23" s="66"/>
      <c r="U23" s="67" t="str">
        <f t="shared" si="8"/>
        <v/>
      </c>
      <c r="V23" s="66" t="str">
        <f t="shared" si="9"/>
        <v/>
      </c>
      <c r="W23" s="67" t="str">
        <f t="shared" si="10"/>
        <v/>
      </c>
      <c r="X23" s="65"/>
      <c r="Y23" s="68" t="str">
        <f t="shared" si="11"/>
        <v/>
      </c>
      <c r="Z23" s="62"/>
      <c r="AA23" s="62">
        <f t="shared" si="1"/>
        <v>0</v>
      </c>
      <c r="AB23" s="62" t="str">
        <f t="shared" si="12"/>
        <v/>
      </c>
      <c r="AC23" s="10" t="b">
        <f t="shared" si="13"/>
        <v>0</v>
      </c>
      <c r="AN23" s="33" t="s">
        <v>861</v>
      </c>
      <c r="AP23" s="10">
        <v>8.9999999999999993E-3</v>
      </c>
      <c r="AQ23" s="10">
        <v>0.01</v>
      </c>
      <c r="AR23" s="10">
        <v>501</v>
      </c>
      <c r="AS23" s="10">
        <v>8.9999999999999993E-3</v>
      </c>
      <c r="AT23" s="10">
        <v>0.01</v>
      </c>
      <c r="AU23" s="10">
        <v>0.09</v>
      </c>
      <c r="AW23" s="150" t="s">
        <v>869</v>
      </c>
      <c r="AX23" s="150" t="s">
        <v>870</v>
      </c>
    </row>
    <row r="24" spans="1:50" x14ac:dyDescent="0.2">
      <c r="A24" s="27"/>
      <c r="B24" s="24"/>
      <c r="C24" s="29"/>
      <c r="D24" s="29"/>
      <c r="E24" s="27"/>
      <c r="F24" s="30"/>
      <c r="G24" s="30"/>
      <c r="H24" s="30"/>
      <c r="I24" s="30"/>
      <c r="J24" s="29"/>
      <c r="K24" s="30"/>
      <c r="L24" s="30"/>
      <c r="M24" s="63" t="str">
        <f t="shared" si="2"/>
        <v/>
      </c>
      <c r="N24" s="64" t="str">
        <f t="shared" si="3"/>
        <v/>
      </c>
      <c r="O24" s="67" t="str">
        <f t="shared" si="4"/>
        <v/>
      </c>
      <c r="P24" s="114" t="str">
        <f t="shared" si="0"/>
        <v/>
      </c>
      <c r="Q24" s="65" t="str">
        <f t="shared" si="5"/>
        <v/>
      </c>
      <c r="R24" s="120" t="str">
        <f t="shared" si="6"/>
        <v/>
      </c>
      <c r="S24" s="67" t="str">
        <f t="shared" si="7"/>
        <v/>
      </c>
      <c r="T24" s="66"/>
      <c r="U24" s="67" t="str">
        <f t="shared" si="8"/>
        <v/>
      </c>
      <c r="V24" s="66" t="str">
        <f t="shared" si="9"/>
        <v/>
      </c>
      <c r="W24" s="67" t="str">
        <f t="shared" si="10"/>
        <v/>
      </c>
      <c r="X24" s="65"/>
      <c r="Y24" s="68" t="str">
        <f t="shared" si="11"/>
        <v/>
      </c>
      <c r="Z24" s="62"/>
      <c r="AA24" s="62">
        <f t="shared" si="1"/>
        <v>0</v>
      </c>
      <c r="AB24" s="62" t="str">
        <f t="shared" si="12"/>
        <v/>
      </c>
      <c r="AC24" s="10" t="b">
        <f t="shared" si="13"/>
        <v>0</v>
      </c>
      <c r="AN24" s="33" t="s">
        <v>862</v>
      </c>
      <c r="AQ24" s="10">
        <v>499</v>
      </c>
      <c r="AR24" s="10">
        <v>9999</v>
      </c>
      <c r="AT24" s="10">
        <v>499</v>
      </c>
      <c r="AW24" s="151">
        <v>0.01</v>
      </c>
      <c r="AX24" s="151">
        <v>100000</v>
      </c>
    </row>
    <row r="25" spans="1:50" x14ac:dyDescent="0.2">
      <c r="A25" s="27"/>
      <c r="B25" s="25"/>
      <c r="C25" s="22"/>
      <c r="D25" s="22"/>
      <c r="E25" s="27"/>
      <c r="F25" s="23"/>
      <c r="G25" s="23"/>
      <c r="H25" s="23"/>
      <c r="I25" s="23"/>
      <c r="J25" s="29"/>
      <c r="K25" s="23"/>
      <c r="L25" s="23"/>
      <c r="M25" s="63" t="str">
        <f t="shared" si="2"/>
        <v/>
      </c>
      <c r="N25" s="64" t="str">
        <f t="shared" si="3"/>
        <v/>
      </c>
      <c r="O25" s="67" t="str">
        <f t="shared" si="4"/>
        <v/>
      </c>
      <c r="P25" s="114" t="str">
        <f t="shared" si="0"/>
        <v/>
      </c>
      <c r="Q25" s="65" t="str">
        <f t="shared" si="5"/>
        <v/>
      </c>
      <c r="R25" s="120" t="str">
        <f t="shared" si="6"/>
        <v/>
      </c>
      <c r="S25" s="67" t="str">
        <f t="shared" si="7"/>
        <v/>
      </c>
      <c r="T25" s="66"/>
      <c r="U25" s="67" t="str">
        <f t="shared" si="8"/>
        <v/>
      </c>
      <c r="V25" s="66" t="str">
        <f t="shared" si="9"/>
        <v/>
      </c>
      <c r="W25" s="67" t="str">
        <f t="shared" si="10"/>
        <v/>
      </c>
      <c r="X25" s="65"/>
      <c r="Y25" s="68" t="str">
        <f t="shared" si="11"/>
        <v/>
      </c>
      <c r="Z25" s="62"/>
      <c r="AA25" s="62">
        <f t="shared" si="1"/>
        <v>0</v>
      </c>
      <c r="AB25" s="62" t="str">
        <f t="shared" si="12"/>
        <v/>
      </c>
      <c r="AC25" s="10" t="b">
        <f t="shared" si="13"/>
        <v>0</v>
      </c>
      <c r="AN25" s="33" t="s">
        <v>859</v>
      </c>
      <c r="AP25" s="10">
        <v>0.01</v>
      </c>
      <c r="AQ25" s="10">
        <v>501</v>
      </c>
      <c r="AR25" s="10">
        <v>10001</v>
      </c>
      <c r="AS25" s="10">
        <v>501</v>
      </c>
      <c r="AT25" s="10">
        <v>10001</v>
      </c>
      <c r="AU25" s="10">
        <v>10001</v>
      </c>
      <c r="AW25" s="150" t="s">
        <v>868</v>
      </c>
      <c r="AX25" s="151">
        <f>+AX24/AW24</f>
        <v>10000000</v>
      </c>
    </row>
    <row r="26" spans="1:50" x14ac:dyDescent="0.2">
      <c r="A26" s="27"/>
      <c r="B26" s="21"/>
      <c r="C26" s="22"/>
      <c r="D26" s="22"/>
      <c r="E26" s="27"/>
      <c r="F26" s="23"/>
      <c r="G26" s="23"/>
      <c r="H26" s="23"/>
      <c r="I26" s="23"/>
      <c r="J26" s="29"/>
      <c r="K26" s="23"/>
      <c r="L26" s="23"/>
      <c r="M26" s="63" t="str">
        <f t="shared" si="2"/>
        <v/>
      </c>
      <c r="N26" s="64" t="str">
        <f t="shared" si="3"/>
        <v/>
      </c>
      <c r="O26" s="67" t="str">
        <f t="shared" si="4"/>
        <v/>
      </c>
      <c r="P26" s="114" t="str">
        <f t="shared" si="0"/>
        <v/>
      </c>
      <c r="Q26" s="65" t="str">
        <f t="shared" si="5"/>
        <v/>
      </c>
      <c r="R26" s="120" t="str">
        <f t="shared" si="6"/>
        <v/>
      </c>
      <c r="S26" s="67" t="str">
        <f t="shared" si="7"/>
        <v/>
      </c>
      <c r="T26" s="66"/>
      <c r="U26" s="67" t="str">
        <f t="shared" si="8"/>
        <v/>
      </c>
      <c r="V26" s="66" t="str">
        <f t="shared" si="9"/>
        <v/>
      </c>
      <c r="W26" s="67" t="str">
        <f t="shared" si="10"/>
        <v/>
      </c>
      <c r="X26" s="65"/>
      <c r="Y26" s="68" t="str">
        <f t="shared" si="11"/>
        <v/>
      </c>
      <c r="Z26" s="62"/>
      <c r="AA26" s="62">
        <f t="shared" si="1"/>
        <v>0</v>
      </c>
      <c r="AB26" s="62" t="str">
        <f t="shared" si="12"/>
        <v/>
      </c>
      <c r="AC26" s="10" t="b">
        <f t="shared" si="13"/>
        <v>0</v>
      </c>
      <c r="AN26" s="33" t="s">
        <v>860</v>
      </c>
      <c r="AP26" s="10">
        <v>499</v>
      </c>
      <c r="AQ26" s="10">
        <v>9999</v>
      </c>
      <c r="AR26" s="10">
        <v>100000</v>
      </c>
      <c r="AS26" s="10">
        <v>9999</v>
      </c>
      <c r="AT26" s="10">
        <v>100000</v>
      </c>
      <c r="AU26" s="10">
        <v>100000</v>
      </c>
      <c r="AW26" s="152" t="s">
        <v>872</v>
      </c>
      <c r="AX26" s="151"/>
    </row>
    <row r="27" spans="1:50" x14ac:dyDescent="0.2">
      <c r="A27" s="27"/>
      <c r="B27" s="21"/>
      <c r="C27" s="22"/>
      <c r="D27" s="22"/>
      <c r="E27" s="27"/>
      <c r="F27" s="23"/>
      <c r="G27" s="23"/>
      <c r="H27" s="23"/>
      <c r="I27" s="23"/>
      <c r="J27" s="29"/>
      <c r="K27" s="23"/>
      <c r="L27" s="23"/>
      <c r="M27" s="63" t="str">
        <f t="shared" si="2"/>
        <v/>
      </c>
      <c r="N27" s="64" t="str">
        <f t="shared" si="3"/>
        <v/>
      </c>
      <c r="O27" s="67" t="str">
        <f t="shared" si="4"/>
        <v/>
      </c>
      <c r="P27" s="114" t="str">
        <f t="shared" si="0"/>
        <v/>
      </c>
      <c r="Q27" s="65" t="str">
        <f t="shared" si="5"/>
        <v/>
      </c>
      <c r="R27" s="120" t="str">
        <f t="shared" si="6"/>
        <v/>
      </c>
      <c r="S27" s="67" t="str">
        <f t="shared" si="7"/>
        <v/>
      </c>
      <c r="T27" s="66"/>
      <c r="U27" s="67" t="str">
        <f t="shared" si="8"/>
        <v/>
      </c>
      <c r="V27" s="66" t="str">
        <f t="shared" si="9"/>
        <v/>
      </c>
      <c r="W27" s="67" t="str">
        <f t="shared" si="10"/>
        <v/>
      </c>
      <c r="X27" s="65"/>
      <c r="Y27" s="68" t="str">
        <f t="shared" si="11"/>
        <v/>
      </c>
      <c r="Z27" s="62"/>
      <c r="AA27" s="62">
        <f t="shared" si="1"/>
        <v>0</v>
      </c>
      <c r="AB27" s="62" t="str">
        <f t="shared" si="12"/>
        <v/>
      </c>
      <c r="AC27" s="10" t="b">
        <f t="shared" si="13"/>
        <v>0</v>
      </c>
      <c r="AW27" s="150" t="s">
        <v>869</v>
      </c>
      <c r="AX27" s="150" t="s">
        <v>870</v>
      </c>
    </row>
    <row r="28" spans="1:50" x14ac:dyDescent="0.2">
      <c r="A28" s="27"/>
      <c r="B28" s="21"/>
      <c r="C28" s="22"/>
      <c r="D28" s="22"/>
      <c r="E28" s="27"/>
      <c r="F28" s="23"/>
      <c r="G28" s="23"/>
      <c r="H28" s="23"/>
      <c r="I28" s="23"/>
      <c r="J28" s="29"/>
      <c r="K28" s="23"/>
      <c r="L28" s="23"/>
      <c r="M28" s="63" t="str">
        <f t="shared" si="2"/>
        <v/>
      </c>
      <c r="N28" s="64" t="str">
        <f t="shared" si="3"/>
        <v/>
      </c>
      <c r="O28" s="67" t="str">
        <f t="shared" si="4"/>
        <v/>
      </c>
      <c r="P28" s="114" t="str">
        <f t="shared" si="0"/>
        <v/>
      </c>
      <c r="Q28" s="65" t="str">
        <f t="shared" si="5"/>
        <v/>
      </c>
      <c r="R28" s="120" t="str">
        <f t="shared" si="6"/>
        <v/>
      </c>
      <c r="S28" s="67" t="str">
        <f t="shared" si="7"/>
        <v/>
      </c>
      <c r="T28" s="66"/>
      <c r="U28" s="67" t="str">
        <f t="shared" si="8"/>
        <v/>
      </c>
      <c r="V28" s="66" t="str">
        <f t="shared" si="9"/>
        <v/>
      </c>
      <c r="W28" s="67" t="str">
        <f t="shared" si="10"/>
        <v/>
      </c>
      <c r="X28" s="65"/>
      <c r="Y28" s="68" t="str">
        <f t="shared" si="11"/>
        <v/>
      </c>
      <c r="Z28" s="62"/>
      <c r="AA28" s="62">
        <f t="shared" si="1"/>
        <v>0</v>
      </c>
      <c r="AB28" s="62" t="str">
        <f t="shared" si="12"/>
        <v/>
      </c>
      <c r="AC28" s="10" t="b">
        <f t="shared" si="13"/>
        <v>0</v>
      </c>
      <c r="AW28" s="151">
        <v>1E-4</v>
      </c>
      <c r="AX28" s="151">
        <v>1000</v>
      </c>
    </row>
    <row r="29" spans="1:50" x14ac:dyDescent="0.2">
      <c r="A29" s="27"/>
      <c r="B29" s="21"/>
      <c r="C29" s="22"/>
      <c r="D29" s="22"/>
      <c r="E29" s="27"/>
      <c r="F29" s="23"/>
      <c r="G29" s="23"/>
      <c r="H29" s="23"/>
      <c r="I29" s="23"/>
      <c r="J29" s="29"/>
      <c r="K29" s="23"/>
      <c r="L29" s="23"/>
      <c r="M29" s="63" t="str">
        <f t="shared" si="2"/>
        <v/>
      </c>
      <c r="N29" s="64" t="str">
        <f t="shared" si="3"/>
        <v/>
      </c>
      <c r="O29" s="67" t="str">
        <f t="shared" si="4"/>
        <v/>
      </c>
      <c r="P29" s="114" t="str">
        <f t="shared" si="0"/>
        <v/>
      </c>
      <c r="Q29" s="65" t="str">
        <f t="shared" si="5"/>
        <v/>
      </c>
      <c r="R29" s="120" t="str">
        <f t="shared" si="6"/>
        <v/>
      </c>
      <c r="S29" s="67" t="str">
        <f t="shared" si="7"/>
        <v/>
      </c>
      <c r="T29" s="66"/>
      <c r="U29" s="67" t="str">
        <f t="shared" si="8"/>
        <v/>
      </c>
      <c r="V29" s="66" t="str">
        <f t="shared" si="9"/>
        <v/>
      </c>
      <c r="W29" s="67" t="str">
        <f t="shared" si="10"/>
        <v/>
      </c>
      <c r="X29" s="65"/>
      <c r="Y29" s="68" t="str">
        <f t="shared" si="11"/>
        <v/>
      </c>
      <c r="Z29" s="62"/>
      <c r="AA29" s="62">
        <f t="shared" si="1"/>
        <v>0</v>
      </c>
      <c r="AB29" s="62" t="str">
        <f t="shared" si="12"/>
        <v/>
      </c>
      <c r="AC29" s="10" t="b">
        <f t="shared" si="13"/>
        <v>0</v>
      </c>
      <c r="AW29" s="150" t="s">
        <v>868</v>
      </c>
      <c r="AX29" s="151">
        <f>+AX28/AW28</f>
        <v>10000000</v>
      </c>
    </row>
    <row r="30" spans="1:50" x14ac:dyDescent="0.2">
      <c r="A30" s="27"/>
      <c r="B30" s="21"/>
      <c r="C30" s="22"/>
      <c r="D30" s="22"/>
      <c r="E30" s="27"/>
      <c r="F30" s="23"/>
      <c r="G30" s="23"/>
      <c r="H30" s="23"/>
      <c r="I30" s="23"/>
      <c r="J30" s="29"/>
      <c r="K30" s="23"/>
      <c r="L30" s="23"/>
      <c r="M30" s="63" t="str">
        <f t="shared" si="2"/>
        <v/>
      </c>
      <c r="N30" s="64" t="str">
        <f t="shared" si="3"/>
        <v/>
      </c>
      <c r="O30" s="67" t="str">
        <f t="shared" si="4"/>
        <v/>
      </c>
      <c r="P30" s="114" t="str">
        <f t="shared" si="0"/>
        <v/>
      </c>
      <c r="Q30" s="65" t="str">
        <f t="shared" si="5"/>
        <v/>
      </c>
      <c r="R30" s="120" t="str">
        <f t="shared" si="6"/>
        <v/>
      </c>
      <c r="S30" s="67" t="str">
        <f t="shared" si="7"/>
        <v/>
      </c>
      <c r="T30" s="66"/>
      <c r="U30" s="67" t="str">
        <f t="shared" si="8"/>
        <v/>
      </c>
      <c r="V30" s="66" t="str">
        <f t="shared" si="9"/>
        <v/>
      </c>
      <c r="W30" s="67" t="str">
        <f t="shared" si="10"/>
        <v/>
      </c>
      <c r="X30" s="65"/>
      <c r="Y30" s="68" t="str">
        <f t="shared" si="11"/>
        <v/>
      </c>
      <c r="Z30" s="62"/>
      <c r="AA30" s="62">
        <f t="shared" si="1"/>
        <v>0</v>
      </c>
      <c r="AB30" s="62" t="str">
        <f t="shared" si="12"/>
        <v/>
      </c>
      <c r="AC30" s="10" t="b">
        <f t="shared" si="13"/>
        <v>0</v>
      </c>
      <c r="AW30" s="33"/>
    </row>
    <row r="31" spans="1:50" x14ac:dyDescent="0.2">
      <c r="A31" s="27"/>
      <c r="B31" s="21"/>
      <c r="C31" s="22"/>
      <c r="D31" s="22"/>
      <c r="E31" s="27"/>
      <c r="F31" s="23"/>
      <c r="G31" s="23"/>
      <c r="H31" s="23"/>
      <c r="I31" s="23"/>
      <c r="J31" s="29"/>
      <c r="K31" s="23"/>
      <c r="L31" s="23"/>
      <c r="M31" s="63" t="str">
        <f t="shared" si="2"/>
        <v/>
      </c>
      <c r="N31" s="64" t="str">
        <f t="shared" si="3"/>
        <v/>
      </c>
      <c r="O31" s="67" t="str">
        <f t="shared" si="4"/>
        <v/>
      </c>
      <c r="P31" s="114" t="str">
        <f t="shared" si="0"/>
        <v/>
      </c>
      <c r="Q31" s="65" t="str">
        <f t="shared" si="5"/>
        <v/>
      </c>
      <c r="R31" s="120" t="str">
        <f t="shared" si="6"/>
        <v/>
      </c>
      <c r="S31" s="67" t="str">
        <f t="shared" si="7"/>
        <v/>
      </c>
      <c r="T31" s="66"/>
      <c r="U31" s="67" t="str">
        <f t="shared" si="8"/>
        <v/>
      </c>
      <c r="V31" s="66" t="str">
        <f t="shared" si="9"/>
        <v/>
      </c>
      <c r="W31" s="67" t="str">
        <f t="shared" si="10"/>
        <v/>
      </c>
      <c r="X31" s="65"/>
      <c r="Y31" s="68" t="str">
        <f t="shared" si="11"/>
        <v/>
      </c>
      <c r="Z31" s="62"/>
      <c r="AA31" s="62">
        <f t="shared" si="1"/>
        <v>0</v>
      </c>
      <c r="AB31" s="62" t="str">
        <f t="shared" si="12"/>
        <v/>
      </c>
      <c r="AC31" s="10" t="b">
        <f t="shared" si="13"/>
        <v>0</v>
      </c>
    </row>
    <row r="32" spans="1:50" x14ac:dyDescent="0.2">
      <c r="A32" s="27"/>
      <c r="B32" s="21"/>
      <c r="C32" s="22"/>
      <c r="D32" s="22"/>
      <c r="E32" s="27"/>
      <c r="F32" s="23"/>
      <c r="G32" s="23"/>
      <c r="H32" s="23"/>
      <c r="I32" s="23"/>
      <c r="J32" s="29"/>
      <c r="K32" s="23"/>
      <c r="L32" s="23"/>
      <c r="M32" s="63" t="str">
        <f t="shared" si="2"/>
        <v/>
      </c>
      <c r="N32" s="64" t="str">
        <f t="shared" si="3"/>
        <v/>
      </c>
      <c r="O32" s="67" t="str">
        <f t="shared" si="4"/>
        <v/>
      </c>
      <c r="P32" s="114" t="str">
        <f t="shared" si="0"/>
        <v/>
      </c>
      <c r="Q32" s="65" t="str">
        <f t="shared" si="5"/>
        <v/>
      </c>
      <c r="R32" s="120" t="str">
        <f t="shared" si="6"/>
        <v/>
      </c>
      <c r="S32" s="67" t="str">
        <f t="shared" si="7"/>
        <v/>
      </c>
      <c r="T32" s="66"/>
      <c r="U32" s="67" t="str">
        <f t="shared" si="8"/>
        <v/>
      </c>
      <c r="V32" s="66" t="str">
        <f t="shared" si="9"/>
        <v/>
      </c>
      <c r="W32" s="67" t="str">
        <f t="shared" si="10"/>
        <v/>
      </c>
      <c r="X32" s="65"/>
      <c r="Y32" s="68" t="str">
        <f t="shared" si="11"/>
        <v/>
      </c>
      <c r="Z32" s="62"/>
      <c r="AA32" s="62">
        <f t="shared" si="1"/>
        <v>0</v>
      </c>
      <c r="AB32" s="62" t="str">
        <f t="shared" si="12"/>
        <v/>
      </c>
      <c r="AC32" s="10" t="b">
        <f t="shared" si="13"/>
        <v>0</v>
      </c>
    </row>
    <row r="33" spans="1:29" x14ac:dyDescent="0.2">
      <c r="A33" s="27"/>
      <c r="B33" s="21"/>
      <c r="C33" s="22"/>
      <c r="D33" s="22"/>
      <c r="E33" s="27"/>
      <c r="F33" s="23"/>
      <c r="G33" s="23"/>
      <c r="H33" s="23"/>
      <c r="I33" s="23"/>
      <c r="J33" s="29"/>
      <c r="K33" s="23"/>
      <c r="L33" s="23"/>
      <c r="M33" s="63" t="str">
        <f t="shared" si="2"/>
        <v/>
      </c>
      <c r="N33" s="64" t="str">
        <f t="shared" si="3"/>
        <v/>
      </c>
      <c r="O33" s="67" t="str">
        <f t="shared" si="4"/>
        <v/>
      </c>
      <c r="P33" s="114" t="str">
        <f t="shared" si="0"/>
        <v/>
      </c>
      <c r="Q33" s="65" t="str">
        <f t="shared" si="5"/>
        <v/>
      </c>
      <c r="R33" s="120" t="str">
        <f t="shared" si="6"/>
        <v/>
      </c>
      <c r="S33" s="67" t="str">
        <f t="shared" si="7"/>
        <v/>
      </c>
      <c r="T33" s="66"/>
      <c r="U33" s="67" t="str">
        <f t="shared" si="8"/>
        <v/>
      </c>
      <c r="V33" s="66" t="str">
        <f t="shared" si="9"/>
        <v/>
      </c>
      <c r="W33" s="67" t="str">
        <f t="shared" si="10"/>
        <v/>
      </c>
      <c r="X33" s="65"/>
      <c r="Y33" s="68" t="str">
        <f t="shared" si="11"/>
        <v/>
      </c>
      <c r="Z33" s="62"/>
      <c r="AA33" s="62">
        <f t="shared" si="1"/>
        <v>0</v>
      </c>
      <c r="AB33" s="62" t="str">
        <f t="shared" si="12"/>
        <v/>
      </c>
      <c r="AC33" s="10" t="b">
        <f t="shared" si="13"/>
        <v>0</v>
      </c>
    </row>
    <row r="34" spans="1:29" x14ac:dyDescent="0.2">
      <c r="A34" s="27"/>
      <c r="B34" s="24"/>
      <c r="C34" s="22"/>
      <c r="D34" s="22"/>
      <c r="E34" s="27"/>
      <c r="F34" s="23"/>
      <c r="G34" s="23"/>
      <c r="H34" s="23"/>
      <c r="I34" s="23"/>
      <c r="J34" s="29"/>
      <c r="K34" s="23"/>
      <c r="L34" s="23"/>
      <c r="M34" s="63" t="str">
        <f t="shared" si="2"/>
        <v/>
      </c>
      <c r="N34" s="64" t="str">
        <f t="shared" si="3"/>
        <v/>
      </c>
      <c r="O34" s="67" t="str">
        <f t="shared" si="4"/>
        <v/>
      </c>
      <c r="P34" s="114" t="str">
        <f t="shared" si="0"/>
        <v/>
      </c>
      <c r="Q34" s="65" t="str">
        <f t="shared" si="5"/>
        <v/>
      </c>
      <c r="R34" s="120" t="str">
        <f t="shared" si="6"/>
        <v/>
      </c>
      <c r="S34" s="67" t="str">
        <f t="shared" si="7"/>
        <v/>
      </c>
      <c r="T34" s="66"/>
      <c r="U34" s="67" t="str">
        <f t="shared" si="8"/>
        <v/>
      </c>
      <c r="V34" s="66" t="str">
        <f t="shared" si="9"/>
        <v/>
      </c>
      <c r="W34" s="67" t="str">
        <f t="shared" si="10"/>
        <v/>
      </c>
      <c r="X34" s="65"/>
      <c r="Y34" s="68" t="str">
        <f t="shared" si="11"/>
        <v/>
      </c>
      <c r="Z34" s="62"/>
      <c r="AA34" s="62">
        <f t="shared" si="1"/>
        <v>0</v>
      </c>
      <c r="AB34" s="62" t="str">
        <f t="shared" si="12"/>
        <v/>
      </c>
      <c r="AC34" s="10" t="b">
        <f t="shared" si="13"/>
        <v>0</v>
      </c>
    </row>
    <row r="35" spans="1:29" x14ac:dyDescent="0.2">
      <c r="A35" s="27"/>
      <c r="B35" s="24"/>
      <c r="C35" s="22"/>
      <c r="D35" s="22"/>
      <c r="E35" s="27"/>
      <c r="F35" s="23"/>
      <c r="G35" s="23"/>
      <c r="H35" s="23"/>
      <c r="I35" s="23"/>
      <c r="J35" s="29"/>
      <c r="K35" s="23"/>
      <c r="L35" s="23"/>
      <c r="M35" s="63" t="str">
        <f t="shared" si="2"/>
        <v/>
      </c>
      <c r="N35" s="64" t="str">
        <f t="shared" si="3"/>
        <v/>
      </c>
      <c r="O35" s="67" t="str">
        <f t="shared" si="4"/>
        <v/>
      </c>
      <c r="P35" s="114" t="str">
        <f t="shared" si="0"/>
        <v/>
      </c>
      <c r="Q35" s="65" t="str">
        <f t="shared" si="5"/>
        <v/>
      </c>
      <c r="R35" s="120" t="str">
        <f t="shared" si="6"/>
        <v/>
      </c>
      <c r="S35" s="67" t="str">
        <f t="shared" si="7"/>
        <v/>
      </c>
      <c r="T35" s="66"/>
      <c r="U35" s="67" t="str">
        <f t="shared" si="8"/>
        <v/>
      </c>
      <c r="V35" s="66" t="str">
        <f t="shared" si="9"/>
        <v/>
      </c>
      <c r="W35" s="67" t="str">
        <f t="shared" si="10"/>
        <v/>
      </c>
      <c r="X35" s="65"/>
      <c r="Y35" s="68" t="str">
        <f t="shared" si="11"/>
        <v/>
      </c>
      <c r="Z35" s="62"/>
      <c r="AA35" s="62">
        <f t="shared" si="1"/>
        <v>0</v>
      </c>
      <c r="AB35" s="62" t="str">
        <f t="shared" si="12"/>
        <v/>
      </c>
      <c r="AC35" s="10" t="b">
        <f t="shared" si="13"/>
        <v>0</v>
      </c>
    </row>
    <row r="36" spans="1:29" x14ac:dyDescent="0.2">
      <c r="A36" s="27"/>
      <c r="B36" s="24"/>
      <c r="C36" s="22"/>
      <c r="D36" s="22"/>
      <c r="E36" s="27"/>
      <c r="F36" s="23"/>
      <c r="G36" s="23"/>
      <c r="H36" s="23"/>
      <c r="I36" s="23"/>
      <c r="J36" s="29"/>
      <c r="K36" s="23"/>
      <c r="L36" s="23"/>
      <c r="M36" s="63" t="str">
        <f t="shared" si="2"/>
        <v/>
      </c>
      <c r="N36" s="64" t="str">
        <f t="shared" si="3"/>
        <v/>
      </c>
      <c r="O36" s="67" t="str">
        <f t="shared" si="4"/>
        <v/>
      </c>
      <c r="P36" s="114" t="str">
        <f t="shared" si="0"/>
        <v/>
      </c>
      <c r="Q36" s="65" t="str">
        <f t="shared" si="5"/>
        <v/>
      </c>
      <c r="R36" s="120" t="str">
        <f t="shared" si="6"/>
        <v/>
      </c>
      <c r="S36" s="67" t="str">
        <f t="shared" si="7"/>
        <v/>
      </c>
      <c r="T36" s="66"/>
      <c r="U36" s="67" t="str">
        <f t="shared" si="8"/>
        <v/>
      </c>
      <c r="V36" s="66" t="str">
        <f t="shared" si="9"/>
        <v/>
      </c>
      <c r="W36" s="67" t="str">
        <f t="shared" si="10"/>
        <v/>
      </c>
      <c r="X36" s="65"/>
      <c r="Y36" s="68" t="str">
        <f t="shared" si="11"/>
        <v/>
      </c>
      <c r="Z36" s="62"/>
      <c r="AA36" s="62">
        <f t="shared" si="1"/>
        <v>0</v>
      </c>
      <c r="AB36" s="62" t="str">
        <f t="shared" si="12"/>
        <v/>
      </c>
      <c r="AC36" s="10" t="b">
        <f t="shared" si="13"/>
        <v>0</v>
      </c>
    </row>
    <row r="37" spans="1:29" x14ac:dyDescent="0.2">
      <c r="A37" s="27"/>
      <c r="B37" s="24"/>
      <c r="C37" s="22"/>
      <c r="D37" s="22"/>
      <c r="E37" s="27"/>
      <c r="F37" s="23"/>
      <c r="G37" s="23"/>
      <c r="H37" s="23"/>
      <c r="I37" s="23"/>
      <c r="J37" s="29"/>
      <c r="K37" s="23"/>
      <c r="L37" s="23"/>
      <c r="M37" s="63" t="str">
        <f t="shared" si="2"/>
        <v/>
      </c>
      <c r="N37" s="64" t="str">
        <f t="shared" si="3"/>
        <v/>
      </c>
      <c r="O37" s="67" t="str">
        <f t="shared" si="4"/>
        <v/>
      </c>
      <c r="P37" s="114" t="str">
        <f t="shared" si="0"/>
        <v/>
      </c>
      <c r="Q37" s="65" t="str">
        <f t="shared" si="5"/>
        <v/>
      </c>
      <c r="R37" s="120" t="str">
        <f t="shared" si="6"/>
        <v/>
      </c>
      <c r="S37" s="67" t="str">
        <f t="shared" si="7"/>
        <v/>
      </c>
      <c r="T37" s="66"/>
      <c r="U37" s="67" t="str">
        <f t="shared" si="8"/>
        <v/>
      </c>
      <c r="V37" s="66" t="str">
        <f t="shared" si="9"/>
        <v/>
      </c>
      <c r="W37" s="67" t="str">
        <f t="shared" si="10"/>
        <v/>
      </c>
      <c r="X37" s="65"/>
      <c r="Y37" s="68" t="str">
        <f t="shared" si="11"/>
        <v/>
      </c>
      <c r="Z37" s="62"/>
      <c r="AA37" s="62">
        <f t="shared" si="1"/>
        <v>0</v>
      </c>
      <c r="AB37" s="62" t="str">
        <f t="shared" si="12"/>
        <v/>
      </c>
      <c r="AC37" s="10" t="b">
        <f t="shared" si="13"/>
        <v>0</v>
      </c>
    </row>
    <row r="38" spans="1:29" x14ac:dyDescent="0.2">
      <c r="A38" s="27"/>
      <c r="B38" s="9"/>
      <c r="C38" s="9"/>
      <c r="D38" s="7"/>
      <c r="E38" s="27"/>
      <c r="F38" s="8"/>
      <c r="G38" s="8"/>
      <c r="H38" s="8"/>
      <c r="I38" s="8"/>
      <c r="J38" s="29"/>
      <c r="K38" s="8"/>
      <c r="L38" s="8"/>
      <c r="M38" s="63" t="str">
        <f t="shared" si="2"/>
        <v/>
      </c>
      <c r="N38" s="64" t="str">
        <f t="shared" si="3"/>
        <v/>
      </c>
      <c r="O38" s="67" t="str">
        <f t="shared" si="4"/>
        <v/>
      </c>
      <c r="P38" s="114" t="str">
        <f t="shared" si="0"/>
        <v/>
      </c>
      <c r="Q38" s="65" t="str">
        <f t="shared" si="5"/>
        <v/>
      </c>
      <c r="R38" s="120" t="str">
        <f t="shared" si="6"/>
        <v/>
      </c>
      <c r="S38" s="67" t="str">
        <f t="shared" si="7"/>
        <v/>
      </c>
      <c r="T38" s="66"/>
      <c r="U38" s="67" t="str">
        <f t="shared" si="8"/>
        <v/>
      </c>
      <c r="V38" s="66" t="str">
        <f t="shared" si="9"/>
        <v/>
      </c>
      <c r="W38" s="67" t="str">
        <f t="shared" si="10"/>
        <v/>
      </c>
      <c r="X38" s="65"/>
      <c r="Y38" s="68" t="str">
        <f t="shared" si="11"/>
        <v/>
      </c>
      <c r="Z38" s="62"/>
      <c r="AA38" s="62">
        <f t="shared" si="1"/>
        <v>0</v>
      </c>
      <c r="AB38" s="62" t="str">
        <f t="shared" si="12"/>
        <v/>
      </c>
      <c r="AC38" s="10" t="b">
        <f t="shared" si="13"/>
        <v>0</v>
      </c>
    </row>
    <row r="39" spans="1:29" x14ac:dyDescent="0.2">
      <c r="A39" s="27"/>
      <c r="B39" s="9"/>
      <c r="C39" s="9"/>
      <c r="D39" s="7"/>
      <c r="E39" s="27"/>
      <c r="F39" s="8"/>
      <c r="G39" s="8"/>
      <c r="H39" s="8"/>
      <c r="I39" s="8"/>
      <c r="J39" s="29"/>
      <c r="K39" s="8"/>
      <c r="L39" s="8"/>
      <c r="M39" s="63" t="str">
        <f t="shared" si="2"/>
        <v/>
      </c>
      <c r="N39" s="64" t="str">
        <f t="shared" si="3"/>
        <v/>
      </c>
      <c r="O39" s="67" t="str">
        <f t="shared" si="4"/>
        <v/>
      </c>
      <c r="P39" s="114" t="str">
        <f t="shared" si="0"/>
        <v/>
      </c>
      <c r="Q39" s="65" t="str">
        <f t="shared" si="5"/>
        <v/>
      </c>
      <c r="R39" s="120" t="str">
        <f t="shared" si="6"/>
        <v/>
      </c>
      <c r="S39" s="67" t="str">
        <f t="shared" si="7"/>
        <v/>
      </c>
      <c r="T39" s="66"/>
      <c r="U39" s="67" t="str">
        <f t="shared" si="8"/>
        <v/>
      </c>
      <c r="V39" s="66" t="str">
        <f t="shared" si="9"/>
        <v/>
      </c>
      <c r="W39" s="67" t="str">
        <f t="shared" si="10"/>
        <v/>
      </c>
      <c r="X39" s="65"/>
      <c r="Y39" s="68" t="str">
        <f t="shared" si="11"/>
        <v/>
      </c>
      <c r="Z39" s="62"/>
      <c r="AA39" s="62">
        <f t="shared" si="1"/>
        <v>0</v>
      </c>
      <c r="AB39" s="62" t="str">
        <f t="shared" si="12"/>
        <v/>
      </c>
      <c r="AC39" s="10" t="b">
        <f t="shared" si="13"/>
        <v>0</v>
      </c>
    </row>
    <row r="40" spans="1:29" x14ac:dyDescent="0.2">
      <c r="A40" s="27"/>
      <c r="B40" s="9"/>
      <c r="C40" s="9"/>
      <c r="D40" s="7"/>
      <c r="E40" s="27"/>
      <c r="F40" s="8"/>
      <c r="G40" s="8"/>
      <c r="H40" s="8"/>
      <c r="I40" s="8"/>
      <c r="J40" s="29"/>
      <c r="K40" s="8"/>
      <c r="L40" s="8"/>
      <c r="M40" s="63" t="str">
        <f t="shared" si="2"/>
        <v/>
      </c>
      <c r="N40" s="64" t="str">
        <f t="shared" si="3"/>
        <v/>
      </c>
      <c r="O40" s="67" t="str">
        <f t="shared" si="4"/>
        <v/>
      </c>
      <c r="P40" s="114" t="str">
        <f t="shared" si="0"/>
        <v/>
      </c>
      <c r="Q40" s="65" t="str">
        <f t="shared" si="5"/>
        <v/>
      </c>
      <c r="R40" s="120" t="str">
        <f t="shared" si="6"/>
        <v/>
      </c>
      <c r="S40" s="67" t="str">
        <f t="shared" si="7"/>
        <v/>
      </c>
      <c r="T40" s="66"/>
      <c r="U40" s="67" t="str">
        <f t="shared" si="8"/>
        <v/>
      </c>
      <c r="V40" s="66" t="str">
        <f t="shared" si="9"/>
        <v/>
      </c>
      <c r="W40" s="67" t="str">
        <f t="shared" si="10"/>
        <v/>
      </c>
      <c r="X40" s="65"/>
      <c r="Y40" s="68" t="str">
        <f t="shared" si="11"/>
        <v/>
      </c>
      <c r="Z40" s="62"/>
      <c r="AA40" s="62">
        <f t="shared" si="1"/>
        <v>0</v>
      </c>
      <c r="AB40" s="62" t="str">
        <f t="shared" si="12"/>
        <v/>
      </c>
      <c r="AC40" s="10" t="b">
        <f t="shared" si="13"/>
        <v>0</v>
      </c>
    </row>
    <row r="41" spans="1:29" x14ac:dyDescent="0.2">
      <c r="A41" s="27"/>
      <c r="B41" s="9"/>
      <c r="C41" s="9"/>
      <c r="D41" s="7"/>
      <c r="E41" s="27"/>
      <c r="F41" s="8"/>
      <c r="G41" s="8"/>
      <c r="H41" s="8"/>
      <c r="I41" s="8"/>
      <c r="J41" s="29"/>
      <c r="K41" s="8"/>
      <c r="L41" s="8"/>
      <c r="M41" s="63" t="str">
        <f t="shared" si="2"/>
        <v/>
      </c>
      <c r="N41" s="64" t="str">
        <f t="shared" si="3"/>
        <v/>
      </c>
      <c r="O41" s="67" t="str">
        <f t="shared" si="4"/>
        <v/>
      </c>
      <c r="P41" s="114" t="str">
        <f t="shared" si="0"/>
        <v/>
      </c>
      <c r="Q41" s="65" t="str">
        <f t="shared" si="5"/>
        <v/>
      </c>
      <c r="R41" s="120" t="str">
        <f t="shared" si="6"/>
        <v/>
      </c>
      <c r="S41" s="67" t="str">
        <f t="shared" si="7"/>
        <v/>
      </c>
      <c r="T41" s="66"/>
      <c r="U41" s="67" t="str">
        <f t="shared" si="8"/>
        <v/>
      </c>
      <c r="V41" s="66" t="str">
        <f t="shared" si="9"/>
        <v/>
      </c>
      <c r="W41" s="67" t="str">
        <f t="shared" si="10"/>
        <v/>
      </c>
      <c r="X41" s="65"/>
      <c r="Y41" s="68" t="str">
        <f t="shared" si="11"/>
        <v/>
      </c>
      <c r="Z41" s="62"/>
      <c r="AA41" s="62">
        <f t="shared" si="1"/>
        <v>0</v>
      </c>
      <c r="AB41" s="62" t="str">
        <f t="shared" si="12"/>
        <v/>
      </c>
      <c r="AC41" s="10" t="b">
        <f t="shared" si="13"/>
        <v>0</v>
      </c>
    </row>
    <row r="42" spans="1:29" x14ac:dyDescent="0.2">
      <c r="A42" s="27"/>
      <c r="B42" s="9"/>
      <c r="C42" s="9"/>
      <c r="D42" s="7"/>
      <c r="E42" s="27"/>
      <c r="F42" s="8"/>
      <c r="G42" s="8"/>
      <c r="H42" s="8"/>
      <c r="I42" s="8"/>
      <c r="J42" s="29"/>
      <c r="K42" s="8"/>
      <c r="L42" s="8"/>
      <c r="M42" s="63" t="str">
        <f t="shared" si="2"/>
        <v/>
      </c>
      <c r="N42" s="64" t="str">
        <f t="shared" si="3"/>
        <v/>
      </c>
      <c r="O42" s="67" t="str">
        <f t="shared" si="4"/>
        <v/>
      </c>
      <c r="P42" s="114" t="str">
        <f t="shared" si="0"/>
        <v/>
      </c>
      <c r="Q42" s="65" t="str">
        <f t="shared" si="5"/>
        <v/>
      </c>
      <c r="R42" s="120" t="str">
        <f t="shared" si="6"/>
        <v/>
      </c>
      <c r="S42" s="67" t="str">
        <f t="shared" si="7"/>
        <v/>
      </c>
      <c r="T42" s="66"/>
      <c r="U42" s="67" t="str">
        <f t="shared" si="8"/>
        <v/>
      </c>
      <c r="V42" s="66" t="str">
        <f t="shared" si="9"/>
        <v/>
      </c>
      <c r="W42" s="67" t="str">
        <f t="shared" si="10"/>
        <v/>
      </c>
      <c r="X42" s="65"/>
      <c r="Y42" s="68" t="str">
        <f t="shared" si="11"/>
        <v/>
      </c>
      <c r="Z42" s="62"/>
      <c r="AA42" s="62">
        <f t="shared" si="1"/>
        <v>0</v>
      </c>
      <c r="AB42" s="62" t="str">
        <f t="shared" si="12"/>
        <v/>
      </c>
      <c r="AC42" s="10" t="b">
        <f t="shared" si="13"/>
        <v>0</v>
      </c>
    </row>
    <row r="43" spans="1:29" x14ac:dyDescent="0.2">
      <c r="A43" s="27"/>
      <c r="B43" s="9"/>
      <c r="C43" s="9"/>
      <c r="D43" s="7"/>
      <c r="E43" s="27"/>
      <c r="F43" s="8"/>
      <c r="G43" s="8"/>
      <c r="H43" s="8"/>
      <c r="I43" s="8"/>
      <c r="J43" s="29"/>
      <c r="K43" s="8"/>
      <c r="L43" s="8"/>
      <c r="M43" s="63" t="str">
        <f t="shared" si="2"/>
        <v/>
      </c>
      <c r="N43" s="64" t="str">
        <f t="shared" si="3"/>
        <v/>
      </c>
      <c r="O43" s="67" t="str">
        <f t="shared" si="4"/>
        <v/>
      </c>
      <c r="P43" s="114" t="str">
        <f t="shared" si="0"/>
        <v/>
      </c>
      <c r="Q43" s="65" t="str">
        <f t="shared" si="5"/>
        <v/>
      </c>
      <c r="R43" s="120" t="str">
        <f t="shared" si="6"/>
        <v/>
      </c>
      <c r="S43" s="67" t="str">
        <f t="shared" si="7"/>
        <v/>
      </c>
      <c r="T43" s="66"/>
      <c r="U43" s="67" t="str">
        <f t="shared" si="8"/>
        <v/>
      </c>
      <c r="V43" s="66" t="str">
        <f t="shared" si="9"/>
        <v/>
      </c>
      <c r="W43" s="67" t="str">
        <f t="shared" si="10"/>
        <v/>
      </c>
      <c r="X43" s="65"/>
      <c r="Y43" s="68" t="str">
        <f t="shared" si="11"/>
        <v/>
      </c>
      <c r="Z43" s="62"/>
      <c r="AA43" s="62">
        <f t="shared" si="1"/>
        <v>0</v>
      </c>
      <c r="AB43" s="62" t="str">
        <f t="shared" si="12"/>
        <v/>
      </c>
      <c r="AC43" s="10" t="b">
        <f t="shared" si="13"/>
        <v>0</v>
      </c>
    </row>
    <row r="44" spans="1:29" x14ac:dyDescent="0.2">
      <c r="A44" s="27"/>
      <c r="B44" s="9"/>
      <c r="C44" s="9"/>
      <c r="D44" s="7"/>
      <c r="E44" s="27"/>
      <c r="F44" s="8"/>
      <c r="G44" s="8"/>
      <c r="H44" s="8"/>
      <c r="I44" s="8"/>
      <c r="J44" s="29"/>
      <c r="K44" s="8"/>
      <c r="L44" s="8"/>
      <c r="M44" s="63" t="str">
        <f t="shared" si="2"/>
        <v/>
      </c>
      <c r="N44" s="64" t="str">
        <f t="shared" si="3"/>
        <v/>
      </c>
      <c r="O44" s="67" t="str">
        <f t="shared" si="4"/>
        <v/>
      </c>
      <c r="P44" s="114" t="str">
        <f t="shared" si="0"/>
        <v/>
      </c>
      <c r="Q44" s="65" t="str">
        <f t="shared" si="5"/>
        <v/>
      </c>
      <c r="R44" s="120" t="str">
        <f t="shared" si="6"/>
        <v/>
      </c>
      <c r="S44" s="67" t="str">
        <f t="shared" si="7"/>
        <v/>
      </c>
      <c r="T44" s="66"/>
      <c r="U44" s="67" t="str">
        <f t="shared" si="8"/>
        <v/>
      </c>
      <c r="V44" s="66" t="str">
        <f t="shared" si="9"/>
        <v/>
      </c>
      <c r="W44" s="67" t="str">
        <f t="shared" si="10"/>
        <v/>
      </c>
      <c r="X44" s="65"/>
      <c r="Y44" s="68" t="str">
        <f t="shared" si="11"/>
        <v/>
      </c>
      <c r="Z44" s="62"/>
      <c r="AA44" s="62">
        <f t="shared" si="1"/>
        <v>0</v>
      </c>
      <c r="AB44" s="62" t="str">
        <f t="shared" si="12"/>
        <v/>
      </c>
      <c r="AC44" s="10" t="b">
        <f t="shared" si="13"/>
        <v>0</v>
      </c>
    </row>
    <row r="45" spans="1:29" x14ac:dyDescent="0.2">
      <c r="A45" s="27"/>
      <c r="B45" s="9"/>
      <c r="C45" s="9"/>
      <c r="D45" s="7"/>
      <c r="E45" s="27"/>
      <c r="F45" s="8"/>
      <c r="G45" s="8"/>
      <c r="H45" s="8"/>
      <c r="I45" s="8"/>
      <c r="J45" s="29"/>
      <c r="K45" s="8"/>
      <c r="L45" s="8"/>
      <c r="M45" s="63" t="str">
        <f t="shared" si="2"/>
        <v/>
      </c>
      <c r="N45" s="64" t="str">
        <f t="shared" si="3"/>
        <v/>
      </c>
      <c r="O45" s="67" t="str">
        <f t="shared" si="4"/>
        <v/>
      </c>
      <c r="P45" s="114" t="str">
        <f t="shared" si="0"/>
        <v/>
      </c>
      <c r="Q45" s="65" t="str">
        <f t="shared" si="5"/>
        <v/>
      </c>
      <c r="R45" s="120" t="str">
        <f t="shared" si="6"/>
        <v/>
      </c>
      <c r="S45" s="67" t="str">
        <f t="shared" si="7"/>
        <v/>
      </c>
      <c r="T45" s="66"/>
      <c r="U45" s="67" t="str">
        <f t="shared" si="8"/>
        <v/>
      </c>
      <c r="V45" s="66" t="str">
        <f t="shared" si="9"/>
        <v/>
      </c>
      <c r="W45" s="67" t="str">
        <f t="shared" si="10"/>
        <v/>
      </c>
      <c r="X45" s="65"/>
      <c r="Y45" s="68" t="str">
        <f t="shared" si="11"/>
        <v/>
      </c>
      <c r="Z45" s="62"/>
      <c r="AA45" s="62">
        <f t="shared" si="1"/>
        <v>0</v>
      </c>
      <c r="AB45" s="62" t="str">
        <f t="shared" si="12"/>
        <v/>
      </c>
      <c r="AC45" s="10" t="b">
        <f t="shared" si="13"/>
        <v>0</v>
      </c>
    </row>
    <row r="46" spans="1:29" x14ac:dyDescent="0.2">
      <c r="A46" s="27"/>
      <c r="B46" s="9"/>
      <c r="C46" s="9"/>
      <c r="D46" s="7"/>
      <c r="E46" s="27"/>
      <c r="F46" s="8"/>
      <c r="G46" s="8"/>
      <c r="H46" s="8"/>
      <c r="I46" s="8"/>
      <c r="J46" s="29"/>
      <c r="K46" s="8"/>
      <c r="L46" s="8"/>
      <c r="M46" s="63" t="str">
        <f t="shared" si="2"/>
        <v/>
      </c>
      <c r="N46" s="64" t="str">
        <f t="shared" si="3"/>
        <v/>
      </c>
      <c r="O46" s="67" t="str">
        <f t="shared" si="4"/>
        <v/>
      </c>
      <c r="P46" s="114" t="str">
        <f t="shared" si="0"/>
        <v/>
      </c>
      <c r="Q46" s="65" t="str">
        <f t="shared" si="5"/>
        <v/>
      </c>
      <c r="R46" s="120" t="str">
        <f t="shared" si="6"/>
        <v/>
      </c>
      <c r="S46" s="67" t="str">
        <f t="shared" si="7"/>
        <v/>
      </c>
      <c r="T46" s="66"/>
      <c r="U46" s="67" t="str">
        <f t="shared" si="8"/>
        <v/>
      </c>
      <c r="V46" s="66" t="str">
        <f t="shared" si="9"/>
        <v/>
      </c>
      <c r="W46" s="67" t="str">
        <f t="shared" si="10"/>
        <v/>
      </c>
      <c r="X46" s="65"/>
      <c r="Y46" s="68" t="str">
        <f t="shared" si="11"/>
        <v/>
      </c>
      <c r="Z46" s="62"/>
      <c r="AA46" s="62">
        <f t="shared" si="1"/>
        <v>0</v>
      </c>
      <c r="AB46" s="62" t="str">
        <f t="shared" si="12"/>
        <v/>
      </c>
      <c r="AC46" s="10" t="b">
        <f t="shared" si="13"/>
        <v>0</v>
      </c>
    </row>
    <row r="47" spans="1:29" x14ac:dyDescent="0.2">
      <c r="A47" s="27"/>
      <c r="B47" s="9"/>
      <c r="C47" s="9"/>
      <c r="D47" s="7"/>
      <c r="E47" s="27"/>
      <c r="F47" s="8"/>
      <c r="G47" s="8"/>
      <c r="H47" s="8"/>
      <c r="I47" s="8"/>
      <c r="J47" s="29"/>
      <c r="K47" s="8"/>
      <c r="L47" s="8"/>
      <c r="M47" s="63" t="str">
        <f t="shared" si="2"/>
        <v/>
      </c>
      <c r="N47" s="64" t="str">
        <f t="shared" si="3"/>
        <v/>
      </c>
      <c r="O47" s="67" t="str">
        <f t="shared" si="4"/>
        <v/>
      </c>
      <c r="P47" s="114" t="str">
        <f t="shared" si="0"/>
        <v/>
      </c>
      <c r="Q47" s="65" t="str">
        <f t="shared" si="5"/>
        <v/>
      </c>
      <c r="R47" s="120" t="str">
        <f t="shared" si="6"/>
        <v/>
      </c>
      <c r="S47" s="67" t="str">
        <f t="shared" si="7"/>
        <v/>
      </c>
      <c r="T47" s="66"/>
      <c r="U47" s="67" t="str">
        <f t="shared" si="8"/>
        <v/>
      </c>
      <c r="V47" s="66" t="str">
        <f t="shared" si="9"/>
        <v/>
      </c>
      <c r="W47" s="67" t="str">
        <f t="shared" si="10"/>
        <v/>
      </c>
      <c r="X47" s="65"/>
      <c r="Y47" s="68" t="str">
        <f t="shared" si="11"/>
        <v/>
      </c>
      <c r="Z47" s="62"/>
      <c r="AA47" s="62">
        <f t="shared" si="1"/>
        <v>0</v>
      </c>
      <c r="AB47" s="62" t="str">
        <f t="shared" si="12"/>
        <v/>
      </c>
      <c r="AC47" s="10" t="b">
        <f t="shared" si="13"/>
        <v>0</v>
      </c>
    </row>
    <row r="48" spans="1:29" x14ac:dyDescent="0.2">
      <c r="A48" s="27"/>
      <c r="B48" s="9"/>
      <c r="C48" s="9"/>
      <c r="D48" s="7"/>
      <c r="E48" s="27"/>
      <c r="F48" s="8"/>
      <c r="G48" s="8"/>
      <c r="H48" s="8"/>
      <c r="I48" s="8"/>
      <c r="J48" s="29"/>
      <c r="K48" s="8"/>
      <c r="L48" s="8"/>
      <c r="M48" s="63" t="str">
        <f t="shared" si="2"/>
        <v/>
      </c>
      <c r="N48" s="64" t="str">
        <f t="shared" si="3"/>
        <v/>
      </c>
      <c r="O48" s="67" t="str">
        <f t="shared" si="4"/>
        <v/>
      </c>
      <c r="P48" s="114" t="str">
        <f t="shared" si="0"/>
        <v/>
      </c>
      <c r="Q48" s="65" t="str">
        <f t="shared" si="5"/>
        <v/>
      </c>
      <c r="R48" s="120" t="str">
        <f t="shared" si="6"/>
        <v/>
      </c>
      <c r="S48" s="67" t="str">
        <f t="shared" si="7"/>
        <v/>
      </c>
      <c r="T48" s="66"/>
      <c r="U48" s="67" t="str">
        <f t="shared" si="8"/>
        <v/>
      </c>
      <c r="V48" s="66" t="str">
        <f t="shared" si="9"/>
        <v/>
      </c>
      <c r="W48" s="67" t="str">
        <f t="shared" si="10"/>
        <v/>
      </c>
      <c r="X48" s="65"/>
      <c r="Y48" s="68" t="str">
        <f t="shared" si="11"/>
        <v/>
      </c>
      <c r="Z48" s="62"/>
      <c r="AA48" s="62">
        <f t="shared" si="1"/>
        <v>0</v>
      </c>
      <c r="AB48" s="62" t="str">
        <f t="shared" si="12"/>
        <v/>
      </c>
      <c r="AC48" s="10" t="b">
        <f t="shared" si="13"/>
        <v>0</v>
      </c>
    </row>
    <row r="49" spans="1:29" x14ac:dyDescent="0.2">
      <c r="A49" s="27"/>
      <c r="B49" s="9"/>
      <c r="C49" s="9"/>
      <c r="D49" s="7"/>
      <c r="E49" s="27"/>
      <c r="F49" s="8"/>
      <c r="G49" s="8"/>
      <c r="H49" s="8"/>
      <c r="I49" s="8"/>
      <c r="J49" s="29"/>
      <c r="K49" s="8"/>
      <c r="L49" s="8"/>
      <c r="M49" s="63" t="str">
        <f t="shared" si="2"/>
        <v/>
      </c>
      <c r="N49" s="64" t="str">
        <f t="shared" si="3"/>
        <v/>
      </c>
      <c r="O49" s="67" t="str">
        <f t="shared" si="4"/>
        <v/>
      </c>
      <c r="P49" s="114" t="str">
        <f t="shared" si="0"/>
        <v/>
      </c>
      <c r="Q49" s="65" t="str">
        <f t="shared" si="5"/>
        <v/>
      </c>
      <c r="R49" s="120" t="str">
        <f t="shared" si="6"/>
        <v/>
      </c>
      <c r="S49" s="67" t="str">
        <f t="shared" si="7"/>
        <v/>
      </c>
      <c r="T49" s="66"/>
      <c r="U49" s="67" t="str">
        <f t="shared" si="8"/>
        <v/>
      </c>
      <c r="V49" s="66" t="str">
        <f t="shared" si="9"/>
        <v/>
      </c>
      <c r="W49" s="67" t="str">
        <f t="shared" si="10"/>
        <v/>
      </c>
      <c r="X49" s="65"/>
      <c r="Y49" s="68" t="str">
        <f t="shared" si="11"/>
        <v/>
      </c>
      <c r="Z49" s="62"/>
      <c r="AA49" s="62">
        <f t="shared" si="1"/>
        <v>0</v>
      </c>
      <c r="AB49" s="62" t="str">
        <f t="shared" si="12"/>
        <v/>
      </c>
      <c r="AC49" s="10" t="b">
        <f t="shared" si="13"/>
        <v>0</v>
      </c>
    </row>
    <row r="50" spans="1:29" x14ac:dyDescent="0.2">
      <c r="A50" s="27"/>
      <c r="B50" s="9"/>
      <c r="C50" s="9"/>
      <c r="D50" s="7"/>
      <c r="E50" s="27"/>
      <c r="F50" s="8"/>
      <c r="G50" s="8"/>
      <c r="H50" s="8"/>
      <c r="I50" s="8"/>
      <c r="J50" s="29"/>
      <c r="K50" s="8"/>
      <c r="L50" s="8"/>
      <c r="M50" s="63" t="str">
        <f t="shared" si="2"/>
        <v/>
      </c>
      <c r="N50" s="64" t="str">
        <f t="shared" si="3"/>
        <v/>
      </c>
      <c r="O50" s="67" t="str">
        <f t="shared" si="4"/>
        <v/>
      </c>
      <c r="P50" s="114" t="str">
        <f t="shared" si="0"/>
        <v/>
      </c>
      <c r="Q50" s="65" t="str">
        <f t="shared" si="5"/>
        <v/>
      </c>
      <c r="R50" s="120" t="str">
        <f t="shared" si="6"/>
        <v/>
      </c>
      <c r="S50" s="67" t="str">
        <f t="shared" si="7"/>
        <v/>
      </c>
      <c r="T50" s="66"/>
      <c r="U50" s="67" t="str">
        <f t="shared" si="8"/>
        <v/>
      </c>
      <c r="V50" s="66" t="str">
        <f t="shared" si="9"/>
        <v/>
      </c>
      <c r="W50" s="67" t="str">
        <f t="shared" si="10"/>
        <v/>
      </c>
      <c r="X50" s="65"/>
      <c r="Y50" s="68" t="str">
        <f t="shared" si="11"/>
        <v/>
      </c>
      <c r="Z50" s="62"/>
      <c r="AA50" s="62">
        <f t="shared" si="1"/>
        <v>0</v>
      </c>
      <c r="AB50" s="62" t="str">
        <f t="shared" si="12"/>
        <v/>
      </c>
      <c r="AC50" s="10" t="b">
        <f t="shared" si="13"/>
        <v>0</v>
      </c>
    </row>
    <row r="51" spans="1:29" x14ac:dyDescent="0.2">
      <c r="A51" s="27"/>
      <c r="B51" s="9"/>
      <c r="C51" s="9"/>
      <c r="D51" s="7"/>
      <c r="E51" s="27"/>
      <c r="F51" s="8"/>
      <c r="G51" s="8"/>
      <c r="H51" s="8"/>
      <c r="I51" s="8"/>
      <c r="J51" s="29"/>
      <c r="K51" s="8"/>
      <c r="L51" s="8"/>
      <c r="M51" s="63" t="str">
        <f t="shared" si="2"/>
        <v/>
      </c>
      <c r="N51" s="64" t="str">
        <f t="shared" si="3"/>
        <v/>
      </c>
      <c r="O51" s="67" t="str">
        <f t="shared" si="4"/>
        <v/>
      </c>
      <c r="P51" s="114" t="str">
        <f t="shared" si="0"/>
        <v/>
      </c>
      <c r="Q51" s="65" t="str">
        <f t="shared" si="5"/>
        <v/>
      </c>
      <c r="R51" s="120" t="str">
        <f t="shared" si="6"/>
        <v/>
      </c>
      <c r="S51" s="67" t="str">
        <f t="shared" si="7"/>
        <v/>
      </c>
      <c r="T51" s="66"/>
      <c r="U51" s="67" t="str">
        <f t="shared" si="8"/>
        <v/>
      </c>
      <c r="V51" s="66" t="str">
        <f t="shared" si="9"/>
        <v/>
      </c>
      <c r="W51" s="67" t="str">
        <f t="shared" si="10"/>
        <v/>
      </c>
      <c r="X51" s="65"/>
      <c r="Y51" s="68" t="str">
        <f t="shared" si="11"/>
        <v/>
      </c>
      <c r="Z51" s="62"/>
      <c r="AA51" s="62">
        <f t="shared" si="1"/>
        <v>0</v>
      </c>
      <c r="AB51" s="62" t="str">
        <f t="shared" si="12"/>
        <v/>
      </c>
      <c r="AC51" s="10" t="b">
        <f t="shared" si="13"/>
        <v>0</v>
      </c>
    </row>
    <row r="52" spans="1:29" x14ac:dyDescent="0.2">
      <c r="D52" s="14"/>
      <c r="N52" s="19"/>
      <c r="O52" s="18"/>
      <c r="P52" s="18"/>
      <c r="Q52" s="18"/>
      <c r="R52" s="18"/>
      <c r="S52" s="18"/>
      <c r="T52" s="18"/>
      <c r="U52" s="18"/>
      <c r="V52" s="18"/>
      <c r="W52" s="18"/>
    </row>
    <row r="53" spans="1:29" x14ac:dyDescent="0.2">
      <c r="D53" s="14"/>
      <c r="N53" s="19"/>
      <c r="O53" s="18"/>
      <c r="P53" s="18"/>
      <c r="Q53" s="18"/>
      <c r="R53" s="18"/>
      <c r="S53" s="18"/>
      <c r="T53" s="18"/>
      <c r="U53" s="18"/>
      <c r="V53" s="18"/>
      <c r="W53" s="18"/>
    </row>
    <row r="54" spans="1:29" x14ac:dyDescent="0.2">
      <c r="D54" s="14"/>
      <c r="N54" s="19"/>
      <c r="O54" s="18"/>
      <c r="P54" s="18"/>
      <c r="Q54" s="18"/>
      <c r="R54" s="18"/>
      <c r="S54" s="18"/>
      <c r="T54" s="18"/>
      <c r="U54" s="18"/>
      <c r="V54" s="18"/>
      <c r="W54" s="18"/>
    </row>
    <row r="55" spans="1:29" x14ac:dyDescent="0.2">
      <c r="D55" s="14"/>
      <c r="N55" s="19"/>
      <c r="O55" s="18"/>
      <c r="P55" s="18"/>
      <c r="Q55" s="18"/>
      <c r="R55" s="18"/>
      <c r="S55" s="18"/>
      <c r="T55" s="18"/>
      <c r="U55" s="18"/>
      <c r="V55" s="18"/>
      <c r="W55" s="18"/>
    </row>
    <row r="56" spans="1:29" x14ac:dyDescent="0.2">
      <c r="D56" s="14"/>
      <c r="N56" s="19"/>
      <c r="O56" s="18"/>
      <c r="P56" s="18"/>
      <c r="Q56" s="18"/>
      <c r="R56" s="18"/>
      <c r="S56" s="18"/>
      <c r="T56" s="18"/>
      <c r="U56" s="18"/>
      <c r="V56" s="18"/>
      <c r="W56" s="18"/>
    </row>
    <row r="57" spans="1:29" x14ac:dyDescent="0.2">
      <c r="D57" s="14"/>
      <c r="N57" s="19"/>
      <c r="O57" s="18"/>
      <c r="P57" s="18"/>
      <c r="Q57" s="18"/>
      <c r="R57" s="18"/>
      <c r="S57" s="18"/>
      <c r="T57" s="18"/>
      <c r="U57" s="18"/>
      <c r="V57" s="18"/>
      <c r="W57" s="18"/>
    </row>
    <row r="58" spans="1:29" x14ac:dyDescent="0.2">
      <c r="D58" s="14"/>
      <c r="N58" s="19"/>
      <c r="O58" s="18"/>
      <c r="P58" s="18"/>
      <c r="Q58" s="18"/>
      <c r="R58" s="18"/>
      <c r="S58" s="18"/>
      <c r="T58" s="18"/>
      <c r="U58" s="18"/>
      <c r="V58" s="18"/>
      <c r="W58" s="18"/>
    </row>
    <row r="59" spans="1:29" x14ac:dyDescent="0.2">
      <c r="D59" s="14"/>
      <c r="N59" s="19"/>
      <c r="O59" s="18"/>
      <c r="P59" s="18"/>
      <c r="Q59" s="18"/>
      <c r="R59" s="18"/>
      <c r="S59" s="18"/>
      <c r="T59" s="18"/>
      <c r="U59" s="18"/>
      <c r="V59" s="18"/>
      <c r="W59" s="18"/>
    </row>
    <row r="60" spans="1:29" x14ac:dyDescent="0.2">
      <c r="D60" s="14"/>
      <c r="N60" s="19"/>
      <c r="O60" s="18"/>
      <c r="P60" s="18"/>
      <c r="Q60" s="18"/>
      <c r="R60" s="18"/>
      <c r="S60" s="18"/>
      <c r="T60" s="18"/>
      <c r="U60" s="18"/>
      <c r="V60" s="18"/>
      <c r="W60" s="18"/>
    </row>
    <row r="61" spans="1:29" x14ac:dyDescent="0.2">
      <c r="D61" s="14"/>
      <c r="N61" s="19"/>
      <c r="O61" s="18"/>
      <c r="P61" s="18"/>
      <c r="Q61" s="18"/>
      <c r="R61" s="18"/>
      <c r="S61" s="18"/>
      <c r="T61" s="18"/>
      <c r="U61" s="18"/>
      <c r="V61" s="18"/>
      <c r="W61" s="18"/>
    </row>
    <row r="62" spans="1:29" x14ac:dyDescent="0.2">
      <c r="D62" s="14"/>
      <c r="N62" s="19"/>
      <c r="O62" s="18"/>
      <c r="P62" s="18"/>
      <c r="Q62" s="18"/>
      <c r="R62" s="18"/>
      <c r="S62" s="18"/>
      <c r="T62" s="18"/>
      <c r="U62" s="18"/>
      <c r="V62" s="18"/>
      <c r="W62" s="18"/>
    </row>
    <row r="63" spans="1:29" x14ac:dyDescent="0.2">
      <c r="D63" s="14"/>
      <c r="N63" s="19"/>
      <c r="O63" s="18"/>
      <c r="P63" s="18"/>
      <c r="Q63" s="18"/>
      <c r="R63" s="18"/>
      <c r="S63" s="18"/>
      <c r="T63" s="18"/>
      <c r="U63" s="18"/>
      <c r="V63" s="18"/>
      <c r="W63" s="18"/>
    </row>
    <row r="64" spans="1:29" x14ac:dyDescent="0.2">
      <c r="D64" s="14"/>
      <c r="N64" s="19"/>
      <c r="O64" s="18"/>
      <c r="P64" s="18"/>
      <c r="Q64" s="18"/>
      <c r="R64" s="18"/>
      <c r="S64" s="18"/>
      <c r="T64" s="18"/>
      <c r="U64" s="18"/>
      <c r="V64" s="18"/>
      <c r="W64" s="18"/>
    </row>
    <row r="65" spans="4:23" x14ac:dyDescent="0.2">
      <c r="D65" s="14"/>
      <c r="N65" s="19"/>
      <c r="O65" s="18"/>
      <c r="P65" s="18"/>
      <c r="Q65" s="18"/>
      <c r="R65" s="18"/>
      <c r="S65" s="18"/>
      <c r="T65" s="18"/>
      <c r="U65" s="18"/>
      <c r="V65" s="18"/>
      <c r="W65" s="18"/>
    </row>
    <row r="66" spans="4:23" x14ac:dyDescent="0.2">
      <c r="D66" s="14"/>
      <c r="N66" s="19"/>
      <c r="O66" s="18"/>
      <c r="P66" s="18"/>
      <c r="Q66" s="18"/>
      <c r="R66" s="18"/>
      <c r="S66" s="18"/>
      <c r="T66" s="18"/>
      <c r="U66" s="18"/>
      <c r="V66" s="18"/>
      <c r="W66" s="18"/>
    </row>
    <row r="67" spans="4:23" x14ac:dyDescent="0.2">
      <c r="D67" s="14"/>
      <c r="N67" s="19"/>
      <c r="O67" s="18"/>
      <c r="P67" s="18"/>
      <c r="Q67" s="18"/>
      <c r="R67" s="18"/>
      <c r="S67" s="18"/>
      <c r="T67" s="18"/>
      <c r="U67" s="18"/>
      <c r="V67" s="18"/>
      <c r="W67" s="18"/>
    </row>
    <row r="68" spans="4:23" x14ac:dyDescent="0.2">
      <c r="D68" s="14"/>
      <c r="N68" s="19"/>
      <c r="O68" s="18"/>
      <c r="P68" s="18"/>
      <c r="Q68" s="18"/>
      <c r="R68" s="18"/>
      <c r="S68" s="18"/>
      <c r="T68" s="18"/>
      <c r="U68" s="18"/>
      <c r="V68" s="18"/>
      <c r="W68" s="18"/>
    </row>
    <row r="69" spans="4:23" x14ac:dyDescent="0.2">
      <c r="D69" s="14"/>
      <c r="N69" s="19"/>
      <c r="O69" s="18"/>
      <c r="P69" s="18"/>
      <c r="Q69" s="18"/>
      <c r="R69" s="18"/>
      <c r="S69" s="18"/>
      <c r="T69" s="18"/>
      <c r="U69" s="18"/>
      <c r="V69" s="18"/>
      <c r="W69" s="18"/>
    </row>
    <row r="70" spans="4:23" x14ac:dyDescent="0.2">
      <c r="D70" s="14"/>
      <c r="N70" s="19"/>
      <c r="O70" s="18"/>
      <c r="P70" s="18"/>
      <c r="Q70" s="18"/>
      <c r="R70" s="18"/>
      <c r="S70" s="18"/>
      <c r="T70" s="18"/>
      <c r="U70" s="18"/>
      <c r="V70" s="18"/>
      <c r="W70" s="18"/>
    </row>
    <row r="71" spans="4:23" x14ac:dyDescent="0.2">
      <c r="D71" s="14"/>
    </row>
    <row r="72" spans="4:23" x14ac:dyDescent="0.2">
      <c r="D72" s="14"/>
    </row>
    <row r="73" spans="4:23" x14ac:dyDescent="0.2">
      <c r="D73" s="14"/>
    </row>
    <row r="74" spans="4:23" x14ac:dyDescent="0.2">
      <c r="D74" s="14"/>
    </row>
    <row r="75" spans="4:23" x14ac:dyDescent="0.2">
      <c r="D75" s="14"/>
    </row>
    <row r="76" spans="4:23" x14ac:dyDescent="0.2">
      <c r="D76" s="14"/>
    </row>
    <row r="77" spans="4:23" x14ac:dyDescent="0.2">
      <c r="D77" s="14"/>
    </row>
    <row r="78" spans="4:23" x14ac:dyDescent="0.2">
      <c r="D78" s="14"/>
    </row>
    <row r="79" spans="4:23" x14ac:dyDescent="0.2">
      <c r="D79" s="14"/>
    </row>
    <row r="80" spans="4:23" x14ac:dyDescent="0.2">
      <c r="D80" s="14"/>
    </row>
    <row r="81" spans="1:37" x14ac:dyDescent="0.2">
      <c r="D81" s="14"/>
    </row>
    <row r="82" spans="1:37" s="15" customFormat="1" x14ac:dyDescent="0.2">
      <c r="A82" s="12"/>
      <c r="B82" s="13"/>
      <c r="C82" s="13"/>
      <c r="D82" s="14"/>
      <c r="G82" s="16"/>
      <c r="H82" s="13"/>
      <c r="I82" s="10"/>
      <c r="J82" s="10"/>
      <c r="K82" s="10"/>
      <c r="L82" s="10"/>
      <c r="M82" s="10"/>
      <c r="N82" s="20"/>
      <c r="O82" s="17"/>
      <c r="P82" s="17"/>
      <c r="Q82" s="17"/>
      <c r="R82" s="17"/>
      <c r="S82" s="17"/>
      <c r="T82" s="17"/>
      <c r="U82" s="17"/>
      <c r="V82" s="17"/>
      <c r="W82" s="17"/>
      <c r="X82" s="10"/>
      <c r="Y82" s="10"/>
      <c r="Z82" s="10"/>
      <c r="AA82" s="10"/>
      <c r="AB82" s="10"/>
      <c r="AC82" s="10"/>
      <c r="AD82" s="10"/>
      <c r="AE82" s="10"/>
      <c r="AF82" s="10"/>
      <c r="AG82" s="10"/>
      <c r="AH82" s="10"/>
      <c r="AI82" s="10"/>
      <c r="AJ82" s="10"/>
      <c r="AK82" s="10"/>
    </row>
    <row r="83" spans="1:37" s="15" customFormat="1" x14ac:dyDescent="0.2">
      <c r="A83" s="12"/>
      <c r="B83" s="13"/>
      <c r="C83" s="13"/>
      <c r="D83" s="14"/>
      <c r="G83" s="16"/>
      <c r="H83" s="13"/>
      <c r="I83" s="10"/>
      <c r="J83" s="10"/>
      <c r="K83" s="10"/>
      <c r="L83" s="10"/>
      <c r="M83" s="10"/>
      <c r="N83" s="20"/>
      <c r="O83" s="17"/>
      <c r="P83" s="17"/>
      <c r="Q83" s="17"/>
      <c r="R83" s="17"/>
      <c r="S83" s="17"/>
      <c r="T83" s="17"/>
      <c r="U83" s="17"/>
      <c r="V83" s="17"/>
      <c r="W83" s="17"/>
      <c r="X83" s="10"/>
      <c r="Y83" s="10"/>
      <c r="Z83" s="10"/>
      <c r="AA83" s="10"/>
      <c r="AB83" s="10"/>
      <c r="AC83" s="10"/>
      <c r="AD83" s="10"/>
      <c r="AE83" s="10"/>
      <c r="AF83" s="10"/>
      <c r="AG83" s="10"/>
      <c r="AH83" s="10"/>
      <c r="AI83" s="10"/>
      <c r="AJ83" s="10"/>
      <c r="AK83" s="10"/>
    </row>
    <row r="84" spans="1:37" s="15" customFormat="1" x14ac:dyDescent="0.2">
      <c r="A84" s="12"/>
      <c r="B84" s="13"/>
      <c r="C84" s="13"/>
      <c r="D84" s="14"/>
      <c r="G84" s="16"/>
      <c r="H84" s="13"/>
      <c r="I84" s="10"/>
      <c r="J84" s="10"/>
      <c r="K84" s="10"/>
      <c r="L84" s="10"/>
      <c r="M84" s="10"/>
      <c r="N84" s="20"/>
      <c r="O84" s="17"/>
      <c r="P84" s="17"/>
      <c r="Q84" s="17"/>
      <c r="R84" s="17"/>
      <c r="S84" s="17"/>
      <c r="T84" s="17"/>
      <c r="U84" s="17"/>
      <c r="V84" s="17"/>
      <c r="W84" s="17"/>
      <c r="X84" s="10"/>
      <c r="Y84" s="10"/>
      <c r="Z84" s="10"/>
      <c r="AA84" s="10"/>
      <c r="AB84" s="10"/>
      <c r="AC84" s="10"/>
      <c r="AD84" s="10"/>
      <c r="AE84" s="10"/>
      <c r="AF84" s="10"/>
      <c r="AG84" s="10"/>
      <c r="AH84" s="10"/>
      <c r="AI84" s="10"/>
      <c r="AJ84" s="10"/>
      <c r="AK84" s="10"/>
    </row>
    <row r="85" spans="1:37" s="15" customFormat="1" x14ac:dyDescent="0.2">
      <c r="A85" s="12"/>
      <c r="B85" s="13"/>
      <c r="C85" s="13"/>
      <c r="D85" s="14"/>
      <c r="G85" s="16"/>
      <c r="H85" s="13"/>
      <c r="I85" s="10"/>
      <c r="J85" s="10"/>
      <c r="K85" s="10"/>
      <c r="L85" s="10"/>
      <c r="M85" s="10"/>
      <c r="N85" s="20"/>
      <c r="O85" s="17"/>
      <c r="P85" s="17"/>
      <c r="Q85" s="17"/>
      <c r="R85" s="17"/>
      <c r="S85" s="17"/>
      <c r="T85" s="17"/>
      <c r="U85" s="17"/>
      <c r="V85" s="17"/>
      <c r="W85" s="17"/>
      <c r="X85" s="10"/>
      <c r="Y85" s="10"/>
      <c r="Z85" s="10"/>
      <c r="AA85" s="10"/>
      <c r="AB85" s="10"/>
      <c r="AC85" s="10"/>
      <c r="AD85" s="10"/>
      <c r="AE85" s="10"/>
      <c r="AF85" s="10"/>
      <c r="AG85" s="10"/>
      <c r="AH85" s="10"/>
      <c r="AI85" s="10"/>
      <c r="AJ85" s="10"/>
      <c r="AK85" s="10"/>
    </row>
    <row r="86" spans="1:37" s="15" customFormat="1" x14ac:dyDescent="0.2">
      <c r="A86" s="12"/>
      <c r="B86" s="13"/>
      <c r="C86" s="13"/>
      <c r="D86" s="14"/>
      <c r="G86" s="16"/>
      <c r="H86" s="13"/>
      <c r="I86" s="10"/>
      <c r="J86" s="10"/>
      <c r="K86" s="10"/>
      <c r="L86" s="10"/>
      <c r="M86" s="10"/>
      <c r="N86" s="20"/>
      <c r="O86" s="17"/>
      <c r="P86" s="17"/>
      <c r="Q86" s="17"/>
      <c r="R86" s="17"/>
      <c r="S86" s="17"/>
      <c r="T86" s="17"/>
      <c r="U86" s="17"/>
      <c r="V86" s="17"/>
      <c r="W86" s="17"/>
      <c r="X86" s="10"/>
      <c r="Y86" s="10"/>
      <c r="Z86" s="10"/>
      <c r="AA86" s="10"/>
      <c r="AB86" s="10"/>
      <c r="AC86" s="10"/>
      <c r="AD86" s="10"/>
      <c r="AE86" s="10"/>
      <c r="AF86" s="10"/>
      <c r="AG86" s="10"/>
      <c r="AH86" s="10"/>
      <c r="AI86" s="10"/>
      <c r="AJ86" s="10"/>
      <c r="AK86" s="10"/>
    </row>
    <row r="87" spans="1:37" s="15" customFormat="1" x14ac:dyDescent="0.2">
      <c r="A87" s="12"/>
      <c r="B87" s="13"/>
      <c r="C87" s="13"/>
      <c r="D87" s="14"/>
      <c r="G87" s="16"/>
      <c r="H87" s="13"/>
      <c r="I87" s="10"/>
      <c r="J87" s="10"/>
      <c r="K87" s="10"/>
      <c r="L87" s="10"/>
      <c r="M87" s="10"/>
      <c r="N87" s="20"/>
      <c r="O87" s="17"/>
      <c r="P87" s="17"/>
      <c r="Q87" s="17"/>
      <c r="R87" s="17"/>
      <c r="S87" s="17"/>
      <c r="T87" s="17"/>
      <c r="U87" s="17"/>
      <c r="V87" s="17"/>
      <c r="W87" s="17"/>
      <c r="X87" s="10"/>
      <c r="Y87" s="10"/>
      <c r="Z87" s="10"/>
      <c r="AA87" s="10"/>
      <c r="AB87" s="10"/>
      <c r="AC87" s="10"/>
      <c r="AD87" s="10"/>
      <c r="AE87" s="10"/>
      <c r="AF87" s="10"/>
      <c r="AG87" s="10"/>
      <c r="AH87" s="10"/>
      <c r="AI87" s="10"/>
      <c r="AJ87" s="10"/>
      <c r="AK87" s="10"/>
    </row>
    <row r="88" spans="1:37" s="15" customFormat="1" x14ac:dyDescent="0.2">
      <c r="A88" s="12"/>
      <c r="B88" s="13"/>
      <c r="C88" s="13"/>
      <c r="D88" s="14"/>
      <c r="G88" s="16"/>
      <c r="H88" s="13"/>
      <c r="I88" s="10"/>
      <c r="J88" s="10"/>
      <c r="K88" s="10"/>
      <c r="L88" s="10"/>
      <c r="M88" s="10"/>
      <c r="N88" s="20"/>
      <c r="O88" s="17"/>
      <c r="P88" s="17"/>
      <c r="Q88" s="17"/>
      <c r="R88" s="17"/>
      <c r="S88" s="17"/>
      <c r="T88" s="17"/>
      <c r="U88" s="17"/>
      <c r="V88" s="17"/>
      <c r="W88" s="17"/>
      <c r="X88" s="10"/>
      <c r="Y88" s="10"/>
      <c r="Z88" s="10"/>
      <c r="AA88" s="10"/>
      <c r="AB88" s="10"/>
      <c r="AC88" s="10"/>
      <c r="AD88" s="10"/>
      <c r="AE88" s="10"/>
      <c r="AF88" s="10"/>
      <c r="AG88" s="10"/>
      <c r="AH88" s="10"/>
      <c r="AI88" s="10"/>
      <c r="AJ88" s="10"/>
      <c r="AK88" s="10"/>
    </row>
    <row r="89" spans="1:37" s="15" customFormat="1" x14ac:dyDescent="0.2">
      <c r="A89" s="12"/>
      <c r="B89" s="13"/>
      <c r="C89" s="13"/>
      <c r="D89" s="14"/>
      <c r="G89" s="16"/>
      <c r="H89" s="13"/>
      <c r="I89" s="10"/>
      <c r="J89" s="10"/>
      <c r="K89" s="10"/>
      <c r="L89" s="10"/>
      <c r="M89" s="10"/>
      <c r="N89" s="20"/>
      <c r="O89" s="17"/>
      <c r="P89" s="17"/>
      <c r="Q89" s="17"/>
      <c r="R89" s="17"/>
      <c r="S89" s="17"/>
      <c r="T89" s="17"/>
      <c r="U89" s="17"/>
      <c r="V89" s="17"/>
      <c r="W89" s="17"/>
      <c r="X89" s="10"/>
      <c r="Y89" s="10"/>
      <c r="Z89" s="10"/>
      <c r="AA89" s="10"/>
      <c r="AB89" s="10"/>
      <c r="AC89" s="10"/>
      <c r="AD89" s="10"/>
      <c r="AE89" s="10"/>
      <c r="AF89" s="10"/>
      <c r="AG89" s="10"/>
      <c r="AH89" s="10"/>
      <c r="AI89" s="10"/>
      <c r="AJ89" s="10"/>
      <c r="AK89" s="10"/>
    </row>
    <row r="90" spans="1:37" s="15" customFormat="1" x14ac:dyDescent="0.2">
      <c r="A90" s="12"/>
      <c r="B90" s="13"/>
      <c r="C90" s="13"/>
      <c r="D90" s="14"/>
      <c r="G90" s="16"/>
      <c r="H90" s="13"/>
      <c r="I90" s="10"/>
      <c r="J90" s="10"/>
      <c r="K90" s="10"/>
      <c r="L90" s="10"/>
      <c r="M90" s="10"/>
      <c r="N90" s="20"/>
      <c r="O90" s="17"/>
      <c r="P90" s="17"/>
      <c r="Q90" s="17"/>
      <c r="R90" s="17"/>
      <c r="S90" s="17"/>
      <c r="T90" s="17"/>
      <c r="U90" s="17"/>
      <c r="V90" s="17"/>
      <c r="W90" s="17"/>
      <c r="X90" s="10"/>
      <c r="Y90" s="10"/>
      <c r="Z90" s="10"/>
      <c r="AA90" s="10"/>
      <c r="AB90" s="10"/>
      <c r="AC90" s="10"/>
      <c r="AD90" s="10"/>
      <c r="AE90" s="10"/>
      <c r="AF90" s="10"/>
      <c r="AG90" s="10"/>
      <c r="AH90" s="10"/>
      <c r="AI90" s="10"/>
      <c r="AJ90" s="10"/>
      <c r="AK90" s="10"/>
    </row>
    <row r="91" spans="1:37" s="15" customFormat="1" x14ac:dyDescent="0.2">
      <c r="A91" s="12"/>
      <c r="B91" s="13"/>
      <c r="C91" s="13"/>
      <c r="D91" s="14"/>
      <c r="G91" s="16"/>
      <c r="H91" s="13"/>
      <c r="I91" s="10"/>
      <c r="J91" s="10"/>
      <c r="K91" s="10"/>
      <c r="L91" s="10"/>
      <c r="M91" s="10"/>
      <c r="N91" s="20"/>
      <c r="O91" s="17"/>
      <c r="P91" s="17"/>
      <c r="Q91" s="17"/>
      <c r="R91" s="17"/>
      <c r="S91" s="17"/>
      <c r="T91" s="17"/>
      <c r="U91" s="17"/>
      <c r="V91" s="17"/>
      <c r="W91" s="17"/>
      <c r="X91" s="10"/>
      <c r="Y91" s="10"/>
      <c r="Z91" s="10"/>
      <c r="AA91" s="10"/>
      <c r="AB91" s="10"/>
      <c r="AC91" s="10"/>
      <c r="AD91" s="10"/>
      <c r="AE91" s="10"/>
      <c r="AF91" s="10"/>
      <c r="AG91" s="10"/>
      <c r="AH91" s="10"/>
      <c r="AI91" s="10"/>
      <c r="AJ91" s="10"/>
      <c r="AK91" s="10"/>
    </row>
    <row r="92" spans="1:37" s="15" customFormat="1" x14ac:dyDescent="0.2">
      <c r="A92" s="12"/>
      <c r="B92" s="13"/>
      <c r="C92" s="13"/>
      <c r="D92" s="14"/>
      <c r="G92" s="16"/>
      <c r="H92" s="13"/>
      <c r="I92" s="10"/>
      <c r="J92" s="10"/>
      <c r="K92" s="10"/>
      <c r="L92" s="10"/>
      <c r="M92" s="10"/>
      <c r="N92" s="20"/>
      <c r="O92" s="17"/>
      <c r="P92" s="17"/>
      <c r="Q92" s="17"/>
      <c r="R92" s="17"/>
      <c r="S92" s="17"/>
      <c r="T92" s="17"/>
      <c r="U92" s="17"/>
      <c r="V92" s="17"/>
      <c r="W92" s="17"/>
      <c r="X92" s="10"/>
      <c r="Y92" s="10"/>
      <c r="Z92" s="10"/>
      <c r="AA92" s="10"/>
      <c r="AB92" s="10"/>
      <c r="AC92" s="10"/>
      <c r="AD92" s="10"/>
      <c r="AE92" s="10"/>
      <c r="AF92" s="10"/>
      <c r="AG92" s="10"/>
      <c r="AH92" s="10"/>
      <c r="AI92" s="10"/>
      <c r="AJ92" s="10"/>
      <c r="AK92" s="10"/>
    </row>
    <row r="93" spans="1:37" s="15" customFormat="1" x14ac:dyDescent="0.2">
      <c r="A93" s="12"/>
      <c r="B93" s="13"/>
      <c r="C93" s="13"/>
      <c r="D93" s="14"/>
      <c r="G93" s="16"/>
      <c r="H93" s="13"/>
      <c r="I93" s="10"/>
      <c r="J93" s="10"/>
      <c r="K93" s="10"/>
      <c r="L93" s="10"/>
      <c r="M93" s="10"/>
      <c r="N93" s="20"/>
      <c r="O93" s="17"/>
      <c r="P93" s="17"/>
      <c r="Q93" s="17"/>
      <c r="R93" s="17"/>
      <c r="S93" s="17"/>
      <c r="T93" s="17"/>
      <c r="U93" s="17"/>
      <c r="V93" s="17"/>
      <c r="W93" s="17"/>
      <c r="X93" s="10"/>
      <c r="Y93" s="10"/>
      <c r="Z93" s="10"/>
      <c r="AA93" s="10"/>
      <c r="AB93" s="10"/>
      <c r="AC93" s="10"/>
      <c r="AD93" s="10"/>
      <c r="AE93" s="10"/>
      <c r="AF93" s="10"/>
      <c r="AG93" s="10"/>
      <c r="AH93" s="10"/>
      <c r="AI93" s="10"/>
      <c r="AJ93" s="10"/>
      <c r="AK93" s="10"/>
    </row>
    <row r="94" spans="1:37" s="15" customFormat="1" x14ac:dyDescent="0.2">
      <c r="A94" s="12"/>
      <c r="B94" s="13"/>
      <c r="C94" s="13"/>
      <c r="D94" s="14"/>
      <c r="G94" s="16"/>
      <c r="H94" s="13"/>
      <c r="I94" s="10"/>
      <c r="J94" s="10"/>
      <c r="K94" s="10"/>
      <c r="L94" s="10"/>
      <c r="M94" s="10"/>
      <c r="N94" s="20"/>
      <c r="O94" s="17"/>
      <c r="P94" s="17"/>
      <c r="Q94" s="17"/>
      <c r="R94" s="17"/>
      <c r="S94" s="17"/>
      <c r="T94" s="17"/>
      <c r="U94" s="17"/>
      <c r="V94" s="17"/>
      <c r="W94" s="17"/>
      <c r="X94" s="10"/>
      <c r="Y94" s="10"/>
      <c r="Z94" s="10"/>
      <c r="AA94" s="10"/>
      <c r="AB94" s="10"/>
      <c r="AC94" s="10"/>
      <c r="AD94" s="10"/>
      <c r="AE94" s="10"/>
      <c r="AF94" s="10"/>
      <c r="AG94" s="10"/>
      <c r="AH94" s="10"/>
      <c r="AI94" s="10"/>
      <c r="AJ94" s="10"/>
      <c r="AK94" s="10"/>
    </row>
    <row r="95" spans="1:37" s="15" customFormat="1" x14ac:dyDescent="0.2">
      <c r="A95" s="12"/>
      <c r="B95" s="13"/>
      <c r="C95" s="13"/>
      <c r="D95" s="14"/>
      <c r="G95" s="16"/>
      <c r="H95" s="13"/>
      <c r="I95" s="10"/>
      <c r="J95" s="10"/>
      <c r="K95" s="10"/>
      <c r="L95" s="10"/>
      <c r="M95" s="10"/>
      <c r="N95" s="20"/>
      <c r="O95" s="17"/>
      <c r="P95" s="17"/>
      <c r="Q95" s="17"/>
      <c r="R95" s="17"/>
      <c r="S95" s="17"/>
      <c r="T95" s="17"/>
      <c r="U95" s="17"/>
      <c r="V95" s="17"/>
      <c r="W95" s="17"/>
      <c r="X95" s="10"/>
      <c r="Y95" s="10"/>
      <c r="Z95" s="10"/>
      <c r="AA95" s="10"/>
      <c r="AB95" s="10"/>
      <c r="AC95" s="10"/>
      <c r="AD95" s="10"/>
      <c r="AE95" s="10"/>
      <c r="AF95" s="10"/>
      <c r="AG95" s="10"/>
      <c r="AH95" s="10"/>
      <c r="AI95" s="10"/>
      <c r="AJ95" s="10"/>
      <c r="AK95" s="10"/>
    </row>
    <row r="96" spans="1:37" s="15" customFormat="1" x14ac:dyDescent="0.2">
      <c r="A96" s="12"/>
      <c r="B96" s="13"/>
      <c r="C96" s="13"/>
      <c r="D96" s="14"/>
      <c r="G96" s="16"/>
      <c r="H96" s="13"/>
      <c r="I96" s="10"/>
      <c r="J96" s="10"/>
      <c r="K96" s="10"/>
      <c r="L96" s="10"/>
      <c r="M96" s="10"/>
      <c r="N96" s="20"/>
      <c r="O96" s="17"/>
      <c r="P96" s="17"/>
      <c r="Q96" s="17"/>
      <c r="R96" s="17"/>
      <c r="S96" s="17"/>
      <c r="T96" s="17"/>
      <c r="U96" s="17"/>
      <c r="V96" s="17"/>
      <c r="W96" s="17"/>
      <c r="X96" s="10"/>
      <c r="Y96" s="10"/>
      <c r="Z96" s="10"/>
      <c r="AA96" s="10"/>
      <c r="AB96" s="10"/>
      <c r="AC96" s="10"/>
      <c r="AD96" s="10"/>
      <c r="AE96" s="10"/>
      <c r="AF96" s="10"/>
      <c r="AG96" s="10"/>
      <c r="AH96" s="10"/>
      <c r="AI96" s="10"/>
      <c r="AJ96" s="10"/>
      <c r="AK96" s="10"/>
    </row>
    <row r="97" spans="1:37" s="15" customFormat="1" x14ac:dyDescent="0.2">
      <c r="A97" s="12"/>
      <c r="B97" s="13"/>
      <c r="C97" s="13"/>
      <c r="D97" s="14"/>
      <c r="G97" s="16"/>
      <c r="H97" s="13"/>
      <c r="I97" s="10"/>
      <c r="J97" s="10"/>
      <c r="K97" s="10"/>
      <c r="L97" s="10"/>
      <c r="M97" s="10"/>
      <c r="N97" s="20"/>
      <c r="O97" s="17"/>
      <c r="P97" s="17"/>
      <c r="Q97" s="17"/>
      <c r="R97" s="17"/>
      <c r="S97" s="17"/>
      <c r="T97" s="17"/>
      <c r="U97" s="17"/>
      <c r="V97" s="17"/>
      <c r="W97" s="17"/>
      <c r="X97" s="10"/>
      <c r="Y97" s="10"/>
      <c r="Z97" s="10"/>
      <c r="AA97" s="10"/>
      <c r="AB97" s="10"/>
      <c r="AC97" s="10"/>
      <c r="AD97" s="10"/>
      <c r="AE97" s="10"/>
      <c r="AF97" s="10"/>
      <c r="AG97" s="10"/>
      <c r="AH97" s="10"/>
      <c r="AI97" s="10"/>
      <c r="AJ97" s="10"/>
      <c r="AK97" s="10"/>
    </row>
    <row r="98" spans="1:37" s="15" customFormat="1" x14ac:dyDescent="0.2">
      <c r="A98" s="12"/>
      <c r="B98" s="13"/>
      <c r="C98" s="13"/>
      <c r="D98" s="14"/>
      <c r="G98" s="16"/>
      <c r="H98" s="13"/>
      <c r="I98" s="10"/>
      <c r="J98" s="10"/>
      <c r="K98" s="10"/>
      <c r="L98" s="10"/>
      <c r="M98" s="10"/>
      <c r="N98" s="20"/>
      <c r="O98" s="17"/>
      <c r="P98" s="17"/>
      <c r="Q98" s="17"/>
      <c r="R98" s="17"/>
      <c r="S98" s="17"/>
      <c r="T98" s="17"/>
      <c r="U98" s="17"/>
      <c r="V98" s="17"/>
      <c r="W98" s="17"/>
      <c r="X98" s="10"/>
      <c r="Y98" s="10"/>
      <c r="Z98" s="10"/>
      <c r="AA98" s="10"/>
      <c r="AB98" s="10"/>
      <c r="AC98" s="10"/>
      <c r="AD98" s="10"/>
      <c r="AE98" s="10"/>
      <c r="AF98" s="10"/>
      <c r="AG98" s="10"/>
      <c r="AH98" s="10"/>
      <c r="AI98" s="10"/>
      <c r="AJ98" s="10"/>
      <c r="AK98" s="10"/>
    </row>
    <row r="99" spans="1:37" s="15" customFormat="1" x14ac:dyDescent="0.2">
      <c r="A99" s="12"/>
      <c r="B99" s="13"/>
      <c r="C99" s="13"/>
      <c r="D99" s="14"/>
      <c r="G99" s="16"/>
      <c r="H99" s="13"/>
      <c r="I99" s="10"/>
      <c r="J99" s="10"/>
      <c r="K99" s="10"/>
      <c r="L99" s="10"/>
      <c r="M99" s="10"/>
      <c r="N99" s="20"/>
      <c r="O99" s="17"/>
      <c r="P99" s="17"/>
      <c r="Q99" s="17"/>
      <c r="R99" s="17"/>
      <c r="S99" s="17"/>
      <c r="T99" s="17"/>
      <c r="U99" s="17"/>
      <c r="V99" s="17"/>
      <c r="W99" s="17"/>
      <c r="X99" s="10"/>
      <c r="Y99" s="10"/>
      <c r="Z99" s="10"/>
      <c r="AA99" s="10"/>
      <c r="AB99" s="10"/>
      <c r="AC99" s="10"/>
      <c r="AD99" s="10"/>
      <c r="AE99" s="10"/>
      <c r="AF99" s="10"/>
      <c r="AG99" s="10"/>
      <c r="AH99" s="10"/>
      <c r="AI99" s="10"/>
      <c r="AJ99" s="10"/>
      <c r="AK99" s="10"/>
    </row>
    <row r="100" spans="1:37" s="15" customFormat="1" x14ac:dyDescent="0.2">
      <c r="A100" s="12"/>
      <c r="B100" s="13"/>
      <c r="C100" s="13"/>
      <c r="D100" s="14"/>
      <c r="G100" s="16"/>
      <c r="H100" s="13"/>
      <c r="I100" s="10"/>
      <c r="J100" s="10"/>
      <c r="K100" s="10"/>
      <c r="L100" s="10"/>
      <c r="M100" s="10"/>
      <c r="N100" s="20"/>
      <c r="O100" s="17"/>
      <c r="P100" s="17"/>
      <c r="Q100" s="17"/>
      <c r="R100" s="17"/>
      <c r="S100" s="17"/>
      <c r="T100" s="17"/>
      <c r="U100" s="17"/>
      <c r="V100" s="17"/>
      <c r="W100" s="17"/>
      <c r="X100" s="10"/>
      <c r="Y100" s="10"/>
      <c r="Z100" s="10"/>
      <c r="AA100" s="10"/>
      <c r="AB100" s="10"/>
      <c r="AC100" s="10"/>
      <c r="AD100" s="10"/>
      <c r="AE100" s="10"/>
      <c r="AF100" s="10"/>
      <c r="AG100" s="10"/>
      <c r="AH100" s="10"/>
      <c r="AI100" s="10"/>
      <c r="AJ100" s="10"/>
      <c r="AK100" s="10"/>
    </row>
    <row r="101" spans="1:37" s="15" customFormat="1" x14ac:dyDescent="0.2">
      <c r="A101" s="12"/>
      <c r="B101" s="13"/>
      <c r="C101" s="13"/>
      <c r="D101" s="14"/>
      <c r="G101" s="16"/>
      <c r="H101" s="13"/>
      <c r="I101" s="10"/>
      <c r="J101" s="10"/>
      <c r="K101" s="10"/>
      <c r="L101" s="10"/>
      <c r="M101" s="10"/>
      <c r="N101" s="20"/>
      <c r="O101" s="17"/>
      <c r="P101" s="17"/>
      <c r="Q101" s="17"/>
      <c r="R101" s="17"/>
      <c r="S101" s="17"/>
      <c r="T101" s="17"/>
      <c r="U101" s="17"/>
      <c r="V101" s="17"/>
      <c r="W101" s="17"/>
      <c r="X101" s="10"/>
      <c r="Y101" s="10"/>
      <c r="Z101" s="10"/>
      <c r="AA101" s="10"/>
      <c r="AB101" s="10"/>
      <c r="AC101" s="10"/>
      <c r="AD101" s="10"/>
      <c r="AE101" s="10"/>
      <c r="AF101" s="10"/>
      <c r="AG101" s="10"/>
      <c r="AH101" s="10"/>
      <c r="AI101" s="10"/>
      <c r="AJ101" s="10"/>
      <c r="AK101" s="10"/>
    </row>
    <row r="102" spans="1:37" s="15" customFormat="1" x14ac:dyDescent="0.2">
      <c r="A102" s="12"/>
      <c r="B102" s="13"/>
      <c r="C102" s="13"/>
      <c r="D102" s="14"/>
      <c r="G102" s="16"/>
      <c r="H102" s="13"/>
      <c r="I102" s="10"/>
      <c r="J102" s="10"/>
      <c r="K102" s="10"/>
      <c r="L102" s="10"/>
      <c r="M102" s="10"/>
      <c r="N102" s="20"/>
      <c r="O102" s="17"/>
      <c r="P102" s="17"/>
      <c r="Q102" s="17"/>
      <c r="R102" s="17"/>
      <c r="S102" s="17"/>
      <c r="T102" s="17"/>
      <c r="U102" s="17"/>
      <c r="V102" s="17"/>
      <c r="W102" s="17"/>
      <c r="X102" s="10"/>
      <c r="Y102" s="10"/>
      <c r="Z102" s="10"/>
      <c r="AA102" s="10"/>
      <c r="AB102" s="10"/>
      <c r="AC102" s="10"/>
      <c r="AD102" s="10"/>
      <c r="AE102" s="10"/>
      <c r="AF102" s="10"/>
      <c r="AG102" s="10"/>
      <c r="AH102" s="10"/>
      <c r="AI102" s="10"/>
      <c r="AJ102" s="10"/>
      <c r="AK102" s="10"/>
    </row>
    <row r="103" spans="1:37" s="15" customFormat="1" x14ac:dyDescent="0.2">
      <c r="A103" s="12"/>
      <c r="B103" s="13"/>
      <c r="C103" s="13"/>
      <c r="D103" s="14"/>
      <c r="G103" s="16"/>
      <c r="H103" s="13"/>
      <c r="I103" s="10"/>
      <c r="J103" s="10"/>
      <c r="K103" s="10"/>
      <c r="L103" s="10"/>
      <c r="M103" s="10"/>
      <c r="N103" s="20"/>
      <c r="O103" s="17"/>
      <c r="P103" s="17"/>
      <c r="Q103" s="17"/>
      <c r="R103" s="17"/>
      <c r="S103" s="17"/>
      <c r="T103" s="17"/>
      <c r="U103" s="17"/>
      <c r="V103" s="17"/>
      <c r="W103" s="17"/>
      <c r="X103" s="10"/>
      <c r="Y103" s="10"/>
      <c r="Z103" s="10"/>
      <c r="AA103" s="10"/>
      <c r="AB103" s="10"/>
      <c r="AC103" s="10"/>
      <c r="AD103" s="10"/>
      <c r="AE103" s="10"/>
      <c r="AF103" s="10"/>
      <c r="AG103" s="10"/>
      <c r="AH103" s="10"/>
      <c r="AI103" s="10"/>
      <c r="AJ103" s="10"/>
      <c r="AK103" s="10"/>
    </row>
    <row r="104" spans="1:37" s="15" customFormat="1" x14ac:dyDescent="0.2">
      <c r="A104" s="12"/>
      <c r="B104" s="13"/>
      <c r="C104" s="13"/>
      <c r="D104" s="14"/>
      <c r="G104" s="16"/>
      <c r="H104" s="13"/>
      <c r="I104" s="10"/>
      <c r="J104" s="10"/>
      <c r="K104" s="10"/>
      <c r="L104" s="10"/>
      <c r="M104" s="10"/>
      <c r="N104" s="20"/>
      <c r="O104" s="17"/>
      <c r="P104" s="17"/>
      <c r="Q104" s="17"/>
      <c r="R104" s="17"/>
      <c r="S104" s="17"/>
      <c r="T104" s="17"/>
      <c r="U104" s="17"/>
      <c r="V104" s="17"/>
      <c r="W104" s="17"/>
      <c r="X104" s="10"/>
      <c r="Y104" s="10"/>
      <c r="Z104" s="10"/>
      <c r="AA104" s="10"/>
      <c r="AB104" s="10"/>
      <c r="AC104" s="10"/>
      <c r="AD104" s="10"/>
      <c r="AE104" s="10"/>
      <c r="AF104" s="10"/>
      <c r="AG104" s="10"/>
      <c r="AH104" s="10"/>
      <c r="AI104" s="10"/>
      <c r="AJ104" s="10"/>
      <c r="AK104" s="10"/>
    </row>
    <row r="105" spans="1:37" s="15" customFormat="1" x14ac:dyDescent="0.2">
      <c r="A105" s="12"/>
      <c r="B105" s="13"/>
      <c r="C105" s="13"/>
      <c r="D105" s="14"/>
      <c r="G105" s="16"/>
      <c r="H105" s="13"/>
      <c r="I105" s="10"/>
      <c r="J105" s="10"/>
      <c r="K105" s="10"/>
      <c r="L105" s="10"/>
      <c r="M105" s="10"/>
      <c r="N105" s="20"/>
      <c r="O105" s="17"/>
      <c r="P105" s="17"/>
      <c r="Q105" s="17"/>
      <c r="R105" s="17"/>
      <c r="S105" s="17"/>
      <c r="T105" s="17"/>
      <c r="U105" s="17"/>
      <c r="V105" s="17"/>
      <c r="W105" s="17"/>
      <c r="X105" s="10"/>
      <c r="Y105" s="10"/>
      <c r="Z105" s="10"/>
      <c r="AA105" s="10"/>
      <c r="AB105" s="10"/>
      <c r="AC105" s="10"/>
      <c r="AD105" s="10"/>
      <c r="AE105" s="10"/>
      <c r="AF105" s="10"/>
      <c r="AG105" s="10"/>
      <c r="AH105" s="10"/>
      <c r="AI105" s="10"/>
      <c r="AJ105" s="10"/>
      <c r="AK105" s="10"/>
    </row>
    <row r="106" spans="1:37" s="15" customFormat="1" x14ac:dyDescent="0.2">
      <c r="A106" s="12"/>
      <c r="B106" s="13"/>
      <c r="C106" s="13"/>
      <c r="D106" s="14"/>
      <c r="G106" s="16"/>
      <c r="H106" s="13"/>
      <c r="I106" s="10"/>
      <c r="J106" s="10"/>
      <c r="K106" s="10"/>
      <c r="L106" s="10"/>
      <c r="M106" s="10"/>
      <c r="N106" s="20"/>
      <c r="O106" s="17"/>
      <c r="P106" s="17"/>
      <c r="Q106" s="17"/>
      <c r="R106" s="17"/>
      <c r="S106" s="17"/>
      <c r="T106" s="17"/>
      <c r="U106" s="17"/>
      <c r="V106" s="17"/>
      <c r="W106" s="17"/>
      <c r="X106" s="10"/>
      <c r="Y106" s="10"/>
      <c r="Z106" s="10"/>
      <c r="AA106" s="10"/>
      <c r="AB106" s="10"/>
      <c r="AC106" s="10"/>
      <c r="AD106" s="10"/>
      <c r="AE106" s="10"/>
      <c r="AF106" s="10"/>
      <c r="AG106" s="10"/>
      <c r="AH106" s="10"/>
      <c r="AI106" s="10"/>
      <c r="AJ106" s="10"/>
      <c r="AK106" s="10"/>
    </row>
    <row r="107" spans="1:37" s="15" customFormat="1" x14ac:dyDescent="0.2">
      <c r="A107" s="12"/>
      <c r="B107" s="13"/>
      <c r="C107" s="13"/>
      <c r="D107" s="14"/>
      <c r="G107" s="16"/>
      <c r="H107" s="13"/>
      <c r="I107" s="10"/>
      <c r="J107" s="10"/>
      <c r="K107" s="10"/>
      <c r="L107" s="10"/>
      <c r="M107" s="10"/>
      <c r="N107" s="20"/>
      <c r="O107" s="17"/>
      <c r="P107" s="17"/>
      <c r="Q107" s="17"/>
      <c r="R107" s="17"/>
      <c r="S107" s="17"/>
      <c r="T107" s="17"/>
      <c r="U107" s="17"/>
      <c r="V107" s="17"/>
      <c r="W107" s="17"/>
      <c r="X107" s="10"/>
      <c r="Y107" s="10"/>
      <c r="Z107" s="10"/>
      <c r="AA107" s="10"/>
      <c r="AB107" s="10"/>
      <c r="AC107" s="10"/>
      <c r="AD107" s="10"/>
      <c r="AE107" s="10"/>
      <c r="AF107" s="10"/>
      <c r="AG107" s="10"/>
      <c r="AH107" s="10"/>
      <c r="AI107" s="10"/>
      <c r="AJ107" s="10"/>
      <c r="AK107" s="10"/>
    </row>
    <row r="108" spans="1:37" s="15" customFormat="1" x14ac:dyDescent="0.2">
      <c r="A108" s="12"/>
      <c r="B108" s="13"/>
      <c r="C108" s="13"/>
      <c r="D108" s="14"/>
      <c r="G108" s="16"/>
      <c r="H108" s="13"/>
      <c r="I108" s="10"/>
      <c r="J108" s="10"/>
      <c r="K108" s="10"/>
      <c r="L108" s="10"/>
      <c r="M108" s="10"/>
      <c r="N108" s="20"/>
      <c r="O108" s="17"/>
      <c r="P108" s="17"/>
      <c r="Q108" s="17"/>
      <c r="R108" s="17"/>
      <c r="S108" s="17"/>
      <c r="T108" s="17"/>
      <c r="U108" s="17"/>
      <c r="V108" s="17"/>
      <c r="W108" s="17"/>
      <c r="X108" s="10"/>
      <c r="Y108" s="10"/>
      <c r="Z108" s="10"/>
      <c r="AA108" s="10"/>
      <c r="AB108" s="10"/>
      <c r="AC108" s="10"/>
      <c r="AD108" s="10"/>
      <c r="AE108" s="10"/>
      <c r="AF108" s="10"/>
      <c r="AG108" s="10"/>
      <c r="AH108" s="10"/>
      <c r="AI108" s="10"/>
      <c r="AJ108" s="10"/>
      <c r="AK108" s="10"/>
    </row>
    <row r="109" spans="1:37" s="15" customFormat="1" x14ac:dyDescent="0.2">
      <c r="A109" s="12"/>
      <c r="B109" s="13"/>
      <c r="C109" s="13"/>
      <c r="D109" s="14"/>
      <c r="G109" s="16"/>
      <c r="H109" s="13"/>
      <c r="I109" s="10"/>
      <c r="J109" s="10"/>
      <c r="K109" s="10"/>
      <c r="L109" s="10"/>
      <c r="M109" s="10"/>
      <c r="N109" s="20"/>
      <c r="O109" s="17"/>
      <c r="P109" s="17"/>
      <c r="Q109" s="17"/>
      <c r="R109" s="17"/>
      <c r="S109" s="17"/>
      <c r="T109" s="17"/>
      <c r="U109" s="17"/>
      <c r="V109" s="17"/>
      <c r="W109" s="17"/>
      <c r="X109" s="10"/>
      <c r="Y109" s="10"/>
      <c r="Z109" s="10"/>
      <c r="AA109" s="10"/>
      <c r="AB109" s="10"/>
      <c r="AC109" s="10"/>
      <c r="AD109" s="10"/>
      <c r="AE109" s="10"/>
      <c r="AF109" s="10"/>
      <c r="AG109" s="10"/>
      <c r="AH109" s="10"/>
      <c r="AI109" s="10"/>
      <c r="AJ109" s="10"/>
      <c r="AK109" s="10"/>
    </row>
    <row r="110" spans="1:37" s="15" customFormat="1" x14ac:dyDescent="0.2">
      <c r="A110" s="12"/>
      <c r="B110" s="13"/>
      <c r="C110" s="13"/>
      <c r="D110" s="14"/>
      <c r="G110" s="16"/>
      <c r="H110" s="13"/>
      <c r="I110" s="10"/>
      <c r="J110" s="10"/>
      <c r="K110" s="10"/>
      <c r="L110" s="10"/>
      <c r="M110" s="10"/>
      <c r="N110" s="20"/>
      <c r="O110" s="17"/>
      <c r="P110" s="17"/>
      <c r="Q110" s="17"/>
      <c r="R110" s="17"/>
      <c r="S110" s="17"/>
      <c r="T110" s="17"/>
      <c r="U110" s="17"/>
      <c r="V110" s="17"/>
      <c r="W110" s="17"/>
      <c r="X110" s="10"/>
      <c r="Y110" s="10"/>
      <c r="Z110" s="10"/>
      <c r="AA110" s="10"/>
      <c r="AB110" s="10"/>
      <c r="AC110" s="10"/>
      <c r="AD110" s="10"/>
      <c r="AE110" s="10"/>
      <c r="AF110" s="10"/>
      <c r="AG110" s="10"/>
      <c r="AH110" s="10"/>
      <c r="AI110" s="10"/>
      <c r="AJ110" s="10"/>
      <c r="AK110" s="10"/>
    </row>
    <row r="111" spans="1:37" s="15" customFormat="1" x14ac:dyDescent="0.2">
      <c r="A111" s="12"/>
      <c r="B111" s="13"/>
      <c r="C111" s="13"/>
      <c r="D111" s="14"/>
      <c r="G111" s="16"/>
      <c r="H111" s="13"/>
      <c r="I111" s="10"/>
      <c r="J111" s="10"/>
      <c r="K111" s="10"/>
      <c r="L111" s="10"/>
      <c r="M111" s="10"/>
      <c r="N111" s="20"/>
      <c r="O111" s="17"/>
      <c r="P111" s="17"/>
      <c r="Q111" s="17"/>
      <c r="R111" s="17"/>
      <c r="S111" s="17"/>
      <c r="T111" s="17"/>
      <c r="U111" s="17"/>
      <c r="V111" s="17"/>
      <c r="W111" s="17"/>
      <c r="X111" s="10"/>
      <c r="Y111" s="10"/>
      <c r="Z111" s="10"/>
      <c r="AA111" s="10"/>
      <c r="AB111" s="10"/>
      <c r="AC111" s="10"/>
      <c r="AD111" s="10"/>
      <c r="AE111" s="10"/>
      <c r="AF111" s="10"/>
      <c r="AG111" s="10"/>
      <c r="AH111" s="10"/>
      <c r="AI111" s="10"/>
      <c r="AJ111" s="10"/>
      <c r="AK111" s="10"/>
    </row>
    <row r="112" spans="1:37" s="15" customFormat="1" x14ac:dyDescent="0.2">
      <c r="A112" s="12"/>
      <c r="B112" s="13"/>
      <c r="C112" s="13"/>
      <c r="D112" s="14"/>
      <c r="G112" s="16"/>
      <c r="H112" s="13"/>
      <c r="I112" s="10"/>
      <c r="J112" s="10"/>
      <c r="K112" s="10"/>
      <c r="L112" s="10"/>
      <c r="M112" s="10"/>
      <c r="N112" s="20"/>
      <c r="O112" s="17"/>
      <c r="P112" s="17"/>
      <c r="Q112" s="17"/>
      <c r="R112" s="17"/>
      <c r="S112" s="17"/>
      <c r="T112" s="17"/>
      <c r="U112" s="17"/>
      <c r="V112" s="17"/>
      <c r="W112" s="17"/>
      <c r="X112" s="10"/>
      <c r="Y112" s="10"/>
      <c r="Z112" s="10"/>
      <c r="AA112" s="10"/>
      <c r="AB112" s="10"/>
      <c r="AC112" s="10"/>
      <c r="AD112" s="10"/>
      <c r="AE112" s="10"/>
      <c r="AF112" s="10"/>
      <c r="AG112" s="10"/>
      <c r="AH112" s="10"/>
      <c r="AI112" s="10"/>
      <c r="AJ112" s="10"/>
      <c r="AK112" s="10"/>
    </row>
    <row r="113" spans="1:37" s="15" customFormat="1" x14ac:dyDescent="0.2">
      <c r="A113" s="12"/>
      <c r="B113" s="13"/>
      <c r="C113" s="13"/>
      <c r="D113" s="14"/>
      <c r="G113" s="16"/>
      <c r="H113" s="13"/>
      <c r="I113" s="10"/>
      <c r="J113" s="10"/>
      <c r="K113" s="10"/>
      <c r="L113" s="10"/>
      <c r="M113" s="10"/>
      <c r="N113" s="20"/>
      <c r="O113" s="17"/>
      <c r="P113" s="17"/>
      <c r="Q113" s="17"/>
      <c r="R113" s="17"/>
      <c r="S113" s="17"/>
      <c r="T113" s="17"/>
      <c r="U113" s="17"/>
      <c r="V113" s="17"/>
      <c r="W113" s="17"/>
      <c r="X113" s="10"/>
      <c r="Y113" s="10"/>
      <c r="Z113" s="10"/>
      <c r="AA113" s="10"/>
      <c r="AB113" s="10"/>
      <c r="AC113" s="10"/>
      <c r="AD113" s="10"/>
      <c r="AE113" s="10"/>
      <c r="AF113" s="10"/>
      <c r="AG113" s="10"/>
      <c r="AH113" s="10"/>
      <c r="AI113" s="10"/>
      <c r="AJ113" s="10"/>
      <c r="AK113" s="10"/>
    </row>
    <row r="114" spans="1:37" s="15" customFormat="1" x14ac:dyDescent="0.2">
      <c r="A114" s="12"/>
      <c r="B114" s="13"/>
      <c r="C114" s="13"/>
      <c r="D114" s="14"/>
      <c r="G114" s="16"/>
      <c r="H114" s="13"/>
      <c r="I114" s="10"/>
      <c r="J114" s="10"/>
      <c r="K114" s="10"/>
      <c r="L114" s="10"/>
      <c r="M114" s="10"/>
      <c r="N114" s="20"/>
      <c r="O114" s="17"/>
      <c r="P114" s="17"/>
      <c r="Q114" s="17"/>
      <c r="R114" s="17"/>
      <c r="S114" s="17"/>
      <c r="T114" s="17"/>
      <c r="U114" s="17"/>
      <c r="V114" s="17"/>
      <c r="W114" s="17"/>
      <c r="X114" s="10"/>
      <c r="Y114" s="10"/>
      <c r="Z114" s="10"/>
      <c r="AA114" s="10"/>
      <c r="AB114" s="10"/>
      <c r="AC114" s="10"/>
      <c r="AD114" s="10"/>
      <c r="AE114" s="10"/>
      <c r="AF114" s="10"/>
      <c r="AG114" s="10"/>
      <c r="AH114" s="10"/>
      <c r="AI114" s="10"/>
      <c r="AJ114" s="10"/>
      <c r="AK114" s="10"/>
    </row>
    <row r="115" spans="1:37" s="15" customFormat="1" x14ac:dyDescent="0.2">
      <c r="A115" s="12"/>
      <c r="B115" s="13"/>
      <c r="C115" s="13"/>
      <c r="D115" s="14"/>
      <c r="G115" s="16"/>
      <c r="H115" s="13"/>
      <c r="I115" s="10"/>
      <c r="J115" s="10"/>
      <c r="K115" s="10"/>
      <c r="L115" s="10"/>
      <c r="M115" s="10"/>
      <c r="N115" s="20"/>
      <c r="O115" s="17"/>
      <c r="P115" s="17"/>
      <c r="Q115" s="17"/>
      <c r="R115" s="17"/>
      <c r="S115" s="17"/>
      <c r="T115" s="17"/>
      <c r="U115" s="17"/>
      <c r="V115" s="17"/>
      <c r="W115" s="17"/>
      <c r="X115" s="10"/>
      <c r="Y115" s="10"/>
      <c r="Z115" s="10"/>
      <c r="AA115" s="10"/>
      <c r="AB115" s="10"/>
      <c r="AC115" s="10"/>
      <c r="AD115" s="10"/>
      <c r="AE115" s="10"/>
      <c r="AF115" s="10"/>
      <c r="AG115" s="10"/>
      <c r="AH115" s="10"/>
      <c r="AI115" s="10"/>
      <c r="AJ115" s="10"/>
      <c r="AK115" s="10"/>
    </row>
    <row r="116" spans="1:37" s="15" customFormat="1" x14ac:dyDescent="0.2">
      <c r="A116" s="12"/>
      <c r="B116" s="13"/>
      <c r="C116" s="13"/>
      <c r="D116" s="14"/>
      <c r="G116" s="16"/>
      <c r="H116" s="13"/>
      <c r="I116" s="10"/>
      <c r="J116" s="10"/>
      <c r="K116" s="10"/>
      <c r="L116" s="10"/>
      <c r="M116" s="10"/>
      <c r="N116" s="20"/>
      <c r="O116" s="17"/>
      <c r="P116" s="17"/>
      <c r="Q116" s="17"/>
      <c r="R116" s="17"/>
      <c r="S116" s="17"/>
      <c r="T116" s="17"/>
      <c r="U116" s="17"/>
      <c r="V116" s="17"/>
      <c r="W116" s="17"/>
      <c r="X116" s="10"/>
      <c r="Y116" s="10"/>
      <c r="Z116" s="10"/>
      <c r="AA116" s="10"/>
      <c r="AB116" s="10"/>
      <c r="AC116" s="10"/>
      <c r="AD116" s="10"/>
      <c r="AE116" s="10"/>
      <c r="AF116" s="10"/>
      <c r="AG116" s="10"/>
      <c r="AH116" s="10"/>
      <c r="AI116" s="10"/>
      <c r="AJ116" s="10"/>
      <c r="AK116" s="10"/>
    </row>
    <row r="117" spans="1:37" s="15" customFormat="1" x14ac:dyDescent="0.2">
      <c r="A117" s="12"/>
      <c r="B117" s="13"/>
      <c r="C117" s="13"/>
      <c r="D117" s="14"/>
      <c r="G117" s="16"/>
      <c r="H117" s="13"/>
      <c r="I117" s="10"/>
      <c r="J117" s="10"/>
      <c r="K117" s="10"/>
      <c r="L117" s="10"/>
      <c r="M117" s="10"/>
      <c r="N117" s="20"/>
      <c r="O117" s="17"/>
      <c r="P117" s="17"/>
      <c r="Q117" s="17"/>
      <c r="R117" s="17"/>
      <c r="S117" s="17"/>
      <c r="T117" s="17"/>
      <c r="U117" s="17"/>
      <c r="V117" s="17"/>
      <c r="W117" s="17"/>
      <c r="X117" s="10"/>
      <c r="Y117" s="10"/>
      <c r="Z117" s="10"/>
      <c r="AA117" s="10"/>
      <c r="AB117" s="10"/>
      <c r="AC117" s="10"/>
      <c r="AD117" s="10"/>
      <c r="AE117" s="10"/>
      <c r="AF117" s="10"/>
      <c r="AG117" s="10"/>
      <c r="AH117" s="10"/>
      <c r="AI117" s="10"/>
      <c r="AJ117" s="10"/>
      <c r="AK117" s="10"/>
    </row>
    <row r="118" spans="1:37" s="15" customFormat="1" x14ac:dyDescent="0.2">
      <c r="A118" s="12"/>
      <c r="B118" s="13"/>
      <c r="C118" s="13"/>
      <c r="D118" s="14"/>
      <c r="G118" s="16"/>
      <c r="H118" s="13"/>
      <c r="I118" s="10"/>
      <c r="J118" s="10"/>
      <c r="K118" s="10"/>
      <c r="L118" s="10"/>
      <c r="M118" s="10"/>
      <c r="N118" s="20"/>
      <c r="O118" s="17"/>
      <c r="P118" s="17"/>
      <c r="Q118" s="17"/>
      <c r="R118" s="17"/>
      <c r="S118" s="17"/>
      <c r="T118" s="17"/>
      <c r="U118" s="17"/>
      <c r="V118" s="17"/>
      <c r="W118" s="17"/>
      <c r="X118" s="10"/>
      <c r="Y118" s="10"/>
      <c r="Z118" s="10"/>
      <c r="AA118" s="10"/>
      <c r="AB118" s="10"/>
      <c r="AC118" s="10"/>
      <c r="AD118" s="10"/>
      <c r="AE118" s="10"/>
      <c r="AF118" s="10"/>
      <c r="AG118" s="10"/>
      <c r="AH118" s="10"/>
      <c r="AI118" s="10"/>
      <c r="AJ118" s="10"/>
      <c r="AK118" s="10"/>
    </row>
    <row r="119" spans="1:37" s="15" customFormat="1" x14ac:dyDescent="0.2">
      <c r="A119" s="12"/>
      <c r="B119" s="13"/>
      <c r="C119" s="13"/>
      <c r="D119" s="14"/>
      <c r="G119" s="16"/>
      <c r="H119" s="13"/>
      <c r="I119" s="10"/>
      <c r="J119" s="10"/>
      <c r="K119" s="10"/>
      <c r="L119" s="10"/>
      <c r="M119" s="10"/>
      <c r="N119" s="20"/>
      <c r="O119" s="17"/>
      <c r="P119" s="17"/>
      <c r="Q119" s="17"/>
      <c r="R119" s="17"/>
      <c r="S119" s="17"/>
      <c r="T119" s="17"/>
      <c r="U119" s="17"/>
      <c r="V119" s="17"/>
      <c r="W119" s="17"/>
      <c r="X119" s="10"/>
      <c r="Y119" s="10"/>
      <c r="Z119" s="10"/>
      <c r="AA119" s="10"/>
      <c r="AB119" s="10"/>
      <c r="AC119" s="10"/>
      <c r="AD119" s="10"/>
      <c r="AE119" s="10"/>
      <c r="AF119" s="10"/>
      <c r="AG119" s="10"/>
      <c r="AH119" s="10"/>
      <c r="AI119" s="10"/>
      <c r="AJ119" s="10"/>
      <c r="AK119" s="10"/>
    </row>
    <row r="120" spans="1:37" s="15" customFormat="1" x14ac:dyDescent="0.2">
      <c r="A120" s="12"/>
      <c r="B120" s="13"/>
      <c r="C120" s="13"/>
      <c r="D120" s="14"/>
      <c r="G120" s="16"/>
      <c r="H120" s="13"/>
      <c r="I120" s="10"/>
      <c r="J120" s="10"/>
      <c r="K120" s="10"/>
      <c r="L120" s="10"/>
      <c r="M120" s="10"/>
      <c r="N120" s="20"/>
      <c r="O120" s="17"/>
      <c r="P120" s="17"/>
      <c r="Q120" s="17"/>
      <c r="R120" s="17"/>
      <c r="S120" s="17"/>
      <c r="T120" s="17"/>
      <c r="U120" s="17"/>
      <c r="V120" s="17"/>
      <c r="W120" s="17"/>
      <c r="X120" s="10"/>
      <c r="Y120" s="10"/>
      <c r="Z120" s="10"/>
      <c r="AA120" s="10"/>
      <c r="AB120" s="10"/>
      <c r="AC120" s="10"/>
      <c r="AD120" s="10"/>
      <c r="AE120" s="10"/>
      <c r="AF120" s="10"/>
      <c r="AG120" s="10"/>
      <c r="AH120" s="10"/>
      <c r="AI120" s="10"/>
      <c r="AJ120" s="10"/>
      <c r="AK120" s="10"/>
    </row>
    <row r="121" spans="1:37" s="15" customFormat="1" x14ac:dyDescent="0.2">
      <c r="A121" s="12"/>
      <c r="B121" s="13"/>
      <c r="C121" s="13"/>
      <c r="D121" s="14"/>
      <c r="G121" s="16"/>
      <c r="H121" s="13"/>
      <c r="I121" s="10"/>
      <c r="J121" s="10"/>
      <c r="K121" s="10"/>
      <c r="L121" s="10"/>
      <c r="M121" s="10"/>
      <c r="N121" s="20"/>
      <c r="O121" s="17"/>
      <c r="P121" s="17"/>
      <c r="Q121" s="17"/>
      <c r="R121" s="17"/>
      <c r="S121" s="17"/>
      <c r="T121" s="17"/>
      <c r="U121" s="17"/>
      <c r="V121" s="17"/>
      <c r="W121" s="17"/>
      <c r="X121" s="10"/>
      <c r="Y121" s="10"/>
      <c r="Z121" s="10"/>
      <c r="AA121" s="10"/>
      <c r="AB121" s="10"/>
      <c r="AC121" s="10"/>
      <c r="AD121" s="10"/>
      <c r="AE121" s="10"/>
      <c r="AF121" s="10"/>
      <c r="AG121" s="10"/>
      <c r="AH121" s="10"/>
      <c r="AI121" s="10"/>
      <c r="AJ121" s="10"/>
      <c r="AK121" s="10"/>
    </row>
    <row r="122" spans="1:37" s="15" customFormat="1" x14ac:dyDescent="0.2">
      <c r="A122" s="12"/>
      <c r="B122" s="13"/>
      <c r="C122" s="13"/>
      <c r="D122" s="14"/>
      <c r="G122" s="16"/>
      <c r="H122" s="13"/>
      <c r="I122" s="10"/>
      <c r="J122" s="10"/>
      <c r="K122" s="10"/>
      <c r="L122" s="10"/>
      <c r="M122" s="10"/>
      <c r="N122" s="20"/>
      <c r="O122" s="17"/>
      <c r="P122" s="17"/>
      <c r="Q122" s="17"/>
      <c r="R122" s="17"/>
      <c r="S122" s="17"/>
      <c r="T122" s="17"/>
      <c r="U122" s="17"/>
      <c r="V122" s="17"/>
      <c r="W122" s="17"/>
      <c r="X122" s="10"/>
      <c r="Y122" s="10"/>
      <c r="Z122" s="10"/>
      <c r="AA122" s="10"/>
      <c r="AB122" s="10"/>
      <c r="AC122" s="10"/>
      <c r="AD122" s="10"/>
      <c r="AE122" s="10"/>
      <c r="AF122" s="10"/>
      <c r="AG122" s="10"/>
      <c r="AH122" s="10"/>
      <c r="AI122" s="10"/>
      <c r="AJ122" s="10"/>
      <c r="AK122" s="10"/>
    </row>
    <row r="123" spans="1:37" s="15" customFormat="1" x14ac:dyDescent="0.2">
      <c r="A123" s="12"/>
      <c r="B123" s="13"/>
      <c r="C123" s="13"/>
      <c r="D123" s="14"/>
      <c r="G123" s="16"/>
      <c r="H123" s="13"/>
      <c r="I123" s="10"/>
      <c r="J123" s="10"/>
      <c r="K123" s="10"/>
      <c r="L123" s="10"/>
      <c r="M123" s="10"/>
      <c r="N123" s="20"/>
      <c r="O123" s="17"/>
      <c r="P123" s="17"/>
      <c r="Q123" s="17"/>
      <c r="R123" s="17"/>
      <c r="S123" s="17"/>
      <c r="T123" s="17"/>
      <c r="U123" s="17"/>
      <c r="V123" s="17"/>
      <c r="W123" s="17"/>
      <c r="X123" s="10"/>
      <c r="Y123" s="10"/>
      <c r="Z123" s="10"/>
      <c r="AA123" s="10"/>
      <c r="AB123" s="10"/>
      <c r="AC123" s="10"/>
      <c r="AD123" s="10"/>
      <c r="AE123" s="10"/>
      <c r="AF123" s="10"/>
      <c r="AG123" s="10"/>
      <c r="AH123" s="10"/>
      <c r="AI123" s="10"/>
      <c r="AJ123" s="10"/>
      <c r="AK123" s="10"/>
    </row>
    <row r="124" spans="1:37" s="15" customFormat="1" x14ac:dyDescent="0.2">
      <c r="A124" s="12"/>
      <c r="B124" s="13"/>
      <c r="C124" s="13"/>
      <c r="D124" s="14"/>
      <c r="G124" s="16"/>
      <c r="H124" s="13"/>
      <c r="I124" s="10"/>
      <c r="J124" s="10"/>
      <c r="K124" s="10"/>
      <c r="L124" s="10"/>
      <c r="M124" s="10"/>
      <c r="N124" s="20"/>
      <c r="O124" s="17"/>
      <c r="P124" s="17"/>
      <c r="Q124" s="17"/>
      <c r="R124" s="17"/>
      <c r="S124" s="17"/>
      <c r="T124" s="17"/>
      <c r="U124" s="17"/>
      <c r="V124" s="17"/>
      <c r="W124" s="17"/>
      <c r="X124" s="10"/>
      <c r="Y124" s="10"/>
      <c r="Z124" s="10"/>
      <c r="AA124" s="10"/>
      <c r="AB124" s="10"/>
      <c r="AC124" s="10"/>
      <c r="AD124" s="10"/>
      <c r="AE124" s="10"/>
      <c r="AF124" s="10"/>
      <c r="AG124" s="10"/>
      <c r="AH124" s="10"/>
      <c r="AI124" s="10"/>
      <c r="AJ124" s="10"/>
      <c r="AK124" s="10"/>
    </row>
    <row r="125" spans="1:37" s="15" customFormat="1" x14ac:dyDescent="0.2">
      <c r="A125" s="12"/>
      <c r="B125" s="13"/>
      <c r="C125" s="13"/>
      <c r="D125" s="14"/>
      <c r="G125" s="16"/>
      <c r="H125" s="13"/>
      <c r="I125" s="10"/>
      <c r="J125" s="10"/>
      <c r="K125" s="10"/>
      <c r="L125" s="10"/>
      <c r="M125" s="10"/>
      <c r="N125" s="20"/>
      <c r="O125" s="17"/>
      <c r="P125" s="17"/>
      <c r="Q125" s="17"/>
      <c r="R125" s="17"/>
      <c r="S125" s="17"/>
      <c r="T125" s="17"/>
      <c r="U125" s="17"/>
      <c r="V125" s="17"/>
      <c r="W125" s="17"/>
      <c r="X125" s="10"/>
      <c r="Y125" s="10"/>
      <c r="Z125" s="10"/>
      <c r="AA125" s="10"/>
      <c r="AB125" s="10"/>
      <c r="AC125" s="10"/>
      <c r="AD125" s="10"/>
      <c r="AE125" s="10"/>
      <c r="AF125" s="10"/>
      <c r="AG125" s="10"/>
      <c r="AH125" s="10"/>
      <c r="AI125" s="10"/>
      <c r="AJ125" s="10"/>
      <c r="AK125" s="10"/>
    </row>
    <row r="126" spans="1:37" s="15" customFormat="1" x14ac:dyDescent="0.2">
      <c r="A126" s="12"/>
      <c r="B126" s="13"/>
      <c r="C126" s="13"/>
      <c r="D126" s="14"/>
      <c r="G126" s="16"/>
      <c r="H126" s="13"/>
      <c r="I126" s="10"/>
      <c r="J126" s="10"/>
      <c r="K126" s="10"/>
      <c r="L126" s="10"/>
      <c r="M126" s="10"/>
      <c r="N126" s="20"/>
      <c r="O126" s="17"/>
      <c r="P126" s="17"/>
      <c r="Q126" s="17"/>
      <c r="R126" s="17"/>
      <c r="S126" s="17"/>
      <c r="T126" s="17"/>
      <c r="U126" s="17"/>
      <c r="V126" s="17"/>
      <c r="W126" s="17"/>
      <c r="X126" s="10"/>
      <c r="Y126" s="10"/>
      <c r="Z126" s="10"/>
      <c r="AA126" s="10"/>
      <c r="AB126" s="10"/>
      <c r="AC126" s="10"/>
      <c r="AD126" s="10"/>
      <c r="AE126" s="10"/>
      <c r="AF126" s="10"/>
      <c r="AG126" s="10"/>
      <c r="AH126" s="10"/>
      <c r="AI126" s="10"/>
      <c r="AJ126" s="10"/>
      <c r="AK126" s="10"/>
    </row>
    <row r="127" spans="1:37" s="15" customFormat="1" x14ac:dyDescent="0.2">
      <c r="A127" s="12"/>
      <c r="B127" s="13"/>
      <c r="C127" s="13"/>
      <c r="D127" s="14"/>
      <c r="G127" s="16"/>
      <c r="H127" s="13"/>
      <c r="I127" s="10"/>
      <c r="J127" s="10"/>
      <c r="K127" s="10"/>
      <c r="L127" s="10"/>
      <c r="M127" s="10"/>
      <c r="N127" s="20"/>
      <c r="O127" s="17"/>
      <c r="P127" s="17"/>
      <c r="Q127" s="17"/>
      <c r="R127" s="17"/>
      <c r="S127" s="17"/>
      <c r="T127" s="17"/>
      <c r="U127" s="17"/>
      <c r="V127" s="17"/>
      <c r="W127" s="17"/>
      <c r="X127" s="10"/>
      <c r="Y127" s="10"/>
      <c r="Z127" s="10"/>
      <c r="AA127" s="10"/>
      <c r="AB127" s="10"/>
      <c r="AC127" s="10"/>
      <c r="AD127" s="10"/>
      <c r="AE127" s="10"/>
      <c r="AF127" s="10"/>
      <c r="AG127" s="10"/>
      <c r="AH127" s="10"/>
      <c r="AI127" s="10"/>
      <c r="AJ127" s="10"/>
      <c r="AK127" s="10"/>
    </row>
    <row r="128" spans="1:37" s="15" customFormat="1" x14ac:dyDescent="0.2">
      <c r="A128" s="12"/>
      <c r="B128" s="13"/>
      <c r="C128" s="13"/>
      <c r="D128" s="14"/>
      <c r="G128" s="16"/>
      <c r="H128" s="13"/>
      <c r="I128" s="10"/>
      <c r="J128" s="10"/>
      <c r="K128" s="10"/>
      <c r="L128" s="10"/>
      <c r="M128" s="10"/>
      <c r="N128" s="20"/>
      <c r="O128" s="17"/>
      <c r="P128" s="17"/>
      <c r="Q128" s="17"/>
      <c r="R128" s="17"/>
      <c r="S128" s="17"/>
      <c r="T128" s="17"/>
      <c r="U128" s="17"/>
      <c r="V128" s="17"/>
      <c r="W128" s="17"/>
      <c r="X128" s="10"/>
      <c r="Y128" s="10"/>
      <c r="Z128" s="10"/>
      <c r="AA128" s="10"/>
      <c r="AB128" s="10"/>
      <c r="AC128" s="10"/>
      <c r="AD128" s="10"/>
      <c r="AE128" s="10"/>
      <c r="AF128" s="10"/>
      <c r="AG128" s="10"/>
      <c r="AH128" s="10"/>
      <c r="AI128" s="10"/>
      <c r="AJ128" s="10"/>
      <c r="AK128" s="10"/>
    </row>
    <row r="129" spans="1:37" s="15" customFormat="1" x14ac:dyDescent="0.2">
      <c r="A129" s="12"/>
      <c r="B129" s="13"/>
      <c r="C129" s="13"/>
      <c r="D129" s="14"/>
      <c r="G129" s="16"/>
      <c r="H129" s="13"/>
      <c r="I129" s="10"/>
      <c r="J129" s="10"/>
      <c r="K129" s="10"/>
      <c r="L129" s="10"/>
      <c r="M129" s="10"/>
      <c r="N129" s="20"/>
      <c r="O129" s="17"/>
      <c r="P129" s="17"/>
      <c r="Q129" s="17"/>
      <c r="R129" s="17"/>
      <c r="S129" s="17"/>
      <c r="T129" s="17"/>
      <c r="U129" s="17"/>
      <c r="V129" s="17"/>
      <c r="W129" s="17"/>
      <c r="X129" s="10"/>
      <c r="Y129" s="10"/>
      <c r="Z129" s="10"/>
      <c r="AA129" s="10"/>
      <c r="AB129" s="10"/>
      <c r="AC129" s="10"/>
      <c r="AD129" s="10"/>
      <c r="AE129" s="10"/>
      <c r="AF129" s="10"/>
      <c r="AG129" s="10"/>
      <c r="AH129" s="10"/>
      <c r="AI129" s="10"/>
      <c r="AJ129" s="10"/>
      <c r="AK129" s="10"/>
    </row>
    <row r="130" spans="1:37" s="15" customFormat="1" x14ac:dyDescent="0.2">
      <c r="A130" s="12"/>
      <c r="B130" s="13"/>
      <c r="C130" s="13"/>
      <c r="D130" s="14"/>
      <c r="G130" s="16"/>
      <c r="H130" s="13"/>
      <c r="I130" s="10"/>
      <c r="J130" s="10"/>
      <c r="K130" s="10"/>
      <c r="L130" s="10"/>
      <c r="M130" s="10"/>
      <c r="N130" s="20"/>
      <c r="O130" s="17"/>
      <c r="P130" s="17"/>
      <c r="Q130" s="17"/>
      <c r="R130" s="17"/>
      <c r="S130" s="17"/>
      <c r="T130" s="17"/>
      <c r="U130" s="17"/>
      <c r="V130" s="17"/>
      <c r="W130" s="17"/>
      <c r="X130" s="10"/>
      <c r="Y130" s="10"/>
      <c r="Z130" s="10"/>
      <c r="AA130" s="10"/>
      <c r="AB130" s="10"/>
      <c r="AC130" s="10"/>
      <c r="AD130" s="10"/>
      <c r="AE130" s="10"/>
      <c r="AF130" s="10"/>
      <c r="AG130" s="10"/>
      <c r="AH130" s="10"/>
      <c r="AI130" s="10"/>
      <c r="AJ130" s="10"/>
      <c r="AK130" s="10"/>
    </row>
    <row r="131" spans="1:37" s="15" customFormat="1" x14ac:dyDescent="0.2">
      <c r="A131" s="12"/>
      <c r="B131" s="13"/>
      <c r="C131" s="13"/>
      <c r="D131" s="14"/>
      <c r="G131" s="16"/>
      <c r="H131" s="13"/>
      <c r="I131" s="10"/>
      <c r="J131" s="10"/>
      <c r="K131" s="10"/>
      <c r="L131" s="10"/>
      <c r="M131" s="10"/>
      <c r="N131" s="20"/>
      <c r="O131" s="17"/>
      <c r="P131" s="17"/>
      <c r="Q131" s="17"/>
      <c r="R131" s="17"/>
      <c r="S131" s="17"/>
      <c r="T131" s="17"/>
      <c r="U131" s="17"/>
      <c r="V131" s="17"/>
      <c r="W131" s="17"/>
      <c r="X131" s="10"/>
      <c r="Y131" s="10"/>
      <c r="Z131" s="10"/>
      <c r="AA131" s="10"/>
      <c r="AB131" s="10"/>
      <c r="AC131" s="10"/>
      <c r="AD131" s="10"/>
      <c r="AE131" s="10"/>
      <c r="AF131" s="10"/>
      <c r="AG131" s="10"/>
      <c r="AH131" s="10"/>
      <c r="AI131" s="10"/>
      <c r="AJ131" s="10"/>
      <c r="AK131" s="10"/>
    </row>
    <row r="132" spans="1:37" s="15" customFormat="1" x14ac:dyDescent="0.2">
      <c r="A132" s="12"/>
      <c r="B132" s="13"/>
      <c r="C132" s="13"/>
      <c r="D132" s="14"/>
      <c r="G132" s="16"/>
      <c r="H132" s="13"/>
      <c r="I132" s="10"/>
      <c r="J132" s="10"/>
      <c r="K132" s="10"/>
      <c r="L132" s="10"/>
      <c r="M132" s="10"/>
      <c r="N132" s="20"/>
      <c r="O132" s="17"/>
      <c r="P132" s="17"/>
      <c r="Q132" s="17"/>
      <c r="R132" s="17"/>
      <c r="S132" s="17"/>
      <c r="T132" s="17"/>
      <c r="U132" s="17"/>
      <c r="V132" s="17"/>
      <c r="W132" s="17"/>
      <c r="X132" s="10"/>
      <c r="Y132" s="10"/>
      <c r="Z132" s="10"/>
      <c r="AA132" s="10"/>
      <c r="AB132" s="10"/>
      <c r="AC132" s="10"/>
      <c r="AD132" s="10"/>
      <c r="AE132" s="10"/>
      <c r="AF132" s="10"/>
      <c r="AG132" s="10"/>
      <c r="AH132" s="10"/>
      <c r="AI132" s="10"/>
      <c r="AJ132" s="10"/>
      <c r="AK132" s="10"/>
    </row>
    <row r="133" spans="1:37" s="15" customFormat="1" x14ac:dyDescent="0.2">
      <c r="A133" s="12"/>
      <c r="B133" s="13"/>
      <c r="C133" s="13"/>
      <c r="D133" s="14"/>
      <c r="G133" s="16"/>
      <c r="H133" s="13"/>
      <c r="I133" s="10"/>
      <c r="J133" s="10"/>
      <c r="K133" s="10"/>
      <c r="L133" s="10"/>
      <c r="M133" s="10"/>
      <c r="N133" s="20"/>
      <c r="O133" s="17"/>
      <c r="P133" s="17"/>
      <c r="Q133" s="17"/>
      <c r="R133" s="17"/>
      <c r="S133" s="17"/>
      <c r="T133" s="17"/>
      <c r="U133" s="17"/>
      <c r="V133" s="17"/>
      <c r="W133" s="17"/>
      <c r="X133" s="10"/>
      <c r="Y133" s="10"/>
      <c r="Z133" s="10"/>
      <c r="AA133" s="10"/>
      <c r="AB133" s="10"/>
      <c r="AC133" s="10"/>
      <c r="AD133" s="10"/>
      <c r="AE133" s="10"/>
      <c r="AF133" s="10"/>
      <c r="AG133" s="10"/>
      <c r="AH133" s="10"/>
      <c r="AI133" s="10"/>
      <c r="AJ133" s="10"/>
      <c r="AK133" s="10"/>
    </row>
    <row r="134" spans="1:37" s="15" customFormat="1" x14ac:dyDescent="0.2">
      <c r="A134" s="12"/>
      <c r="B134" s="13"/>
      <c r="C134" s="13"/>
      <c r="D134" s="14"/>
      <c r="G134" s="16"/>
      <c r="H134" s="13"/>
      <c r="I134" s="10"/>
      <c r="J134" s="10"/>
      <c r="K134" s="10"/>
      <c r="L134" s="10"/>
      <c r="M134" s="10"/>
      <c r="N134" s="20"/>
      <c r="O134" s="17"/>
      <c r="P134" s="17"/>
      <c r="Q134" s="17"/>
      <c r="R134" s="17"/>
      <c r="S134" s="17"/>
      <c r="T134" s="17"/>
      <c r="U134" s="17"/>
      <c r="V134" s="17"/>
      <c r="W134" s="17"/>
      <c r="X134" s="10"/>
      <c r="Y134" s="10"/>
      <c r="Z134" s="10"/>
      <c r="AA134" s="10"/>
      <c r="AB134" s="10"/>
      <c r="AC134" s="10"/>
      <c r="AD134" s="10"/>
      <c r="AE134" s="10"/>
      <c r="AF134" s="10"/>
      <c r="AG134" s="10"/>
      <c r="AH134" s="10"/>
      <c r="AI134" s="10"/>
      <c r="AJ134" s="10"/>
      <c r="AK134" s="10"/>
    </row>
    <row r="135" spans="1:37" s="15" customFormat="1" x14ac:dyDescent="0.2">
      <c r="A135" s="12"/>
      <c r="B135" s="13"/>
      <c r="C135" s="13"/>
      <c r="D135" s="14"/>
      <c r="G135" s="16"/>
      <c r="H135" s="13"/>
      <c r="I135" s="10"/>
      <c r="J135" s="10"/>
      <c r="K135" s="10"/>
      <c r="L135" s="10"/>
      <c r="M135" s="10"/>
      <c r="N135" s="20"/>
      <c r="O135" s="17"/>
      <c r="P135" s="17"/>
      <c r="Q135" s="17"/>
      <c r="R135" s="17"/>
      <c r="S135" s="17"/>
      <c r="T135" s="17"/>
      <c r="U135" s="17"/>
      <c r="V135" s="17"/>
      <c r="W135" s="17"/>
      <c r="X135" s="10"/>
      <c r="Y135" s="10"/>
      <c r="Z135" s="10"/>
      <c r="AA135" s="10"/>
      <c r="AB135" s="10"/>
      <c r="AC135" s="10"/>
      <c r="AD135" s="10"/>
      <c r="AE135" s="10"/>
      <c r="AF135" s="10"/>
      <c r="AG135" s="10"/>
      <c r="AH135" s="10"/>
      <c r="AI135" s="10"/>
      <c r="AJ135" s="10"/>
      <c r="AK135" s="10"/>
    </row>
    <row r="136" spans="1:37" s="15" customFormat="1" x14ac:dyDescent="0.2">
      <c r="A136" s="12"/>
      <c r="B136" s="13"/>
      <c r="C136" s="13"/>
      <c r="D136" s="14"/>
      <c r="G136" s="16"/>
      <c r="H136" s="13"/>
      <c r="I136" s="10"/>
      <c r="J136" s="10"/>
      <c r="K136" s="10"/>
      <c r="L136" s="10"/>
      <c r="M136" s="10"/>
      <c r="N136" s="20"/>
      <c r="O136" s="17"/>
      <c r="P136" s="17"/>
      <c r="Q136" s="17"/>
      <c r="R136" s="17"/>
      <c r="S136" s="17"/>
      <c r="T136" s="17"/>
      <c r="U136" s="17"/>
      <c r="V136" s="17"/>
      <c r="W136" s="17"/>
      <c r="X136" s="10"/>
      <c r="Y136" s="10"/>
      <c r="Z136" s="10"/>
      <c r="AA136" s="10"/>
      <c r="AB136" s="10"/>
      <c r="AC136" s="10"/>
      <c r="AD136" s="10"/>
      <c r="AE136" s="10"/>
      <c r="AF136" s="10"/>
      <c r="AG136" s="10"/>
      <c r="AH136" s="10"/>
      <c r="AI136" s="10"/>
      <c r="AJ136" s="10"/>
      <c r="AK136" s="10"/>
    </row>
    <row r="137" spans="1:37" s="15" customFormat="1" x14ac:dyDescent="0.2">
      <c r="A137" s="12"/>
      <c r="B137" s="13"/>
      <c r="C137" s="13"/>
      <c r="D137" s="14"/>
      <c r="G137" s="16"/>
      <c r="H137" s="13"/>
      <c r="I137" s="10"/>
      <c r="J137" s="10"/>
      <c r="K137" s="10"/>
      <c r="L137" s="10"/>
      <c r="M137" s="10"/>
      <c r="N137" s="20"/>
      <c r="O137" s="17"/>
      <c r="P137" s="17"/>
      <c r="Q137" s="17"/>
      <c r="R137" s="17"/>
      <c r="S137" s="17"/>
      <c r="T137" s="17"/>
      <c r="U137" s="17"/>
      <c r="V137" s="17"/>
      <c r="W137" s="17"/>
      <c r="X137" s="10"/>
      <c r="Y137" s="10"/>
      <c r="Z137" s="10"/>
      <c r="AA137" s="10"/>
      <c r="AB137" s="10"/>
      <c r="AC137" s="10"/>
      <c r="AD137" s="10"/>
      <c r="AE137" s="10"/>
      <c r="AF137" s="10"/>
      <c r="AG137" s="10"/>
      <c r="AH137" s="10"/>
      <c r="AI137" s="10"/>
      <c r="AJ137" s="10"/>
      <c r="AK137" s="10"/>
    </row>
    <row r="138" spans="1:37" s="15" customFormat="1" x14ac:dyDescent="0.2">
      <c r="A138" s="12"/>
      <c r="B138" s="13"/>
      <c r="C138" s="13"/>
      <c r="D138" s="14"/>
      <c r="G138" s="16"/>
      <c r="H138" s="13"/>
      <c r="I138" s="10"/>
      <c r="J138" s="10"/>
      <c r="K138" s="10"/>
      <c r="L138" s="10"/>
      <c r="M138" s="10"/>
      <c r="N138" s="20"/>
      <c r="O138" s="17"/>
      <c r="P138" s="17"/>
      <c r="Q138" s="17"/>
      <c r="R138" s="17"/>
      <c r="S138" s="17"/>
      <c r="T138" s="17"/>
      <c r="U138" s="17"/>
      <c r="V138" s="17"/>
      <c r="W138" s="17"/>
      <c r="X138" s="10"/>
      <c r="Y138" s="10"/>
      <c r="Z138" s="10"/>
      <c r="AA138" s="10"/>
      <c r="AB138" s="10"/>
      <c r="AC138" s="10"/>
      <c r="AD138" s="10"/>
      <c r="AE138" s="10"/>
      <c r="AF138" s="10"/>
      <c r="AG138" s="10"/>
      <c r="AH138" s="10"/>
      <c r="AI138" s="10"/>
      <c r="AJ138" s="10"/>
      <c r="AK138" s="10"/>
    </row>
    <row r="139" spans="1:37" s="15" customFormat="1" x14ac:dyDescent="0.2">
      <c r="A139" s="12"/>
      <c r="B139" s="13"/>
      <c r="C139" s="13"/>
      <c r="D139" s="14"/>
      <c r="G139" s="16"/>
      <c r="H139" s="13"/>
      <c r="I139" s="10"/>
      <c r="J139" s="10"/>
      <c r="K139" s="10"/>
      <c r="L139" s="10"/>
      <c r="M139" s="10"/>
      <c r="N139" s="20"/>
      <c r="O139" s="17"/>
      <c r="P139" s="17"/>
      <c r="Q139" s="17"/>
      <c r="R139" s="17"/>
      <c r="S139" s="17"/>
      <c r="T139" s="17"/>
      <c r="U139" s="17"/>
      <c r="V139" s="17"/>
      <c r="W139" s="17"/>
      <c r="X139" s="10"/>
      <c r="Y139" s="10"/>
      <c r="Z139" s="10"/>
      <c r="AA139" s="10"/>
      <c r="AB139" s="10"/>
      <c r="AC139" s="10"/>
      <c r="AD139" s="10"/>
      <c r="AE139" s="10"/>
      <c r="AF139" s="10"/>
      <c r="AG139" s="10"/>
      <c r="AH139" s="10"/>
      <c r="AI139" s="10"/>
      <c r="AJ139" s="10"/>
      <c r="AK139" s="10"/>
    </row>
    <row r="140" spans="1:37" s="15" customFormat="1" x14ac:dyDescent="0.2">
      <c r="A140" s="12"/>
      <c r="B140" s="13"/>
      <c r="C140" s="13"/>
      <c r="D140" s="14"/>
      <c r="G140" s="16"/>
      <c r="H140" s="13"/>
      <c r="I140" s="10"/>
      <c r="J140" s="10"/>
      <c r="K140" s="10"/>
      <c r="L140" s="10"/>
      <c r="M140" s="10"/>
      <c r="N140" s="20"/>
      <c r="O140" s="17"/>
      <c r="P140" s="17"/>
      <c r="Q140" s="17"/>
      <c r="R140" s="17"/>
      <c r="S140" s="17"/>
      <c r="T140" s="17"/>
      <c r="U140" s="17"/>
      <c r="V140" s="17"/>
      <c r="W140" s="17"/>
      <c r="X140" s="10"/>
      <c r="Y140" s="10"/>
      <c r="Z140" s="10"/>
      <c r="AA140" s="10"/>
      <c r="AB140" s="10"/>
      <c r="AC140" s="10"/>
      <c r="AD140" s="10"/>
      <c r="AE140" s="10"/>
      <c r="AF140" s="10"/>
      <c r="AG140" s="10"/>
      <c r="AH140" s="10"/>
      <c r="AI140" s="10"/>
      <c r="AJ140" s="10"/>
      <c r="AK140" s="10"/>
    </row>
    <row r="141" spans="1:37" s="15" customFormat="1" x14ac:dyDescent="0.2">
      <c r="A141" s="12"/>
      <c r="B141" s="13"/>
      <c r="C141" s="13"/>
      <c r="D141" s="14"/>
      <c r="G141" s="16"/>
      <c r="H141" s="13"/>
      <c r="I141" s="10"/>
      <c r="J141" s="10"/>
      <c r="K141" s="10"/>
      <c r="L141" s="10"/>
      <c r="M141" s="10"/>
      <c r="N141" s="20"/>
      <c r="O141" s="17"/>
      <c r="P141" s="17"/>
      <c r="Q141" s="17"/>
      <c r="R141" s="17"/>
      <c r="S141" s="17"/>
      <c r="T141" s="17"/>
      <c r="U141" s="17"/>
      <c r="V141" s="17"/>
      <c r="W141" s="17"/>
      <c r="X141" s="10"/>
      <c r="Y141" s="10"/>
      <c r="Z141" s="10"/>
      <c r="AA141" s="10"/>
      <c r="AB141" s="10"/>
      <c r="AC141" s="10"/>
      <c r="AD141" s="10"/>
      <c r="AE141" s="10"/>
      <c r="AF141" s="10"/>
      <c r="AG141" s="10"/>
      <c r="AH141" s="10"/>
      <c r="AI141" s="10"/>
      <c r="AJ141" s="10"/>
      <c r="AK141" s="10"/>
    </row>
    <row r="142" spans="1:37" s="15" customFormat="1" x14ac:dyDescent="0.2">
      <c r="A142" s="12"/>
      <c r="B142" s="13"/>
      <c r="C142" s="13"/>
      <c r="D142" s="14"/>
      <c r="G142" s="16"/>
      <c r="H142" s="13"/>
      <c r="I142" s="10"/>
      <c r="J142" s="10"/>
      <c r="K142" s="10"/>
      <c r="L142" s="10"/>
      <c r="M142" s="10"/>
      <c r="N142" s="20"/>
      <c r="O142" s="17"/>
      <c r="P142" s="17"/>
      <c r="Q142" s="17"/>
      <c r="R142" s="17"/>
      <c r="S142" s="17"/>
      <c r="T142" s="17"/>
      <c r="U142" s="17"/>
      <c r="V142" s="17"/>
      <c r="W142" s="17"/>
      <c r="X142" s="10"/>
      <c r="Y142" s="10"/>
      <c r="Z142" s="10"/>
      <c r="AA142" s="10"/>
      <c r="AB142" s="10"/>
      <c r="AC142" s="10"/>
      <c r="AD142" s="10"/>
      <c r="AE142" s="10"/>
      <c r="AF142" s="10"/>
      <c r="AG142" s="10"/>
      <c r="AH142" s="10"/>
      <c r="AI142" s="10"/>
      <c r="AJ142" s="10"/>
      <c r="AK142" s="10"/>
    </row>
    <row r="143" spans="1:37" s="15" customFormat="1" x14ac:dyDescent="0.2">
      <c r="A143" s="12"/>
      <c r="B143" s="13"/>
      <c r="C143" s="13"/>
      <c r="D143" s="14"/>
      <c r="G143" s="16"/>
      <c r="H143" s="13"/>
      <c r="I143" s="10"/>
      <c r="J143" s="10"/>
      <c r="K143" s="10"/>
      <c r="L143" s="10"/>
      <c r="M143" s="10"/>
      <c r="N143" s="20"/>
      <c r="O143" s="17"/>
      <c r="P143" s="17"/>
      <c r="Q143" s="17"/>
      <c r="R143" s="17"/>
      <c r="S143" s="17"/>
      <c r="T143" s="17"/>
      <c r="U143" s="17"/>
      <c r="V143" s="17"/>
      <c r="W143" s="17"/>
      <c r="X143" s="10"/>
      <c r="Y143" s="10"/>
      <c r="Z143" s="10"/>
      <c r="AA143" s="10"/>
      <c r="AB143" s="10"/>
      <c r="AC143" s="10"/>
      <c r="AD143" s="10"/>
      <c r="AE143" s="10"/>
      <c r="AF143" s="10"/>
      <c r="AG143" s="10"/>
      <c r="AH143" s="10"/>
      <c r="AI143" s="10"/>
      <c r="AJ143" s="10"/>
      <c r="AK143" s="10"/>
    </row>
    <row r="144" spans="1:37" s="15" customFormat="1" x14ac:dyDescent="0.2">
      <c r="A144" s="12"/>
      <c r="B144" s="13"/>
      <c r="C144" s="13"/>
      <c r="D144" s="14"/>
      <c r="G144" s="16"/>
      <c r="H144" s="13"/>
      <c r="I144" s="10"/>
      <c r="J144" s="10"/>
      <c r="K144" s="10"/>
      <c r="L144" s="10"/>
      <c r="M144" s="10"/>
      <c r="N144" s="20"/>
      <c r="O144" s="17"/>
      <c r="P144" s="17"/>
      <c r="Q144" s="17"/>
      <c r="R144" s="17"/>
      <c r="S144" s="17"/>
      <c r="T144" s="17"/>
      <c r="U144" s="17"/>
      <c r="V144" s="17"/>
      <c r="W144" s="17"/>
      <c r="X144" s="10"/>
      <c r="Y144" s="10"/>
      <c r="Z144" s="10"/>
      <c r="AA144" s="10"/>
      <c r="AB144" s="10"/>
      <c r="AC144" s="10"/>
      <c r="AD144" s="10"/>
      <c r="AE144" s="10"/>
      <c r="AF144" s="10"/>
      <c r="AG144" s="10"/>
      <c r="AH144" s="10"/>
      <c r="AI144" s="10"/>
      <c r="AJ144" s="10"/>
      <c r="AK144" s="10"/>
    </row>
    <row r="145" spans="1:37" s="15" customFormat="1" x14ac:dyDescent="0.2">
      <c r="A145" s="12"/>
      <c r="B145" s="13"/>
      <c r="C145" s="13"/>
      <c r="D145" s="14"/>
      <c r="G145" s="16"/>
      <c r="H145" s="13"/>
      <c r="I145" s="10"/>
      <c r="J145" s="10"/>
      <c r="K145" s="10"/>
      <c r="L145" s="10"/>
      <c r="M145" s="10"/>
      <c r="N145" s="20"/>
      <c r="O145" s="17"/>
      <c r="P145" s="17"/>
      <c r="Q145" s="17"/>
      <c r="R145" s="17"/>
      <c r="S145" s="17"/>
      <c r="T145" s="17"/>
      <c r="U145" s="17"/>
      <c r="V145" s="17"/>
      <c r="W145" s="17"/>
      <c r="X145" s="10"/>
      <c r="Y145" s="10"/>
      <c r="Z145" s="10"/>
      <c r="AA145" s="10"/>
      <c r="AB145" s="10"/>
      <c r="AC145" s="10"/>
      <c r="AD145" s="10"/>
      <c r="AE145" s="10"/>
      <c r="AF145" s="10"/>
      <c r="AG145" s="10"/>
      <c r="AH145" s="10"/>
      <c r="AI145" s="10"/>
      <c r="AJ145" s="10"/>
      <c r="AK145" s="10"/>
    </row>
    <row r="146" spans="1:37" s="15" customFormat="1" x14ac:dyDescent="0.2">
      <c r="A146" s="12"/>
      <c r="B146" s="13"/>
      <c r="C146" s="13"/>
      <c r="D146" s="14"/>
      <c r="G146" s="16"/>
      <c r="H146" s="13"/>
      <c r="I146" s="10"/>
      <c r="J146" s="10"/>
      <c r="K146" s="10"/>
      <c r="L146" s="10"/>
      <c r="M146" s="10"/>
      <c r="N146" s="20"/>
      <c r="O146" s="17"/>
      <c r="P146" s="17"/>
      <c r="Q146" s="17"/>
      <c r="R146" s="17"/>
      <c r="S146" s="17"/>
      <c r="T146" s="17"/>
      <c r="U146" s="17"/>
      <c r="V146" s="17"/>
      <c r="W146" s="17"/>
      <c r="X146" s="10"/>
      <c r="Y146" s="10"/>
      <c r="Z146" s="10"/>
      <c r="AA146" s="10"/>
      <c r="AB146" s="10"/>
      <c r="AC146" s="10"/>
      <c r="AD146" s="10"/>
      <c r="AE146" s="10"/>
      <c r="AF146" s="10"/>
      <c r="AG146" s="10"/>
      <c r="AH146" s="10"/>
      <c r="AI146" s="10"/>
      <c r="AJ146" s="10"/>
      <c r="AK146" s="10"/>
    </row>
    <row r="147" spans="1:37" s="15" customFormat="1" x14ac:dyDescent="0.2">
      <c r="A147" s="12"/>
      <c r="B147" s="13"/>
      <c r="C147" s="13"/>
      <c r="D147" s="14"/>
      <c r="G147" s="16"/>
      <c r="H147" s="13"/>
      <c r="I147" s="10"/>
      <c r="J147" s="10"/>
      <c r="K147" s="10"/>
      <c r="L147" s="10"/>
      <c r="M147" s="10"/>
      <c r="N147" s="20"/>
      <c r="O147" s="17"/>
      <c r="P147" s="17"/>
      <c r="Q147" s="17"/>
      <c r="R147" s="17"/>
      <c r="S147" s="17"/>
      <c r="T147" s="17"/>
      <c r="U147" s="17"/>
      <c r="V147" s="17"/>
      <c r="W147" s="17"/>
      <c r="X147" s="10"/>
      <c r="Y147" s="10"/>
      <c r="Z147" s="10"/>
      <c r="AA147" s="10"/>
      <c r="AB147" s="10"/>
      <c r="AC147" s="10"/>
      <c r="AD147" s="10"/>
      <c r="AE147" s="10"/>
      <c r="AF147" s="10"/>
      <c r="AG147" s="10"/>
      <c r="AH147" s="10"/>
      <c r="AI147" s="10"/>
      <c r="AJ147" s="10"/>
      <c r="AK147" s="10"/>
    </row>
    <row r="148" spans="1:37" s="15" customFormat="1" x14ac:dyDescent="0.2">
      <c r="A148" s="12"/>
      <c r="B148" s="13"/>
      <c r="C148" s="13"/>
      <c r="D148" s="14"/>
      <c r="G148" s="16"/>
      <c r="H148" s="13"/>
      <c r="I148" s="10"/>
      <c r="J148" s="10"/>
      <c r="K148" s="10"/>
      <c r="L148" s="10"/>
      <c r="M148" s="10"/>
      <c r="N148" s="20"/>
      <c r="O148" s="17"/>
      <c r="P148" s="17"/>
      <c r="Q148" s="17"/>
      <c r="R148" s="17"/>
      <c r="S148" s="17"/>
      <c r="T148" s="17"/>
      <c r="U148" s="17"/>
      <c r="V148" s="17"/>
      <c r="W148" s="17"/>
      <c r="X148" s="10"/>
      <c r="Y148" s="10"/>
      <c r="Z148" s="10"/>
      <c r="AA148" s="10"/>
      <c r="AB148" s="10"/>
      <c r="AC148" s="10"/>
      <c r="AD148" s="10"/>
      <c r="AE148" s="10"/>
      <c r="AF148" s="10"/>
      <c r="AG148" s="10"/>
      <c r="AH148" s="10"/>
      <c r="AI148" s="10"/>
      <c r="AJ148" s="10"/>
      <c r="AK148" s="10"/>
    </row>
    <row r="149" spans="1:37" s="15" customFormat="1" x14ac:dyDescent="0.2">
      <c r="A149" s="12"/>
      <c r="B149" s="13"/>
      <c r="C149" s="13"/>
      <c r="D149" s="14"/>
      <c r="G149" s="16"/>
      <c r="H149" s="13"/>
      <c r="I149" s="10"/>
      <c r="J149" s="10"/>
      <c r="K149" s="10"/>
      <c r="L149" s="10"/>
      <c r="M149" s="10"/>
      <c r="N149" s="20"/>
      <c r="O149" s="17"/>
      <c r="P149" s="17"/>
      <c r="Q149" s="17"/>
      <c r="R149" s="17"/>
      <c r="S149" s="17"/>
      <c r="T149" s="17"/>
      <c r="U149" s="17"/>
      <c r="V149" s="17"/>
      <c r="W149" s="17"/>
      <c r="X149" s="10"/>
      <c r="Y149" s="10"/>
      <c r="Z149" s="10"/>
      <c r="AA149" s="10"/>
      <c r="AB149" s="10"/>
      <c r="AC149" s="10"/>
      <c r="AD149" s="10"/>
      <c r="AE149" s="10"/>
      <c r="AF149" s="10"/>
      <c r="AG149" s="10"/>
      <c r="AH149" s="10"/>
      <c r="AI149" s="10"/>
      <c r="AJ149" s="10"/>
      <c r="AK149" s="10"/>
    </row>
    <row r="150" spans="1:37" s="15" customFormat="1" x14ac:dyDescent="0.2">
      <c r="A150" s="12"/>
      <c r="B150" s="13"/>
      <c r="C150" s="13"/>
      <c r="D150" s="14"/>
      <c r="G150" s="16"/>
      <c r="H150" s="13"/>
      <c r="I150" s="10"/>
      <c r="J150" s="10"/>
      <c r="K150" s="10"/>
      <c r="L150" s="10"/>
      <c r="M150" s="10"/>
      <c r="N150" s="20"/>
      <c r="O150" s="17"/>
      <c r="P150" s="17"/>
      <c r="Q150" s="17"/>
      <c r="R150" s="17"/>
      <c r="S150" s="17"/>
      <c r="T150" s="17"/>
      <c r="U150" s="17"/>
      <c r="V150" s="17"/>
      <c r="W150" s="17"/>
      <c r="X150" s="10"/>
      <c r="Y150" s="10"/>
      <c r="Z150" s="10"/>
      <c r="AA150" s="10"/>
      <c r="AB150" s="10"/>
      <c r="AC150" s="10"/>
      <c r="AD150" s="10"/>
      <c r="AE150" s="10"/>
      <c r="AF150" s="10"/>
      <c r="AG150" s="10"/>
      <c r="AH150" s="10"/>
      <c r="AI150" s="10"/>
      <c r="AJ150" s="10"/>
      <c r="AK150" s="10"/>
    </row>
    <row r="151" spans="1:37" s="15" customFormat="1" x14ac:dyDescent="0.2">
      <c r="A151" s="12"/>
      <c r="B151" s="13"/>
      <c r="C151" s="13"/>
      <c r="D151" s="14"/>
      <c r="G151" s="16"/>
      <c r="H151" s="13"/>
      <c r="I151" s="10"/>
      <c r="J151" s="10"/>
      <c r="K151" s="10"/>
      <c r="L151" s="10"/>
      <c r="M151" s="10"/>
      <c r="N151" s="20"/>
      <c r="O151" s="17"/>
      <c r="P151" s="17"/>
      <c r="Q151" s="17"/>
      <c r="R151" s="17"/>
      <c r="S151" s="17"/>
      <c r="T151" s="17"/>
      <c r="U151" s="17"/>
      <c r="V151" s="17"/>
      <c r="W151" s="17"/>
      <c r="X151" s="10"/>
      <c r="Y151" s="10"/>
      <c r="Z151" s="10"/>
      <c r="AA151" s="10"/>
      <c r="AB151" s="10"/>
      <c r="AC151" s="10"/>
      <c r="AD151" s="10"/>
      <c r="AE151" s="10"/>
      <c r="AF151" s="10"/>
      <c r="AG151" s="10"/>
      <c r="AH151" s="10"/>
      <c r="AI151" s="10"/>
      <c r="AJ151" s="10"/>
      <c r="AK151" s="10"/>
    </row>
    <row r="152" spans="1:37" s="15" customFormat="1" x14ac:dyDescent="0.2">
      <c r="A152" s="12"/>
      <c r="B152" s="13"/>
      <c r="C152" s="13"/>
      <c r="D152" s="14"/>
      <c r="G152" s="16"/>
      <c r="H152" s="13"/>
      <c r="I152" s="10"/>
      <c r="J152" s="10"/>
      <c r="K152" s="10"/>
      <c r="L152" s="10"/>
      <c r="M152" s="10"/>
      <c r="N152" s="20"/>
      <c r="O152" s="17"/>
      <c r="P152" s="17"/>
      <c r="Q152" s="17"/>
      <c r="R152" s="17"/>
      <c r="S152" s="17"/>
      <c r="T152" s="17"/>
      <c r="U152" s="17"/>
      <c r="V152" s="17"/>
      <c r="W152" s="17"/>
      <c r="X152" s="10"/>
      <c r="Y152" s="10"/>
      <c r="Z152" s="10"/>
      <c r="AA152" s="10"/>
      <c r="AB152" s="10"/>
      <c r="AC152" s="10"/>
      <c r="AD152" s="10"/>
      <c r="AE152" s="10"/>
      <c r="AF152" s="10"/>
      <c r="AG152" s="10"/>
      <c r="AH152" s="10"/>
      <c r="AI152" s="10"/>
      <c r="AJ152" s="10"/>
      <c r="AK152" s="10"/>
    </row>
    <row r="153" spans="1:37" s="15" customFormat="1" x14ac:dyDescent="0.2">
      <c r="A153" s="12"/>
      <c r="B153" s="13"/>
      <c r="C153" s="13"/>
      <c r="D153" s="14"/>
      <c r="G153" s="16"/>
      <c r="H153" s="13"/>
      <c r="I153" s="10"/>
      <c r="J153" s="10"/>
      <c r="K153" s="10"/>
      <c r="L153" s="10"/>
      <c r="M153" s="10"/>
      <c r="N153" s="20"/>
      <c r="O153" s="17"/>
      <c r="P153" s="17"/>
      <c r="Q153" s="17"/>
      <c r="R153" s="17"/>
      <c r="S153" s="17"/>
      <c r="T153" s="17"/>
      <c r="U153" s="17"/>
      <c r="V153" s="17"/>
      <c r="W153" s="17"/>
      <c r="X153" s="10"/>
      <c r="Y153" s="10"/>
      <c r="Z153" s="10"/>
      <c r="AA153" s="10"/>
      <c r="AB153" s="10"/>
      <c r="AC153" s="10"/>
      <c r="AD153" s="10"/>
      <c r="AE153" s="10"/>
      <c r="AF153" s="10"/>
      <c r="AG153" s="10"/>
      <c r="AH153" s="10"/>
      <c r="AI153" s="10"/>
      <c r="AJ153" s="10"/>
      <c r="AK153" s="10"/>
    </row>
    <row r="154" spans="1:37" s="15" customFormat="1" x14ac:dyDescent="0.2">
      <c r="A154" s="12"/>
      <c r="B154" s="13"/>
      <c r="C154" s="13"/>
      <c r="D154" s="14"/>
      <c r="G154" s="16"/>
      <c r="H154" s="13"/>
      <c r="I154" s="10"/>
      <c r="J154" s="10"/>
      <c r="K154" s="10"/>
      <c r="L154" s="10"/>
      <c r="M154" s="10"/>
      <c r="N154" s="20"/>
      <c r="O154" s="17"/>
      <c r="P154" s="17"/>
      <c r="Q154" s="17"/>
      <c r="R154" s="17"/>
      <c r="S154" s="17"/>
      <c r="T154" s="17"/>
      <c r="U154" s="17"/>
      <c r="V154" s="17"/>
      <c r="W154" s="17"/>
      <c r="X154" s="10"/>
      <c r="Y154" s="10"/>
      <c r="Z154" s="10"/>
      <c r="AA154" s="10"/>
      <c r="AB154" s="10"/>
      <c r="AC154" s="10"/>
      <c r="AD154" s="10"/>
      <c r="AE154" s="10"/>
      <c r="AF154" s="10"/>
      <c r="AG154" s="10"/>
      <c r="AH154" s="10"/>
      <c r="AI154" s="10"/>
      <c r="AJ154" s="10"/>
      <c r="AK154" s="10"/>
    </row>
    <row r="155" spans="1:37" s="15" customFormat="1" x14ac:dyDescent="0.2">
      <c r="A155" s="12"/>
      <c r="B155" s="13"/>
      <c r="C155" s="13"/>
      <c r="D155" s="14"/>
      <c r="G155" s="16"/>
      <c r="H155" s="13"/>
      <c r="I155" s="10"/>
      <c r="J155" s="10"/>
      <c r="K155" s="10"/>
      <c r="L155" s="10"/>
      <c r="M155" s="10"/>
      <c r="N155" s="20"/>
      <c r="O155" s="17"/>
      <c r="P155" s="17"/>
      <c r="Q155" s="17"/>
      <c r="R155" s="17"/>
      <c r="S155" s="17"/>
      <c r="T155" s="17"/>
      <c r="U155" s="17"/>
      <c r="V155" s="17"/>
      <c r="W155" s="17"/>
      <c r="X155" s="10"/>
      <c r="Y155" s="10"/>
      <c r="Z155" s="10"/>
      <c r="AA155" s="10"/>
      <c r="AB155" s="10"/>
      <c r="AC155" s="10"/>
      <c r="AD155" s="10"/>
      <c r="AE155" s="10"/>
      <c r="AF155" s="10"/>
      <c r="AG155" s="10"/>
      <c r="AH155" s="10"/>
      <c r="AI155" s="10"/>
      <c r="AJ155" s="10"/>
      <c r="AK155" s="10"/>
    </row>
    <row r="156" spans="1:37" s="15" customFormat="1" x14ac:dyDescent="0.2">
      <c r="A156" s="12"/>
      <c r="B156" s="13"/>
      <c r="C156" s="13"/>
      <c r="D156" s="14"/>
      <c r="G156" s="16"/>
      <c r="H156" s="13"/>
      <c r="I156" s="10"/>
      <c r="J156" s="10"/>
      <c r="K156" s="10"/>
      <c r="L156" s="10"/>
      <c r="M156" s="10"/>
      <c r="N156" s="20"/>
      <c r="O156" s="17"/>
      <c r="P156" s="17"/>
      <c r="Q156" s="17"/>
      <c r="R156" s="17"/>
      <c r="S156" s="17"/>
      <c r="T156" s="17"/>
      <c r="U156" s="17"/>
      <c r="V156" s="17"/>
      <c r="W156" s="17"/>
      <c r="X156" s="10"/>
      <c r="Y156" s="10"/>
      <c r="Z156" s="10"/>
      <c r="AA156" s="10"/>
      <c r="AB156" s="10"/>
      <c r="AC156" s="10"/>
      <c r="AD156" s="10"/>
      <c r="AE156" s="10"/>
      <c r="AF156" s="10"/>
      <c r="AG156" s="10"/>
      <c r="AH156" s="10"/>
      <c r="AI156" s="10"/>
      <c r="AJ156" s="10"/>
      <c r="AK156" s="10"/>
    </row>
    <row r="157" spans="1:37" s="15" customFormat="1" x14ac:dyDescent="0.2">
      <c r="A157" s="12"/>
      <c r="B157" s="13"/>
      <c r="C157" s="13"/>
      <c r="D157" s="14"/>
      <c r="G157" s="16"/>
      <c r="H157" s="13"/>
      <c r="I157" s="10"/>
      <c r="J157" s="10"/>
      <c r="K157" s="10"/>
      <c r="L157" s="10"/>
      <c r="M157" s="10"/>
      <c r="N157" s="20"/>
      <c r="O157" s="17"/>
      <c r="P157" s="17"/>
      <c r="Q157" s="17"/>
      <c r="R157" s="17"/>
      <c r="S157" s="17"/>
      <c r="T157" s="17"/>
      <c r="U157" s="17"/>
      <c r="V157" s="17"/>
      <c r="W157" s="17"/>
      <c r="X157" s="10"/>
      <c r="Y157" s="10"/>
      <c r="Z157" s="10"/>
      <c r="AA157" s="10"/>
      <c r="AB157" s="10"/>
      <c r="AC157" s="10"/>
      <c r="AD157" s="10"/>
      <c r="AE157" s="10"/>
      <c r="AF157" s="10"/>
      <c r="AG157" s="10"/>
      <c r="AH157" s="10"/>
      <c r="AI157" s="10"/>
      <c r="AJ157" s="10"/>
      <c r="AK157" s="10"/>
    </row>
    <row r="158" spans="1:37" s="15" customFormat="1" x14ac:dyDescent="0.2">
      <c r="A158" s="12"/>
      <c r="B158" s="13"/>
      <c r="C158" s="13"/>
      <c r="D158" s="14"/>
      <c r="G158" s="16"/>
      <c r="H158" s="13"/>
      <c r="I158" s="10"/>
      <c r="J158" s="10"/>
      <c r="K158" s="10"/>
      <c r="L158" s="10"/>
      <c r="M158" s="10"/>
      <c r="N158" s="20"/>
      <c r="O158" s="17"/>
      <c r="P158" s="17"/>
      <c r="Q158" s="17"/>
      <c r="R158" s="17"/>
      <c r="S158" s="17"/>
      <c r="T158" s="17"/>
      <c r="U158" s="17"/>
      <c r="V158" s="17"/>
      <c r="W158" s="17"/>
      <c r="X158" s="10"/>
      <c r="Y158" s="10"/>
      <c r="Z158" s="10"/>
      <c r="AA158" s="10"/>
      <c r="AB158" s="10"/>
      <c r="AC158" s="10"/>
      <c r="AD158" s="10"/>
      <c r="AE158" s="10"/>
      <c r="AF158" s="10"/>
      <c r="AG158" s="10"/>
      <c r="AH158" s="10"/>
      <c r="AI158" s="10"/>
      <c r="AJ158" s="10"/>
      <c r="AK158" s="10"/>
    </row>
    <row r="159" spans="1:37" s="15" customFormat="1" x14ac:dyDescent="0.2">
      <c r="A159" s="12"/>
      <c r="B159" s="13"/>
      <c r="C159" s="13"/>
      <c r="D159" s="14"/>
      <c r="G159" s="16"/>
      <c r="H159" s="13"/>
      <c r="I159" s="10"/>
      <c r="J159" s="10"/>
      <c r="K159" s="10"/>
      <c r="L159" s="10"/>
      <c r="M159" s="10"/>
      <c r="N159" s="20"/>
      <c r="O159" s="17"/>
      <c r="P159" s="17"/>
      <c r="Q159" s="17"/>
      <c r="R159" s="17"/>
      <c r="S159" s="17"/>
      <c r="T159" s="17"/>
      <c r="U159" s="17"/>
      <c r="V159" s="17"/>
      <c r="W159" s="17"/>
      <c r="X159" s="10"/>
      <c r="Y159" s="10"/>
      <c r="Z159" s="10"/>
      <c r="AA159" s="10"/>
      <c r="AB159" s="10"/>
      <c r="AC159" s="10"/>
      <c r="AD159" s="10"/>
      <c r="AE159" s="10"/>
      <c r="AF159" s="10"/>
      <c r="AG159" s="10"/>
      <c r="AH159" s="10"/>
      <c r="AI159" s="10"/>
      <c r="AJ159" s="10"/>
      <c r="AK159" s="10"/>
    </row>
    <row r="160" spans="1:37" s="15" customFormat="1" x14ac:dyDescent="0.2">
      <c r="A160" s="12"/>
      <c r="B160" s="13"/>
      <c r="C160" s="13"/>
      <c r="D160" s="14"/>
      <c r="G160" s="16"/>
      <c r="H160" s="13"/>
      <c r="I160" s="10"/>
      <c r="J160" s="10"/>
      <c r="K160" s="10"/>
      <c r="L160" s="10"/>
      <c r="M160" s="10"/>
      <c r="N160" s="20"/>
      <c r="O160" s="17"/>
      <c r="P160" s="17"/>
      <c r="Q160" s="17"/>
      <c r="R160" s="17"/>
      <c r="S160" s="17"/>
      <c r="T160" s="17"/>
      <c r="U160" s="17"/>
      <c r="V160" s="17"/>
      <c r="W160" s="17"/>
      <c r="X160" s="10"/>
      <c r="Y160" s="10"/>
      <c r="Z160" s="10"/>
      <c r="AA160" s="10"/>
      <c r="AB160" s="10"/>
      <c r="AC160" s="10"/>
      <c r="AD160" s="10"/>
      <c r="AE160" s="10"/>
      <c r="AF160" s="10"/>
      <c r="AG160" s="10"/>
      <c r="AH160" s="10"/>
      <c r="AI160" s="10"/>
      <c r="AJ160" s="10"/>
      <c r="AK160" s="10"/>
    </row>
    <row r="161" spans="1:37" s="15" customFormat="1" x14ac:dyDescent="0.2">
      <c r="A161" s="12"/>
      <c r="B161" s="13"/>
      <c r="C161" s="13"/>
      <c r="D161" s="14"/>
      <c r="G161" s="16"/>
      <c r="H161" s="13"/>
      <c r="I161" s="10"/>
      <c r="J161" s="10"/>
      <c r="K161" s="10"/>
      <c r="L161" s="10"/>
      <c r="M161" s="10"/>
      <c r="N161" s="20"/>
      <c r="O161" s="17"/>
      <c r="P161" s="17"/>
      <c r="Q161" s="17"/>
      <c r="R161" s="17"/>
      <c r="S161" s="17"/>
      <c r="T161" s="17"/>
      <c r="U161" s="17"/>
      <c r="V161" s="17"/>
      <c r="W161" s="17"/>
      <c r="X161" s="10"/>
      <c r="Y161" s="10"/>
      <c r="Z161" s="10"/>
      <c r="AA161" s="10"/>
      <c r="AB161" s="10"/>
      <c r="AC161" s="10"/>
      <c r="AD161" s="10"/>
      <c r="AE161" s="10"/>
      <c r="AF161" s="10"/>
      <c r="AG161" s="10"/>
      <c r="AH161" s="10"/>
      <c r="AI161" s="10"/>
      <c r="AJ161" s="10"/>
      <c r="AK161" s="10"/>
    </row>
    <row r="162" spans="1:37" s="15" customFormat="1" x14ac:dyDescent="0.2">
      <c r="A162" s="12"/>
      <c r="B162" s="13"/>
      <c r="C162" s="13"/>
      <c r="D162" s="14"/>
      <c r="G162" s="16"/>
      <c r="H162" s="13"/>
      <c r="I162" s="10"/>
      <c r="J162" s="10"/>
      <c r="K162" s="10"/>
      <c r="L162" s="10"/>
      <c r="M162" s="10"/>
      <c r="N162" s="20"/>
      <c r="O162" s="17"/>
      <c r="P162" s="17"/>
      <c r="Q162" s="17"/>
      <c r="R162" s="17"/>
      <c r="S162" s="17"/>
      <c r="T162" s="17"/>
      <c r="U162" s="17"/>
      <c r="V162" s="17"/>
      <c r="W162" s="17"/>
      <c r="X162" s="10"/>
      <c r="Y162" s="10"/>
      <c r="Z162" s="10"/>
      <c r="AA162" s="10"/>
      <c r="AB162" s="10"/>
      <c r="AC162" s="10"/>
      <c r="AD162" s="10"/>
      <c r="AE162" s="10"/>
      <c r="AF162" s="10"/>
      <c r="AG162" s="10"/>
      <c r="AH162" s="10"/>
      <c r="AI162" s="10"/>
      <c r="AJ162" s="10"/>
      <c r="AK162" s="10"/>
    </row>
    <row r="163" spans="1:37" s="15" customFormat="1" x14ac:dyDescent="0.2">
      <c r="A163" s="12"/>
      <c r="B163" s="13"/>
      <c r="C163" s="13"/>
      <c r="D163" s="14"/>
      <c r="G163" s="16"/>
      <c r="H163" s="13"/>
      <c r="I163" s="10"/>
      <c r="J163" s="10"/>
      <c r="K163" s="10"/>
      <c r="L163" s="10"/>
      <c r="M163" s="10"/>
      <c r="N163" s="20"/>
      <c r="O163" s="17"/>
      <c r="P163" s="17"/>
      <c r="Q163" s="17"/>
      <c r="R163" s="17"/>
      <c r="S163" s="17"/>
      <c r="T163" s="17"/>
      <c r="U163" s="17"/>
      <c r="V163" s="17"/>
      <c r="W163" s="17"/>
      <c r="X163" s="10"/>
      <c r="Y163" s="10"/>
      <c r="Z163" s="10"/>
      <c r="AA163" s="10"/>
      <c r="AB163" s="10"/>
      <c r="AC163" s="10"/>
      <c r="AD163" s="10"/>
      <c r="AE163" s="10"/>
      <c r="AF163" s="10"/>
      <c r="AG163" s="10"/>
      <c r="AH163" s="10"/>
      <c r="AI163" s="10"/>
      <c r="AJ163" s="10"/>
      <c r="AK163" s="10"/>
    </row>
    <row r="164" spans="1:37" s="15" customFormat="1" x14ac:dyDescent="0.2">
      <c r="A164" s="12"/>
      <c r="B164" s="13"/>
      <c r="C164" s="13"/>
      <c r="D164" s="14"/>
      <c r="G164" s="16"/>
      <c r="H164" s="13"/>
      <c r="I164" s="10"/>
      <c r="J164" s="10"/>
      <c r="K164" s="10"/>
      <c r="L164" s="10"/>
      <c r="M164" s="10"/>
      <c r="N164" s="20"/>
      <c r="O164" s="17"/>
      <c r="P164" s="17"/>
      <c r="Q164" s="17"/>
      <c r="R164" s="17"/>
      <c r="S164" s="17"/>
      <c r="T164" s="17"/>
      <c r="U164" s="17"/>
      <c r="V164" s="17"/>
      <c r="W164" s="17"/>
      <c r="X164" s="10"/>
      <c r="Y164" s="10"/>
      <c r="Z164" s="10"/>
      <c r="AA164" s="10"/>
      <c r="AB164" s="10"/>
      <c r="AC164" s="10"/>
      <c r="AD164" s="10"/>
      <c r="AE164" s="10"/>
      <c r="AF164" s="10"/>
      <c r="AG164" s="10"/>
      <c r="AH164" s="10"/>
      <c r="AI164" s="10"/>
      <c r="AJ164" s="10"/>
      <c r="AK164" s="10"/>
    </row>
    <row r="165" spans="1:37" s="15" customFormat="1" x14ac:dyDescent="0.2">
      <c r="A165" s="12"/>
      <c r="B165" s="13"/>
      <c r="C165" s="13"/>
      <c r="D165" s="14"/>
      <c r="G165" s="16"/>
      <c r="H165" s="13"/>
      <c r="I165" s="10"/>
      <c r="J165" s="10"/>
      <c r="K165" s="10"/>
      <c r="L165" s="10"/>
      <c r="M165" s="10"/>
      <c r="N165" s="20"/>
      <c r="O165" s="17"/>
      <c r="P165" s="17"/>
      <c r="Q165" s="17"/>
      <c r="R165" s="17"/>
      <c r="S165" s="17"/>
      <c r="T165" s="17"/>
      <c r="U165" s="17"/>
      <c r="V165" s="17"/>
      <c r="W165" s="17"/>
      <c r="X165" s="10"/>
      <c r="Y165" s="10"/>
      <c r="Z165" s="10"/>
      <c r="AA165" s="10"/>
      <c r="AB165" s="10"/>
      <c r="AC165" s="10"/>
      <c r="AD165" s="10"/>
      <c r="AE165" s="10"/>
      <c r="AF165" s="10"/>
      <c r="AG165" s="10"/>
      <c r="AH165" s="10"/>
      <c r="AI165" s="10"/>
      <c r="AJ165" s="10"/>
      <c r="AK165" s="10"/>
    </row>
    <row r="166" spans="1:37" s="15" customFormat="1" x14ac:dyDescent="0.2">
      <c r="A166" s="12"/>
      <c r="B166" s="13"/>
      <c r="C166" s="13"/>
      <c r="D166" s="14"/>
      <c r="G166" s="16"/>
      <c r="H166" s="13"/>
      <c r="I166" s="10"/>
      <c r="J166" s="10"/>
      <c r="K166" s="10"/>
      <c r="L166" s="10"/>
      <c r="M166" s="10"/>
      <c r="N166" s="20"/>
      <c r="O166" s="17"/>
      <c r="P166" s="17"/>
      <c r="Q166" s="17"/>
      <c r="R166" s="17"/>
      <c r="S166" s="17"/>
      <c r="T166" s="17"/>
      <c r="U166" s="17"/>
      <c r="V166" s="17"/>
      <c r="W166" s="17"/>
      <c r="X166" s="10"/>
      <c r="Y166" s="10"/>
      <c r="Z166" s="10"/>
      <c r="AA166" s="10"/>
      <c r="AB166" s="10"/>
      <c r="AC166" s="10"/>
      <c r="AD166" s="10"/>
      <c r="AE166" s="10"/>
      <c r="AF166" s="10"/>
      <c r="AG166" s="10"/>
      <c r="AH166" s="10"/>
      <c r="AI166" s="10"/>
      <c r="AJ166" s="10"/>
      <c r="AK166" s="10"/>
    </row>
    <row r="167" spans="1:37" s="15" customFormat="1" x14ac:dyDescent="0.2">
      <c r="A167" s="12"/>
      <c r="B167" s="13"/>
      <c r="C167" s="13"/>
      <c r="D167" s="14"/>
      <c r="G167" s="16"/>
      <c r="H167" s="13"/>
      <c r="I167" s="10"/>
      <c r="J167" s="10"/>
      <c r="K167" s="10"/>
      <c r="L167" s="10"/>
      <c r="M167" s="10"/>
      <c r="N167" s="20"/>
      <c r="O167" s="17"/>
      <c r="P167" s="17"/>
      <c r="Q167" s="17"/>
      <c r="R167" s="17"/>
      <c r="S167" s="17"/>
      <c r="T167" s="17"/>
      <c r="U167" s="17"/>
      <c r="V167" s="17"/>
      <c r="W167" s="17"/>
      <c r="X167" s="10"/>
      <c r="Y167" s="10"/>
      <c r="Z167" s="10"/>
      <c r="AA167" s="10"/>
      <c r="AB167" s="10"/>
      <c r="AC167" s="10"/>
      <c r="AD167" s="10"/>
      <c r="AE167" s="10"/>
      <c r="AF167" s="10"/>
      <c r="AG167" s="10"/>
      <c r="AH167" s="10"/>
      <c r="AI167" s="10"/>
      <c r="AJ167" s="10"/>
      <c r="AK167" s="10"/>
    </row>
    <row r="168" spans="1:37" s="15" customFormat="1" x14ac:dyDescent="0.2">
      <c r="A168" s="12"/>
      <c r="B168" s="13"/>
      <c r="C168" s="13"/>
      <c r="D168" s="14"/>
      <c r="G168" s="16"/>
      <c r="H168" s="13"/>
      <c r="I168" s="10"/>
      <c r="J168" s="10"/>
      <c r="K168" s="10"/>
      <c r="L168" s="10"/>
      <c r="M168" s="10"/>
      <c r="N168" s="20"/>
      <c r="O168" s="17"/>
      <c r="P168" s="17"/>
      <c r="Q168" s="17"/>
      <c r="R168" s="17"/>
      <c r="S168" s="17"/>
      <c r="T168" s="17"/>
      <c r="U168" s="17"/>
      <c r="V168" s="17"/>
      <c r="W168" s="17"/>
      <c r="X168" s="10"/>
      <c r="Y168" s="10"/>
      <c r="Z168" s="10"/>
      <c r="AA168" s="10"/>
      <c r="AB168" s="10"/>
      <c r="AC168" s="10"/>
      <c r="AD168" s="10"/>
      <c r="AE168" s="10"/>
      <c r="AF168" s="10"/>
      <c r="AG168" s="10"/>
      <c r="AH168" s="10"/>
      <c r="AI168" s="10"/>
      <c r="AJ168" s="10"/>
      <c r="AK168" s="10"/>
    </row>
    <row r="169" spans="1:37" s="15" customFormat="1" x14ac:dyDescent="0.2">
      <c r="A169" s="12"/>
      <c r="B169" s="13"/>
      <c r="C169" s="13"/>
      <c r="D169" s="14"/>
      <c r="G169" s="16"/>
      <c r="H169" s="13"/>
      <c r="I169" s="10"/>
      <c r="J169" s="10"/>
      <c r="K169" s="10"/>
      <c r="L169" s="10"/>
      <c r="M169" s="10"/>
      <c r="N169" s="20"/>
      <c r="O169" s="17"/>
      <c r="P169" s="17"/>
      <c r="Q169" s="17"/>
      <c r="R169" s="17"/>
      <c r="S169" s="17"/>
      <c r="T169" s="17"/>
      <c r="U169" s="17"/>
      <c r="V169" s="17"/>
      <c r="W169" s="17"/>
      <c r="X169" s="10"/>
      <c r="Y169" s="10"/>
      <c r="Z169" s="10"/>
      <c r="AA169" s="10"/>
      <c r="AB169" s="10"/>
      <c r="AC169" s="10"/>
      <c r="AD169" s="10"/>
      <c r="AE169" s="10"/>
      <c r="AF169" s="10"/>
      <c r="AG169" s="10"/>
      <c r="AH169" s="10"/>
      <c r="AI169" s="10"/>
      <c r="AJ169" s="10"/>
      <c r="AK169" s="10"/>
    </row>
    <row r="170" spans="1:37" s="15" customFormat="1" x14ac:dyDescent="0.2">
      <c r="A170" s="12"/>
      <c r="B170" s="13"/>
      <c r="C170" s="13"/>
      <c r="D170" s="14"/>
      <c r="G170" s="16"/>
      <c r="H170" s="13"/>
      <c r="I170" s="10"/>
      <c r="J170" s="10"/>
      <c r="K170" s="10"/>
      <c r="L170" s="10"/>
      <c r="M170" s="10"/>
      <c r="N170" s="20"/>
      <c r="O170" s="17"/>
      <c r="P170" s="17"/>
      <c r="Q170" s="17"/>
      <c r="R170" s="17"/>
      <c r="S170" s="17"/>
      <c r="T170" s="17"/>
      <c r="U170" s="17"/>
      <c r="V170" s="17"/>
      <c r="W170" s="17"/>
      <c r="X170" s="10"/>
      <c r="Y170" s="10"/>
      <c r="Z170" s="10"/>
      <c r="AA170" s="10"/>
      <c r="AB170" s="10"/>
      <c r="AC170" s="10"/>
      <c r="AD170" s="10"/>
      <c r="AE170" s="10"/>
      <c r="AF170" s="10"/>
      <c r="AG170" s="10"/>
      <c r="AH170" s="10"/>
      <c r="AI170" s="10"/>
      <c r="AJ170" s="10"/>
      <c r="AK170" s="10"/>
    </row>
    <row r="171" spans="1:37" s="15" customFormat="1" x14ac:dyDescent="0.2">
      <c r="A171" s="12"/>
      <c r="B171" s="13"/>
      <c r="C171" s="13"/>
      <c r="D171" s="14"/>
      <c r="G171" s="16"/>
      <c r="H171" s="13"/>
      <c r="I171" s="10"/>
      <c r="J171" s="10"/>
      <c r="K171" s="10"/>
      <c r="L171" s="10"/>
      <c r="M171" s="10"/>
      <c r="N171" s="20"/>
      <c r="O171" s="17"/>
      <c r="P171" s="17"/>
      <c r="Q171" s="17"/>
      <c r="R171" s="17"/>
      <c r="S171" s="17"/>
      <c r="T171" s="17"/>
      <c r="U171" s="17"/>
      <c r="V171" s="17"/>
      <c r="W171" s="17"/>
      <c r="X171" s="10"/>
      <c r="Y171" s="10"/>
      <c r="Z171" s="10"/>
      <c r="AA171" s="10"/>
      <c r="AB171" s="10"/>
      <c r="AC171" s="10"/>
      <c r="AD171" s="10"/>
      <c r="AE171" s="10"/>
      <c r="AF171" s="10"/>
      <c r="AG171" s="10"/>
      <c r="AH171" s="10"/>
      <c r="AI171" s="10"/>
      <c r="AJ171" s="10"/>
      <c r="AK171" s="10"/>
    </row>
    <row r="172" spans="1:37" s="15" customFormat="1" x14ac:dyDescent="0.2">
      <c r="A172" s="12"/>
      <c r="B172" s="13"/>
      <c r="C172" s="13"/>
      <c r="D172" s="14"/>
      <c r="G172" s="16"/>
      <c r="H172" s="13"/>
      <c r="I172" s="10"/>
      <c r="J172" s="10"/>
      <c r="K172" s="10"/>
      <c r="L172" s="10"/>
      <c r="M172" s="10"/>
      <c r="N172" s="20"/>
      <c r="O172" s="17"/>
      <c r="P172" s="17"/>
      <c r="Q172" s="17"/>
      <c r="R172" s="17"/>
      <c r="S172" s="17"/>
      <c r="T172" s="17"/>
      <c r="U172" s="17"/>
      <c r="V172" s="17"/>
      <c r="W172" s="17"/>
      <c r="X172" s="10"/>
      <c r="Y172" s="10"/>
      <c r="Z172" s="10"/>
      <c r="AA172" s="10"/>
      <c r="AB172" s="10"/>
      <c r="AC172" s="10"/>
      <c r="AD172" s="10"/>
      <c r="AE172" s="10"/>
      <c r="AF172" s="10"/>
      <c r="AG172" s="10"/>
      <c r="AH172" s="10"/>
      <c r="AI172" s="10"/>
      <c r="AJ172" s="10"/>
      <c r="AK172" s="10"/>
    </row>
    <row r="173" spans="1:37" s="15" customFormat="1" x14ac:dyDescent="0.2">
      <c r="A173" s="12"/>
      <c r="B173" s="13"/>
      <c r="C173" s="13"/>
      <c r="D173" s="14"/>
      <c r="G173" s="16"/>
      <c r="H173" s="13"/>
      <c r="I173" s="10"/>
      <c r="J173" s="10"/>
      <c r="K173" s="10"/>
      <c r="L173" s="10"/>
      <c r="M173" s="10"/>
      <c r="N173" s="20"/>
      <c r="O173" s="17"/>
      <c r="P173" s="17"/>
      <c r="Q173" s="17"/>
      <c r="R173" s="17"/>
      <c r="S173" s="17"/>
      <c r="T173" s="17"/>
      <c r="U173" s="17"/>
      <c r="V173" s="17"/>
      <c r="W173" s="17"/>
      <c r="X173" s="10"/>
      <c r="Y173" s="10"/>
      <c r="Z173" s="10"/>
      <c r="AA173" s="10"/>
      <c r="AB173" s="10"/>
      <c r="AC173" s="10"/>
      <c r="AD173" s="10"/>
      <c r="AE173" s="10"/>
      <c r="AF173" s="10"/>
      <c r="AG173" s="10"/>
      <c r="AH173" s="10"/>
      <c r="AI173" s="10"/>
      <c r="AJ173" s="10"/>
      <c r="AK173" s="10"/>
    </row>
    <row r="174" spans="1:37" s="15" customFormat="1" x14ac:dyDescent="0.2">
      <c r="A174" s="12"/>
      <c r="B174" s="13"/>
      <c r="C174" s="13"/>
      <c r="D174" s="14"/>
      <c r="G174" s="16"/>
      <c r="H174" s="13"/>
      <c r="I174" s="10"/>
      <c r="J174" s="10"/>
      <c r="K174" s="10"/>
      <c r="L174" s="10"/>
      <c r="M174" s="10"/>
      <c r="N174" s="20"/>
      <c r="O174" s="17"/>
      <c r="P174" s="17"/>
      <c r="Q174" s="17"/>
      <c r="R174" s="17"/>
      <c r="S174" s="17"/>
      <c r="T174" s="17"/>
      <c r="U174" s="17"/>
      <c r="V174" s="17"/>
      <c r="W174" s="17"/>
      <c r="X174" s="10"/>
      <c r="Y174" s="10"/>
      <c r="Z174" s="10"/>
      <c r="AA174" s="10"/>
      <c r="AB174" s="10"/>
      <c r="AC174" s="10"/>
      <c r="AD174" s="10"/>
      <c r="AE174" s="10"/>
      <c r="AF174" s="10"/>
      <c r="AG174" s="10"/>
      <c r="AH174" s="10"/>
      <c r="AI174" s="10"/>
      <c r="AJ174" s="10"/>
      <c r="AK174" s="10"/>
    </row>
    <row r="175" spans="1:37" s="15" customFormat="1" x14ac:dyDescent="0.2">
      <c r="A175" s="12"/>
      <c r="B175" s="13"/>
      <c r="C175" s="13"/>
      <c r="D175" s="14"/>
      <c r="G175" s="16"/>
      <c r="H175" s="13"/>
      <c r="I175" s="10"/>
      <c r="J175" s="10"/>
      <c r="K175" s="10"/>
      <c r="L175" s="10"/>
      <c r="M175" s="10"/>
      <c r="N175" s="20"/>
      <c r="O175" s="17"/>
      <c r="P175" s="17"/>
      <c r="Q175" s="17"/>
      <c r="R175" s="17"/>
      <c r="S175" s="17"/>
      <c r="T175" s="17"/>
      <c r="U175" s="17"/>
      <c r="V175" s="17"/>
      <c r="W175" s="17"/>
      <c r="X175" s="10"/>
      <c r="Y175" s="10"/>
      <c r="Z175" s="10"/>
      <c r="AA175" s="10"/>
      <c r="AB175" s="10"/>
      <c r="AC175" s="10"/>
      <c r="AD175" s="10"/>
      <c r="AE175" s="10"/>
      <c r="AF175" s="10"/>
      <c r="AG175" s="10"/>
      <c r="AH175" s="10"/>
      <c r="AI175" s="10"/>
      <c r="AJ175" s="10"/>
      <c r="AK175" s="10"/>
    </row>
    <row r="176" spans="1:37" s="15" customFormat="1" x14ac:dyDescent="0.2">
      <c r="A176" s="12"/>
      <c r="B176" s="13"/>
      <c r="C176" s="13"/>
      <c r="D176" s="14"/>
      <c r="G176" s="16"/>
      <c r="H176" s="13"/>
      <c r="I176" s="10"/>
      <c r="J176" s="10"/>
      <c r="K176" s="10"/>
      <c r="L176" s="10"/>
      <c r="M176" s="10"/>
      <c r="N176" s="20"/>
      <c r="O176" s="17"/>
      <c r="P176" s="17"/>
      <c r="Q176" s="17"/>
      <c r="R176" s="17"/>
      <c r="S176" s="17"/>
      <c r="T176" s="17"/>
      <c r="U176" s="17"/>
      <c r="V176" s="17"/>
      <c r="W176" s="17"/>
      <c r="X176" s="10"/>
      <c r="Y176" s="10"/>
      <c r="Z176" s="10"/>
      <c r="AA176" s="10"/>
      <c r="AB176" s="10"/>
      <c r="AC176" s="10"/>
      <c r="AD176" s="10"/>
      <c r="AE176" s="10"/>
      <c r="AF176" s="10"/>
      <c r="AG176" s="10"/>
      <c r="AH176" s="10"/>
      <c r="AI176" s="10"/>
      <c r="AJ176" s="10"/>
      <c r="AK176" s="10"/>
    </row>
    <row r="177" spans="1:37" s="15" customFormat="1" x14ac:dyDescent="0.2">
      <c r="A177" s="12"/>
      <c r="B177" s="13"/>
      <c r="C177" s="13"/>
      <c r="D177" s="14"/>
      <c r="G177" s="16"/>
      <c r="H177" s="13"/>
      <c r="I177" s="10"/>
      <c r="J177" s="10"/>
      <c r="K177" s="10"/>
      <c r="L177" s="10"/>
      <c r="M177" s="10"/>
      <c r="N177" s="20"/>
      <c r="O177" s="17"/>
      <c r="P177" s="17"/>
      <c r="Q177" s="17"/>
      <c r="R177" s="17"/>
      <c r="S177" s="17"/>
      <c r="T177" s="17"/>
      <c r="U177" s="17"/>
      <c r="V177" s="17"/>
      <c r="W177" s="17"/>
      <c r="X177" s="10"/>
      <c r="Y177" s="10"/>
      <c r="Z177" s="10"/>
      <c r="AA177" s="10"/>
      <c r="AB177" s="10"/>
      <c r="AC177" s="10"/>
      <c r="AD177" s="10"/>
      <c r="AE177" s="10"/>
      <c r="AF177" s="10"/>
      <c r="AG177" s="10"/>
      <c r="AH177" s="10"/>
      <c r="AI177" s="10"/>
      <c r="AJ177" s="10"/>
      <c r="AK177" s="10"/>
    </row>
    <row r="178" spans="1:37" s="15" customFormat="1" x14ac:dyDescent="0.2">
      <c r="A178" s="12"/>
      <c r="B178" s="13"/>
      <c r="C178" s="13"/>
      <c r="D178" s="14"/>
      <c r="G178" s="16"/>
      <c r="H178" s="13"/>
      <c r="I178" s="10"/>
      <c r="J178" s="10"/>
      <c r="K178" s="10"/>
      <c r="L178" s="10"/>
      <c r="M178" s="10"/>
      <c r="N178" s="20"/>
      <c r="O178" s="17"/>
      <c r="P178" s="17"/>
      <c r="Q178" s="17"/>
      <c r="R178" s="17"/>
      <c r="S178" s="17"/>
      <c r="T178" s="17"/>
      <c r="U178" s="17"/>
      <c r="V178" s="17"/>
      <c r="W178" s="17"/>
      <c r="X178" s="10"/>
      <c r="Y178" s="10"/>
      <c r="Z178" s="10"/>
      <c r="AA178" s="10"/>
      <c r="AB178" s="10"/>
      <c r="AC178" s="10"/>
      <c r="AD178" s="10"/>
      <c r="AE178" s="10"/>
      <c r="AF178" s="10"/>
      <c r="AG178" s="10"/>
      <c r="AH178" s="10"/>
      <c r="AI178" s="10"/>
      <c r="AJ178" s="10"/>
      <c r="AK178" s="10"/>
    </row>
    <row r="179" spans="1:37" s="15" customFormat="1" x14ac:dyDescent="0.2">
      <c r="A179" s="12"/>
      <c r="B179" s="13"/>
      <c r="C179" s="13"/>
      <c r="D179" s="14"/>
      <c r="G179" s="16"/>
      <c r="H179" s="13"/>
      <c r="I179" s="10"/>
      <c r="J179" s="10"/>
      <c r="K179" s="10"/>
      <c r="L179" s="10"/>
      <c r="M179" s="10"/>
      <c r="N179" s="20"/>
      <c r="O179" s="17"/>
      <c r="P179" s="17"/>
      <c r="Q179" s="17"/>
      <c r="R179" s="17"/>
      <c r="S179" s="17"/>
      <c r="T179" s="17"/>
      <c r="U179" s="17"/>
      <c r="V179" s="17"/>
      <c r="W179" s="17"/>
      <c r="X179" s="10"/>
      <c r="Y179" s="10"/>
      <c r="Z179" s="10"/>
      <c r="AA179" s="10"/>
      <c r="AB179" s="10"/>
      <c r="AC179" s="10"/>
      <c r="AD179" s="10"/>
      <c r="AE179" s="10"/>
      <c r="AF179" s="10"/>
      <c r="AG179" s="10"/>
      <c r="AH179" s="10"/>
      <c r="AI179" s="10"/>
      <c r="AJ179" s="10"/>
      <c r="AK179" s="10"/>
    </row>
    <row r="180" spans="1:37" s="15" customFormat="1" x14ac:dyDescent="0.2">
      <c r="A180" s="12"/>
      <c r="B180" s="13"/>
      <c r="C180" s="13"/>
      <c r="D180" s="14"/>
      <c r="G180" s="16"/>
      <c r="H180" s="13"/>
      <c r="I180" s="10"/>
      <c r="J180" s="10"/>
      <c r="K180" s="10"/>
      <c r="L180" s="10"/>
      <c r="M180" s="10"/>
      <c r="N180" s="20"/>
      <c r="O180" s="17"/>
      <c r="P180" s="17"/>
      <c r="Q180" s="17"/>
      <c r="R180" s="17"/>
      <c r="S180" s="17"/>
      <c r="T180" s="17"/>
      <c r="U180" s="17"/>
      <c r="V180" s="17"/>
      <c r="W180" s="17"/>
      <c r="X180" s="10"/>
      <c r="Y180" s="10"/>
      <c r="Z180" s="10"/>
      <c r="AA180" s="10"/>
      <c r="AB180" s="10"/>
      <c r="AC180" s="10"/>
      <c r="AD180" s="10"/>
      <c r="AE180" s="10"/>
      <c r="AF180" s="10"/>
      <c r="AG180" s="10"/>
      <c r="AH180" s="10"/>
      <c r="AI180" s="10"/>
      <c r="AJ180" s="10"/>
      <c r="AK180" s="10"/>
    </row>
    <row r="181" spans="1:37" s="15" customFormat="1" x14ac:dyDescent="0.2">
      <c r="A181" s="12"/>
      <c r="B181" s="13"/>
      <c r="C181" s="13"/>
      <c r="D181" s="14"/>
      <c r="G181" s="16"/>
      <c r="H181" s="13"/>
      <c r="I181" s="10"/>
      <c r="J181" s="10"/>
      <c r="K181" s="10"/>
      <c r="L181" s="10"/>
      <c r="M181" s="10"/>
      <c r="N181" s="20"/>
      <c r="O181" s="17"/>
      <c r="P181" s="17"/>
      <c r="Q181" s="17"/>
      <c r="R181" s="17"/>
      <c r="S181" s="17"/>
      <c r="T181" s="17"/>
      <c r="U181" s="17"/>
      <c r="V181" s="17"/>
      <c r="W181" s="17"/>
      <c r="X181" s="10"/>
      <c r="Y181" s="10"/>
      <c r="Z181" s="10"/>
      <c r="AA181" s="10"/>
      <c r="AB181" s="10"/>
      <c r="AC181" s="10"/>
      <c r="AD181" s="10"/>
      <c r="AE181" s="10"/>
      <c r="AF181" s="10"/>
      <c r="AG181" s="10"/>
      <c r="AH181" s="10"/>
      <c r="AI181" s="10"/>
      <c r="AJ181" s="10"/>
      <c r="AK181" s="10"/>
    </row>
    <row r="182" spans="1:37" s="15" customFormat="1" x14ac:dyDescent="0.2">
      <c r="A182" s="12"/>
      <c r="B182" s="13"/>
      <c r="C182" s="13"/>
      <c r="D182" s="14"/>
      <c r="G182" s="16"/>
      <c r="H182" s="13"/>
      <c r="I182" s="10"/>
      <c r="J182" s="10"/>
      <c r="K182" s="10"/>
      <c r="L182" s="10"/>
      <c r="M182" s="10"/>
      <c r="N182" s="20"/>
      <c r="O182" s="17"/>
      <c r="P182" s="17"/>
      <c r="Q182" s="17"/>
      <c r="R182" s="17"/>
      <c r="S182" s="17"/>
      <c r="T182" s="17"/>
      <c r="U182" s="17"/>
      <c r="V182" s="17"/>
      <c r="W182" s="17"/>
      <c r="X182" s="10"/>
      <c r="Y182" s="10"/>
      <c r="Z182" s="10"/>
      <c r="AA182" s="10"/>
      <c r="AB182" s="10"/>
      <c r="AC182" s="10"/>
      <c r="AD182" s="10"/>
      <c r="AE182" s="10"/>
      <c r="AF182" s="10"/>
      <c r="AG182" s="10"/>
      <c r="AH182" s="10"/>
      <c r="AI182" s="10"/>
      <c r="AJ182" s="10"/>
      <c r="AK182" s="10"/>
    </row>
    <row r="183" spans="1:37" s="15" customFormat="1" x14ac:dyDescent="0.2">
      <c r="A183" s="12"/>
      <c r="B183" s="13"/>
      <c r="C183" s="13"/>
      <c r="D183" s="14"/>
      <c r="G183" s="16"/>
      <c r="H183" s="13"/>
      <c r="I183" s="10"/>
      <c r="J183" s="10"/>
      <c r="K183" s="10"/>
      <c r="L183" s="10"/>
      <c r="M183" s="10"/>
      <c r="N183" s="20"/>
      <c r="O183" s="17"/>
      <c r="P183" s="17"/>
      <c r="Q183" s="17"/>
      <c r="R183" s="17"/>
      <c r="S183" s="17"/>
      <c r="T183" s="17"/>
      <c r="U183" s="17"/>
      <c r="V183" s="17"/>
      <c r="W183" s="17"/>
      <c r="X183" s="10"/>
      <c r="Y183" s="10"/>
      <c r="Z183" s="10"/>
      <c r="AA183" s="10"/>
      <c r="AB183" s="10"/>
      <c r="AC183" s="10"/>
      <c r="AD183" s="10"/>
      <c r="AE183" s="10"/>
      <c r="AF183" s="10"/>
      <c r="AG183" s="10"/>
      <c r="AH183" s="10"/>
      <c r="AI183" s="10"/>
      <c r="AJ183" s="10"/>
      <c r="AK183" s="10"/>
    </row>
    <row r="184" spans="1:37" s="15" customFormat="1" x14ac:dyDescent="0.2">
      <c r="A184" s="12"/>
      <c r="B184" s="13"/>
      <c r="C184" s="13"/>
      <c r="D184" s="14"/>
      <c r="G184" s="16"/>
      <c r="H184" s="13"/>
      <c r="I184" s="10"/>
      <c r="J184" s="10"/>
      <c r="K184" s="10"/>
      <c r="L184" s="10"/>
      <c r="M184" s="10"/>
      <c r="N184" s="20"/>
      <c r="O184" s="17"/>
      <c r="P184" s="17"/>
      <c r="Q184" s="17"/>
      <c r="R184" s="17"/>
      <c r="S184" s="17"/>
      <c r="T184" s="17"/>
      <c r="U184" s="17"/>
      <c r="V184" s="17"/>
      <c r="W184" s="17"/>
      <c r="X184" s="10"/>
      <c r="Y184" s="10"/>
      <c r="Z184" s="10"/>
      <c r="AA184" s="10"/>
      <c r="AB184" s="10"/>
      <c r="AC184" s="10"/>
      <c r="AD184" s="10"/>
      <c r="AE184" s="10"/>
      <c r="AF184" s="10"/>
      <c r="AG184" s="10"/>
      <c r="AH184" s="10"/>
      <c r="AI184" s="10"/>
      <c r="AJ184" s="10"/>
      <c r="AK184" s="10"/>
    </row>
    <row r="185" spans="1:37" s="15" customFormat="1" x14ac:dyDescent="0.2">
      <c r="A185" s="12"/>
      <c r="B185" s="13"/>
      <c r="C185" s="13"/>
      <c r="D185" s="14"/>
      <c r="G185" s="16"/>
      <c r="H185" s="13"/>
      <c r="I185" s="10"/>
      <c r="J185" s="10"/>
      <c r="K185" s="10"/>
      <c r="L185" s="10"/>
      <c r="M185" s="10"/>
      <c r="N185" s="20"/>
      <c r="O185" s="17"/>
      <c r="P185" s="17"/>
      <c r="Q185" s="17"/>
      <c r="R185" s="17"/>
      <c r="S185" s="17"/>
      <c r="T185" s="17"/>
      <c r="U185" s="17"/>
      <c r="V185" s="17"/>
      <c r="W185" s="17"/>
      <c r="X185" s="10"/>
      <c r="Y185" s="10"/>
      <c r="Z185" s="10"/>
      <c r="AA185" s="10"/>
      <c r="AB185" s="10"/>
      <c r="AC185" s="10"/>
      <c r="AD185" s="10"/>
      <c r="AE185" s="10"/>
      <c r="AF185" s="10"/>
      <c r="AG185" s="10"/>
      <c r="AH185" s="10"/>
      <c r="AI185" s="10"/>
      <c r="AJ185" s="10"/>
      <c r="AK185" s="10"/>
    </row>
    <row r="186" spans="1:37" s="15" customFormat="1" x14ac:dyDescent="0.2">
      <c r="A186" s="12"/>
      <c r="B186" s="13"/>
      <c r="C186" s="13"/>
      <c r="D186" s="14"/>
      <c r="G186" s="16"/>
      <c r="H186" s="13"/>
      <c r="I186" s="10"/>
      <c r="J186" s="10"/>
      <c r="K186" s="10"/>
      <c r="L186" s="10"/>
      <c r="M186" s="10"/>
      <c r="N186" s="20"/>
      <c r="O186" s="17"/>
      <c r="P186" s="17"/>
      <c r="Q186" s="17"/>
      <c r="R186" s="17"/>
      <c r="S186" s="17"/>
      <c r="T186" s="17"/>
      <c r="U186" s="17"/>
      <c r="V186" s="17"/>
      <c r="W186" s="17"/>
      <c r="X186" s="10"/>
      <c r="Y186" s="10"/>
      <c r="Z186" s="10"/>
      <c r="AA186" s="10"/>
      <c r="AB186" s="10"/>
      <c r="AC186" s="10"/>
      <c r="AD186" s="10"/>
      <c r="AE186" s="10"/>
      <c r="AF186" s="10"/>
      <c r="AG186" s="10"/>
      <c r="AH186" s="10"/>
      <c r="AI186" s="10"/>
      <c r="AJ186" s="10"/>
      <c r="AK186" s="10"/>
    </row>
    <row r="187" spans="1:37" s="15" customFormat="1" x14ac:dyDescent="0.2">
      <c r="A187" s="12"/>
      <c r="B187" s="13"/>
      <c r="C187" s="13"/>
      <c r="D187" s="14"/>
      <c r="G187" s="16"/>
      <c r="H187" s="13"/>
      <c r="I187" s="10"/>
      <c r="J187" s="10"/>
      <c r="K187" s="10"/>
      <c r="L187" s="10"/>
      <c r="M187" s="10"/>
      <c r="N187" s="20"/>
      <c r="O187" s="17"/>
      <c r="P187" s="17"/>
      <c r="Q187" s="17"/>
      <c r="R187" s="17"/>
      <c r="S187" s="17"/>
      <c r="T187" s="17"/>
      <c r="U187" s="17"/>
      <c r="V187" s="17"/>
      <c r="W187" s="17"/>
      <c r="X187" s="10"/>
      <c r="Y187" s="10"/>
      <c r="Z187" s="10"/>
      <c r="AA187" s="10"/>
      <c r="AB187" s="10"/>
      <c r="AC187" s="10"/>
      <c r="AD187" s="10"/>
      <c r="AE187" s="10"/>
      <c r="AF187" s="10"/>
      <c r="AG187" s="10"/>
      <c r="AH187" s="10"/>
      <c r="AI187" s="10"/>
      <c r="AJ187" s="10"/>
      <c r="AK187" s="10"/>
    </row>
    <row r="188" spans="1:37" s="15" customFormat="1" x14ac:dyDescent="0.2">
      <c r="A188" s="12"/>
      <c r="B188" s="13"/>
      <c r="C188" s="13"/>
      <c r="D188" s="14"/>
      <c r="G188" s="16"/>
      <c r="H188" s="13"/>
      <c r="I188" s="10"/>
      <c r="J188" s="10"/>
      <c r="K188" s="10"/>
      <c r="L188" s="10"/>
      <c r="M188" s="10"/>
      <c r="N188" s="20"/>
      <c r="O188" s="17"/>
      <c r="P188" s="17"/>
      <c r="Q188" s="17"/>
      <c r="R188" s="17"/>
      <c r="S188" s="17"/>
      <c r="T188" s="17"/>
      <c r="U188" s="17"/>
      <c r="V188" s="17"/>
      <c r="W188" s="17"/>
      <c r="X188" s="10"/>
      <c r="Y188" s="10"/>
      <c r="Z188" s="10"/>
      <c r="AA188" s="10"/>
      <c r="AB188" s="10"/>
      <c r="AC188" s="10"/>
      <c r="AD188" s="10"/>
      <c r="AE188" s="10"/>
      <c r="AF188" s="10"/>
      <c r="AG188" s="10"/>
      <c r="AH188" s="10"/>
      <c r="AI188" s="10"/>
      <c r="AJ188" s="10"/>
      <c r="AK188" s="10"/>
    </row>
    <row r="189" spans="1:37" s="15" customFormat="1" x14ac:dyDescent="0.2">
      <c r="A189" s="12"/>
      <c r="B189" s="13"/>
      <c r="C189" s="13"/>
      <c r="D189" s="14"/>
      <c r="G189" s="16"/>
      <c r="H189" s="13"/>
      <c r="I189" s="10"/>
      <c r="J189" s="10"/>
      <c r="K189" s="10"/>
      <c r="L189" s="10"/>
      <c r="M189" s="10"/>
      <c r="N189" s="20"/>
      <c r="O189" s="17"/>
      <c r="P189" s="17"/>
      <c r="Q189" s="17"/>
      <c r="R189" s="17"/>
      <c r="S189" s="17"/>
      <c r="T189" s="17"/>
      <c r="U189" s="17"/>
      <c r="V189" s="17"/>
      <c r="W189" s="17"/>
      <c r="X189" s="10"/>
      <c r="Y189" s="10"/>
      <c r="Z189" s="10"/>
      <c r="AA189" s="10"/>
      <c r="AB189" s="10"/>
      <c r="AC189" s="10"/>
      <c r="AD189" s="10"/>
      <c r="AE189" s="10"/>
      <c r="AF189" s="10"/>
      <c r="AG189" s="10"/>
      <c r="AH189" s="10"/>
      <c r="AI189" s="10"/>
      <c r="AJ189" s="10"/>
      <c r="AK189" s="10"/>
    </row>
    <row r="190" spans="1:37" s="15" customFormat="1" x14ac:dyDescent="0.2">
      <c r="A190" s="12"/>
      <c r="B190" s="13"/>
      <c r="C190" s="13"/>
      <c r="D190" s="14"/>
      <c r="G190" s="16"/>
      <c r="H190" s="13"/>
      <c r="I190" s="10"/>
      <c r="J190" s="10"/>
      <c r="K190" s="10"/>
      <c r="L190" s="10"/>
      <c r="M190" s="10"/>
      <c r="N190" s="20"/>
      <c r="O190" s="17"/>
      <c r="P190" s="17"/>
      <c r="Q190" s="17"/>
      <c r="R190" s="17"/>
      <c r="S190" s="17"/>
      <c r="T190" s="17"/>
      <c r="U190" s="17"/>
      <c r="V190" s="17"/>
      <c r="W190" s="17"/>
      <c r="X190" s="10"/>
      <c r="Y190" s="10"/>
      <c r="Z190" s="10"/>
      <c r="AA190" s="10"/>
      <c r="AB190" s="10"/>
      <c r="AC190" s="10"/>
      <c r="AD190" s="10"/>
      <c r="AE190" s="10"/>
      <c r="AF190" s="10"/>
      <c r="AG190" s="10"/>
      <c r="AH190" s="10"/>
      <c r="AI190" s="10"/>
      <c r="AJ190" s="10"/>
      <c r="AK190" s="10"/>
    </row>
    <row r="191" spans="1:37" s="15" customFormat="1" x14ac:dyDescent="0.2">
      <c r="A191" s="12"/>
      <c r="B191" s="13"/>
      <c r="C191" s="13"/>
      <c r="D191" s="14"/>
      <c r="G191" s="16"/>
      <c r="H191" s="13"/>
      <c r="I191" s="10"/>
      <c r="J191" s="10"/>
      <c r="K191" s="10"/>
      <c r="L191" s="10"/>
      <c r="M191" s="10"/>
      <c r="N191" s="20"/>
      <c r="O191" s="17"/>
      <c r="P191" s="17"/>
      <c r="Q191" s="17"/>
      <c r="R191" s="17"/>
      <c r="S191" s="17"/>
      <c r="T191" s="17"/>
      <c r="U191" s="17"/>
      <c r="V191" s="17"/>
      <c r="W191" s="17"/>
      <c r="X191" s="10"/>
      <c r="Y191" s="10"/>
      <c r="Z191" s="10"/>
      <c r="AA191" s="10"/>
      <c r="AB191" s="10"/>
      <c r="AC191" s="10"/>
      <c r="AD191" s="10"/>
      <c r="AE191" s="10"/>
      <c r="AF191" s="10"/>
      <c r="AG191" s="10"/>
      <c r="AH191" s="10"/>
      <c r="AI191" s="10"/>
      <c r="AJ191" s="10"/>
      <c r="AK191" s="10"/>
    </row>
    <row r="192" spans="1:37" s="15" customFormat="1" x14ac:dyDescent="0.2">
      <c r="A192" s="12"/>
      <c r="B192" s="13"/>
      <c r="C192" s="13"/>
      <c r="D192" s="14"/>
      <c r="G192" s="16"/>
      <c r="H192" s="13"/>
      <c r="I192" s="10"/>
      <c r="J192" s="10"/>
      <c r="K192" s="10"/>
      <c r="L192" s="10"/>
      <c r="M192" s="10"/>
      <c r="N192" s="20"/>
      <c r="O192" s="17"/>
      <c r="P192" s="17"/>
      <c r="Q192" s="17"/>
      <c r="R192" s="17"/>
      <c r="S192" s="17"/>
      <c r="T192" s="17"/>
      <c r="U192" s="17"/>
      <c r="V192" s="17"/>
      <c r="W192" s="17"/>
      <c r="X192" s="10"/>
      <c r="Y192" s="10"/>
      <c r="Z192" s="10"/>
      <c r="AA192" s="10"/>
      <c r="AB192" s="10"/>
      <c r="AC192" s="10"/>
      <c r="AD192" s="10"/>
      <c r="AE192" s="10"/>
      <c r="AF192" s="10"/>
      <c r="AG192" s="10"/>
      <c r="AH192" s="10"/>
      <c r="AI192" s="10"/>
      <c r="AJ192" s="10"/>
      <c r="AK192" s="10"/>
    </row>
    <row r="193" spans="1:37" s="15" customFormat="1" x14ac:dyDescent="0.2">
      <c r="A193" s="12"/>
      <c r="B193" s="13"/>
      <c r="C193" s="13"/>
      <c r="D193" s="14"/>
      <c r="G193" s="16"/>
      <c r="H193" s="13"/>
      <c r="I193" s="10"/>
      <c r="J193" s="10"/>
      <c r="K193" s="10"/>
      <c r="L193" s="10"/>
      <c r="M193" s="10"/>
      <c r="N193" s="20"/>
      <c r="O193" s="17"/>
      <c r="P193" s="17"/>
      <c r="Q193" s="17"/>
      <c r="R193" s="17"/>
      <c r="S193" s="17"/>
      <c r="T193" s="17"/>
      <c r="U193" s="17"/>
      <c r="V193" s="17"/>
      <c r="W193" s="17"/>
      <c r="X193" s="10"/>
      <c r="Y193" s="10"/>
      <c r="Z193" s="10"/>
      <c r="AA193" s="10"/>
      <c r="AB193" s="10"/>
      <c r="AC193" s="10"/>
      <c r="AD193" s="10"/>
      <c r="AE193" s="10"/>
      <c r="AF193" s="10"/>
      <c r="AG193" s="10"/>
      <c r="AH193" s="10"/>
      <c r="AI193" s="10"/>
      <c r="AJ193" s="10"/>
      <c r="AK193" s="10"/>
    </row>
    <row r="194" spans="1:37" s="15" customFormat="1" x14ac:dyDescent="0.2">
      <c r="A194" s="12"/>
      <c r="B194" s="13"/>
      <c r="C194" s="13"/>
      <c r="D194" s="14"/>
      <c r="G194" s="16"/>
      <c r="H194" s="13"/>
      <c r="I194" s="10"/>
      <c r="J194" s="10"/>
      <c r="K194" s="10"/>
      <c r="L194" s="10"/>
      <c r="M194" s="10"/>
      <c r="N194" s="20"/>
      <c r="O194" s="17"/>
      <c r="P194" s="17"/>
      <c r="Q194" s="17"/>
      <c r="R194" s="17"/>
      <c r="S194" s="17"/>
      <c r="T194" s="17"/>
      <c r="U194" s="17"/>
      <c r="V194" s="17"/>
      <c r="W194" s="17"/>
      <c r="X194" s="10"/>
      <c r="Y194" s="10"/>
      <c r="Z194" s="10"/>
      <c r="AA194" s="10"/>
      <c r="AB194" s="10"/>
      <c r="AC194" s="10"/>
      <c r="AD194" s="10"/>
      <c r="AE194" s="10"/>
      <c r="AF194" s="10"/>
      <c r="AG194" s="10"/>
      <c r="AH194" s="10"/>
      <c r="AI194" s="10"/>
      <c r="AJ194" s="10"/>
      <c r="AK194" s="10"/>
    </row>
    <row r="195" spans="1:37" s="15" customFormat="1" x14ac:dyDescent="0.2">
      <c r="A195" s="12"/>
      <c r="B195" s="13"/>
      <c r="C195" s="13"/>
      <c r="D195" s="14"/>
      <c r="G195" s="16"/>
      <c r="H195" s="13"/>
      <c r="I195" s="10"/>
      <c r="J195" s="10"/>
      <c r="K195" s="10"/>
      <c r="L195" s="10"/>
      <c r="M195" s="10"/>
      <c r="N195" s="20"/>
      <c r="O195" s="17"/>
      <c r="P195" s="17"/>
      <c r="Q195" s="17"/>
      <c r="R195" s="17"/>
      <c r="S195" s="17"/>
      <c r="T195" s="17"/>
      <c r="U195" s="17"/>
      <c r="V195" s="17"/>
      <c r="W195" s="17"/>
      <c r="X195" s="10"/>
      <c r="Y195" s="10"/>
      <c r="Z195" s="10"/>
      <c r="AA195" s="10"/>
      <c r="AB195" s="10"/>
      <c r="AC195" s="10"/>
      <c r="AD195" s="10"/>
      <c r="AE195" s="10"/>
      <c r="AF195" s="10"/>
      <c r="AG195" s="10"/>
      <c r="AH195" s="10"/>
      <c r="AI195" s="10"/>
      <c r="AJ195" s="10"/>
      <c r="AK195" s="10"/>
    </row>
    <row r="196" spans="1:37" s="15" customFormat="1" x14ac:dyDescent="0.2">
      <c r="A196" s="12"/>
      <c r="B196" s="13"/>
      <c r="C196" s="13"/>
      <c r="D196" s="14"/>
      <c r="G196" s="16"/>
      <c r="H196" s="13"/>
      <c r="I196" s="10"/>
      <c r="J196" s="10"/>
      <c r="K196" s="10"/>
      <c r="L196" s="10"/>
      <c r="M196" s="10"/>
      <c r="N196" s="20"/>
      <c r="O196" s="17"/>
      <c r="P196" s="17"/>
      <c r="Q196" s="17"/>
      <c r="R196" s="17"/>
      <c r="S196" s="17"/>
      <c r="T196" s="17"/>
      <c r="U196" s="17"/>
      <c r="V196" s="17"/>
      <c r="W196" s="17"/>
      <c r="X196" s="10"/>
      <c r="Y196" s="10"/>
      <c r="Z196" s="10"/>
      <c r="AA196" s="10"/>
      <c r="AB196" s="10"/>
      <c r="AC196" s="10"/>
      <c r="AD196" s="10"/>
      <c r="AE196" s="10"/>
      <c r="AF196" s="10"/>
      <c r="AG196" s="10"/>
      <c r="AH196" s="10"/>
      <c r="AI196" s="10"/>
      <c r="AJ196" s="10"/>
      <c r="AK196" s="10"/>
    </row>
    <row r="197" spans="1:37" s="15" customFormat="1" x14ac:dyDescent="0.2">
      <c r="A197" s="12"/>
      <c r="B197" s="13"/>
      <c r="C197" s="13"/>
      <c r="D197" s="14"/>
      <c r="G197" s="16"/>
      <c r="H197" s="13"/>
      <c r="I197" s="10"/>
      <c r="J197" s="10"/>
      <c r="K197" s="10"/>
      <c r="L197" s="10"/>
      <c r="M197" s="10"/>
      <c r="N197" s="20"/>
      <c r="O197" s="17"/>
      <c r="P197" s="17"/>
      <c r="Q197" s="17"/>
      <c r="R197" s="17"/>
      <c r="S197" s="17"/>
      <c r="T197" s="17"/>
      <c r="U197" s="17"/>
      <c r="V197" s="17"/>
      <c r="W197" s="17"/>
      <c r="X197" s="10"/>
      <c r="Y197" s="10"/>
      <c r="Z197" s="10"/>
      <c r="AA197" s="10"/>
      <c r="AB197" s="10"/>
      <c r="AC197" s="10"/>
      <c r="AD197" s="10"/>
      <c r="AE197" s="10"/>
      <c r="AF197" s="10"/>
      <c r="AG197" s="10"/>
      <c r="AH197" s="10"/>
      <c r="AI197" s="10"/>
      <c r="AJ197" s="10"/>
      <c r="AK197" s="10"/>
    </row>
    <row r="198" spans="1:37" s="15" customFormat="1" x14ac:dyDescent="0.2">
      <c r="A198" s="12"/>
      <c r="B198" s="13"/>
      <c r="C198" s="13"/>
      <c r="D198" s="14"/>
      <c r="G198" s="16"/>
      <c r="H198" s="13"/>
      <c r="I198" s="10"/>
      <c r="J198" s="10"/>
      <c r="K198" s="10"/>
      <c r="L198" s="10"/>
      <c r="M198" s="10"/>
      <c r="N198" s="20"/>
      <c r="O198" s="17"/>
      <c r="P198" s="17"/>
      <c r="Q198" s="17"/>
      <c r="R198" s="17"/>
      <c r="S198" s="17"/>
      <c r="T198" s="17"/>
      <c r="U198" s="17"/>
      <c r="V198" s="17"/>
      <c r="W198" s="17"/>
      <c r="X198" s="10"/>
      <c r="Y198" s="10"/>
      <c r="Z198" s="10"/>
      <c r="AA198" s="10"/>
      <c r="AB198" s="10"/>
      <c r="AC198" s="10"/>
      <c r="AD198" s="10"/>
      <c r="AE198" s="10"/>
      <c r="AF198" s="10"/>
      <c r="AG198" s="10"/>
      <c r="AH198" s="10"/>
      <c r="AI198" s="10"/>
      <c r="AJ198" s="10"/>
      <c r="AK198" s="10"/>
    </row>
    <row r="199" spans="1:37" s="15" customFormat="1" x14ac:dyDescent="0.2">
      <c r="A199" s="12"/>
      <c r="B199" s="13"/>
      <c r="C199" s="13"/>
      <c r="D199" s="14"/>
      <c r="G199" s="16"/>
      <c r="H199" s="13"/>
      <c r="I199" s="10"/>
      <c r="J199" s="10"/>
      <c r="K199" s="10"/>
      <c r="L199" s="10"/>
      <c r="M199" s="10"/>
      <c r="N199" s="20"/>
      <c r="O199" s="17"/>
      <c r="P199" s="17"/>
      <c r="Q199" s="17"/>
      <c r="R199" s="17"/>
      <c r="S199" s="17"/>
      <c r="T199" s="17"/>
      <c r="U199" s="17"/>
      <c r="V199" s="17"/>
      <c r="W199" s="17"/>
      <c r="X199" s="10"/>
      <c r="Y199" s="10"/>
      <c r="Z199" s="10"/>
      <c r="AA199" s="10"/>
      <c r="AB199" s="10"/>
      <c r="AC199" s="10"/>
      <c r="AD199" s="10"/>
      <c r="AE199" s="10"/>
      <c r="AF199" s="10"/>
      <c r="AG199" s="10"/>
      <c r="AH199" s="10"/>
      <c r="AI199" s="10"/>
      <c r="AJ199" s="10"/>
      <c r="AK199" s="10"/>
    </row>
    <row r="200" spans="1:37" s="15" customFormat="1" x14ac:dyDescent="0.2">
      <c r="A200" s="12"/>
      <c r="B200" s="13"/>
      <c r="C200" s="13"/>
      <c r="D200" s="14"/>
      <c r="G200" s="16"/>
      <c r="H200" s="13"/>
      <c r="I200" s="10"/>
      <c r="J200" s="10"/>
      <c r="K200" s="10"/>
      <c r="L200" s="10"/>
      <c r="M200" s="10"/>
      <c r="N200" s="20"/>
      <c r="O200" s="17"/>
      <c r="P200" s="17"/>
      <c r="Q200" s="17"/>
      <c r="R200" s="17"/>
      <c r="S200" s="17"/>
      <c r="T200" s="17"/>
      <c r="U200" s="17"/>
      <c r="V200" s="17"/>
      <c r="W200" s="17"/>
      <c r="X200" s="10"/>
      <c r="Y200" s="10"/>
      <c r="Z200" s="10"/>
      <c r="AA200" s="10"/>
      <c r="AB200" s="10"/>
      <c r="AC200" s="10"/>
      <c r="AD200" s="10"/>
      <c r="AE200" s="10"/>
      <c r="AF200" s="10"/>
      <c r="AG200" s="10"/>
      <c r="AH200" s="10"/>
      <c r="AI200" s="10"/>
      <c r="AJ200" s="10"/>
      <c r="AK200" s="10"/>
    </row>
    <row r="201" spans="1:37" s="15" customFormat="1" x14ac:dyDescent="0.2">
      <c r="A201" s="12"/>
      <c r="B201" s="13"/>
      <c r="C201" s="13"/>
      <c r="D201" s="14"/>
      <c r="G201" s="16"/>
      <c r="H201" s="13"/>
      <c r="I201" s="10"/>
      <c r="J201" s="10"/>
      <c r="K201" s="10"/>
      <c r="L201" s="10"/>
      <c r="M201" s="10"/>
      <c r="N201" s="20"/>
      <c r="O201" s="17"/>
      <c r="P201" s="17"/>
      <c r="Q201" s="17"/>
      <c r="R201" s="17"/>
      <c r="S201" s="17"/>
      <c r="T201" s="17"/>
      <c r="U201" s="17"/>
      <c r="V201" s="17"/>
      <c r="W201" s="17"/>
      <c r="X201" s="10"/>
      <c r="Y201" s="10"/>
      <c r="Z201" s="10"/>
      <c r="AA201" s="10"/>
      <c r="AB201" s="10"/>
      <c r="AC201" s="10"/>
      <c r="AD201" s="10"/>
      <c r="AE201" s="10"/>
      <c r="AF201" s="10"/>
      <c r="AG201" s="10"/>
      <c r="AH201" s="10"/>
      <c r="AI201" s="10"/>
      <c r="AJ201" s="10"/>
      <c r="AK201" s="10"/>
    </row>
    <row r="202" spans="1:37" s="15" customFormat="1" x14ac:dyDescent="0.2">
      <c r="A202" s="12"/>
      <c r="B202" s="13"/>
      <c r="C202" s="13"/>
      <c r="D202" s="14"/>
      <c r="G202" s="16"/>
      <c r="H202" s="13"/>
      <c r="I202" s="10"/>
      <c r="J202" s="10"/>
      <c r="K202" s="10"/>
      <c r="L202" s="10"/>
      <c r="M202" s="10"/>
      <c r="N202" s="20"/>
      <c r="O202" s="17"/>
      <c r="P202" s="17"/>
      <c r="Q202" s="17"/>
      <c r="R202" s="17"/>
      <c r="S202" s="17"/>
      <c r="T202" s="17"/>
      <c r="U202" s="17"/>
      <c r="V202" s="17"/>
      <c r="W202" s="17"/>
      <c r="X202" s="10"/>
      <c r="Y202" s="10"/>
      <c r="Z202" s="10"/>
      <c r="AA202" s="10"/>
      <c r="AB202" s="10"/>
      <c r="AC202" s="10"/>
      <c r="AD202" s="10"/>
      <c r="AE202" s="10"/>
      <c r="AF202" s="10"/>
      <c r="AG202" s="10"/>
      <c r="AH202" s="10"/>
      <c r="AI202" s="10"/>
      <c r="AJ202" s="10"/>
      <c r="AK202" s="10"/>
    </row>
    <row r="203" spans="1:37" s="15" customFormat="1" x14ac:dyDescent="0.2">
      <c r="A203" s="12"/>
      <c r="B203" s="13"/>
      <c r="C203" s="13"/>
      <c r="D203" s="14"/>
      <c r="G203" s="16"/>
      <c r="H203" s="13"/>
      <c r="I203" s="10"/>
      <c r="J203" s="10"/>
      <c r="K203" s="10"/>
      <c r="L203" s="10"/>
      <c r="M203" s="10"/>
      <c r="N203" s="20"/>
      <c r="O203" s="17"/>
      <c r="P203" s="17"/>
      <c r="Q203" s="17"/>
      <c r="R203" s="17"/>
      <c r="S203" s="17"/>
      <c r="T203" s="17"/>
      <c r="U203" s="17"/>
      <c r="V203" s="17"/>
      <c r="W203" s="17"/>
      <c r="X203" s="10"/>
      <c r="Y203" s="10"/>
      <c r="Z203" s="10"/>
      <c r="AA203" s="10"/>
      <c r="AB203" s="10"/>
      <c r="AC203" s="10"/>
      <c r="AD203" s="10"/>
      <c r="AE203" s="10"/>
      <c r="AF203" s="10"/>
      <c r="AG203" s="10"/>
      <c r="AH203" s="10"/>
      <c r="AI203" s="10"/>
      <c r="AJ203" s="10"/>
      <c r="AK203" s="10"/>
    </row>
    <row r="204" spans="1:37" s="15" customFormat="1" x14ac:dyDescent="0.2">
      <c r="A204" s="12"/>
      <c r="B204" s="13"/>
      <c r="C204" s="13"/>
      <c r="D204" s="14"/>
      <c r="G204" s="16"/>
      <c r="H204" s="13"/>
      <c r="I204" s="10"/>
      <c r="J204" s="10"/>
      <c r="K204" s="10"/>
      <c r="L204" s="10"/>
      <c r="M204" s="10"/>
      <c r="N204" s="20"/>
      <c r="O204" s="17"/>
      <c r="P204" s="17"/>
      <c r="Q204" s="17"/>
      <c r="R204" s="17"/>
      <c r="S204" s="17"/>
      <c r="T204" s="17"/>
      <c r="U204" s="17"/>
      <c r="V204" s="17"/>
      <c r="W204" s="17"/>
      <c r="X204" s="10"/>
      <c r="Y204" s="10"/>
      <c r="Z204" s="10"/>
      <c r="AA204" s="10"/>
      <c r="AB204" s="10"/>
      <c r="AC204" s="10"/>
      <c r="AD204" s="10"/>
      <c r="AE204" s="10"/>
      <c r="AF204" s="10"/>
      <c r="AG204" s="10"/>
      <c r="AH204" s="10"/>
      <c r="AI204" s="10"/>
      <c r="AJ204" s="10"/>
      <c r="AK204" s="10"/>
    </row>
    <row r="205" spans="1:37" s="15" customFormat="1" x14ac:dyDescent="0.2">
      <c r="A205" s="12"/>
      <c r="B205" s="13"/>
      <c r="C205" s="13"/>
      <c r="D205" s="14"/>
      <c r="G205" s="16"/>
      <c r="H205" s="13"/>
      <c r="I205" s="10"/>
      <c r="J205" s="10"/>
      <c r="K205" s="10"/>
      <c r="L205" s="10"/>
      <c r="M205" s="10"/>
      <c r="N205" s="20"/>
      <c r="O205" s="17"/>
      <c r="P205" s="17"/>
      <c r="Q205" s="17"/>
      <c r="R205" s="17"/>
      <c r="S205" s="17"/>
      <c r="T205" s="17"/>
      <c r="U205" s="17"/>
      <c r="V205" s="17"/>
      <c r="W205" s="17"/>
      <c r="X205" s="10"/>
      <c r="Y205" s="10"/>
      <c r="Z205" s="10"/>
      <c r="AA205" s="10"/>
      <c r="AB205" s="10"/>
      <c r="AC205" s="10"/>
      <c r="AD205" s="10"/>
      <c r="AE205" s="10"/>
      <c r="AF205" s="10"/>
      <c r="AG205" s="10"/>
      <c r="AH205" s="10"/>
      <c r="AI205" s="10"/>
      <c r="AJ205" s="10"/>
      <c r="AK205" s="10"/>
    </row>
    <row r="206" spans="1:37" s="15" customFormat="1" x14ac:dyDescent="0.2">
      <c r="A206" s="12"/>
      <c r="B206" s="13"/>
      <c r="C206" s="13"/>
      <c r="D206" s="14"/>
      <c r="G206" s="16"/>
      <c r="H206" s="13"/>
      <c r="I206" s="10"/>
      <c r="J206" s="10"/>
      <c r="K206" s="10"/>
      <c r="L206" s="10"/>
      <c r="M206" s="10"/>
      <c r="N206" s="20"/>
      <c r="O206" s="17"/>
      <c r="P206" s="17"/>
      <c r="Q206" s="17"/>
      <c r="R206" s="17"/>
      <c r="S206" s="17"/>
      <c r="T206" s="17"/>
      <c r="U206" s="17"/>
      <c r="V206" s="17"/>
      <c r="W206" s="17"/>
      <c r="X206" s="10"/>
      <c r="Y206" s="10"/>
      <c r="Z206" s="10"/>
      <c r="AA206" s="10"/>
      <c r="AB206" s="10"/>
      <c r="AC206" s="10"/>
      <c r="AD206" s="10"/>
      <c r="AE206" s="10"/>
      <c r="AF206" s="10"/>
      <c r="AG206" s="10"/>
      <c r="AH206" s="10"/>
      <c r="AI206" s="10"/>
      <c r="AJ206" s="10"/>
      <c r="AK206" s="10"/>
    </row>
    <row r="207" spans="1:37" s="15" customFormat="1" x14ac:dyDescent="0.2">
      <c r="A207" s="12"/>
      <c r="B207" s="13"/>
      <c r="C207" s="13"/>
      <c r="D207" s="14"/>
      <c r="G207" s="16"/>
      <c r="H207" s="13"/>
      <c r="I207" s="10"/>
      <c r="J207" s="10"/>
      <c r="K207" s="10"/>
      <c r="L207" s="10"/>
      <c r="M207" s="10"/>
      <c r="N207" s="20"/>
      <c r="O207" s="17"/>
      <c r="P207" s="17"/>
      <c r="Q207" s="17"/>
      <c r="R207" s="17"/>
      <c r="S207" s="17"/>
      <c r="T207" s="17"/>
      <c r="U207" s="17"/>
      <c r="V207" s="17"/>
      <c r="W207" s="17"/>
      <c r="X207" s="10"/>
      <c r="Y207" s="10"/>
      <c r="Z207" s="10"/>
      <c r="AA207" s="10"/>
      <c r="AB207" s="10"/>
      <c r="AC207" s="10"/>
      <c r="AD207" s="10"/>
      <c r="AE207" s="10"/>
      <c r="AF207" s="10"/>
      <c r="AG207" s="10"/>
      <c r="AH207" s="10"/>
      <c r="AI207" s="10"/>
      <c r="AJ207" s="10"/>
      <c r="AK207" s="10"/>
    </row>
    <row r="208" spans="1:37" s="15" customFormat="1" x14ac:dyDescent="0.2">
      <c r="A208" s="12"/>
      <c r="B208" s="13"/>
      <c r="C208" s="13"/>
      <c r="D208" s="14"/>
      <c r="G208" s="16"/>
      <c r="H208" s="13"/>
      <c r="I208" s="10"/>
      <c r="J208" s="10"/>
      <c r="K208" s="10"/>
      <c r="L208" s="10"/>
      <c r="M208" s="10"/>
      <c r="N208" s="20"/>
      <c r="O208" s="17"/>
      <c r="P208" s="17"/>
      <c r="Q208" s="17"/>
      <c r="R208" s="17"/>
      <c r="S208" s="17"/>
      <c r="T208" s="17"/>
      <c r="U208" s="17"/>
      <c r="V208" s="17"/>
      <c r="W208" s="17"/>
      <c r="X208" s="10"/>
      <c r="Y208" s="10"/>
      <c r="Z208" s="10"/>
      <c r="AA208" s="10"/>
      <c r="AB208" s="10"/>
      <c r="AC208" s="10"/>
      <c r="AD208" s="10"/>
      <c r="AE208" s="10"/>
      <c r="AF208" s="10"/>
      <c r="AG208" s="10"/>
      <c r="AH208" s="10"/>
      <c r="AI208" s="10"/>
      <c r="AJ208" s="10"/>
      <c r="AK208" s="10"/>
    </row>
    <row r="209" spans="1:37" s="15" customFormat="1" x14ac:dyDescent="0.2">
      <c r="A209" s="12"/>
      <c r="B209" s="13"/>
      <c r="C209" s="13"/>
      <c r="D209" s="14"/>
      <c r="G209" s="16"/>
      <c r="H209" s="13"/>
      <c r="I209" s="10"/>
      <c r="J209" s="10"/>
      <c r="K209" s="10"/>
      <c r="L209" s="10"/>
      <c r="M209" s="10"/>
      <c r="N209" s="20"/>
      <c r="O209" s="17"/>
      <c r="P209" s="17"/>
      <c r="Q209" s="17"/>
      <c r="R209" s="17"/>
      <c r="S209" s="17"/>
      <c r="T209" s="17"/>
      <c r="U209" s="17"/>
      <c r="V209" s="17"/>
      <c r="W209" s="17"/>
      <c r="X209" s="10"/>
      <c r="Y209" s="10"/>
      <c r="Z209" s="10"/>
      <c r="AA209" s="10"/>
      <c r="AB209" s="10"/>
      <c r="AC209" s="10"/>
      <c r="AD209" s="10"/>
      <c r="AE209" s="10"/>
      <c r="AF209" s="10"/>
      <c r="AG209" s="10"/>
      <c r="AH209" s="10"/>
      <c r="AI209" s="10"/>
      <c r="AJ209" s="10"/>
      <c r="AK209" s="10"/>
    </row>
    <row r="210" spans="1:37" s="15" customFormat="1" x14ac:dyDescent="0.2">
      <c r="A210" s="12"/>
      <c r="B210" s="13"/>
      <c r="C210" s="13"/>
      <c r="D210" s="14"/>
      <c r="G210" s="16"/>
      <c r="H210" s="13"/>
      <c r="I210" s="10"/>
      <c r="J210" s="10"/>
      <c r="K210" s="10"/>
      <c r="L210" s="10"/>
      <c r="M210" s="10"/>
      <c r="N210" s="20"/>
      <c r="O210" s="17"/>
      <c r="P210" s="17"/>
      <c r="Q210" s="17"/>
      <c r="R210" s="17"/>
      <c r="S210" s="17"/>
      <c r="T210" s="17"/>
      <c r="U210" s="17"/>
      <c r="V210" s="17"/>
      <c r="W210" s="17"/>
      <c r="X210" s="10"/>
      <c r="Y210" s="10"/>
      <c r="Z210" s="10"/>
      <c r="AA210" s="10"/>
      <c r="AB210" s="10"/>
      <c r="AC210" s="10"/>
      <c r="AD210" s="10"/>
      <c r="AE210" s="10"/>
      <c r="AF210" s="10"/>
      <c r="AG210" s="10"/>
      <c r="AH210" s="10"/>
      <c r="AI210" s="10"/>
      <c r="AJ210" s="10"/>
      <c r="AK210" s="10"/>
    </row>
    <row r="211" spans="1:37" s="15" customFormat="1" x14ac:dyDescent="0.2">
      <c r="A211" s="12"/>
      <c r="B211" s="13"/>
      <c r="C211" s="13"/>
      <c r="D211" s="14"/>
      <c r="G211" s="16"/>
      <c r="H211" s="13"/>
      <c r="I211" s="10"/>
      <c r="J211" s="10"/>
      <c r="K211" s="10"/>
      <c r="L211" s="10"/>
      <c r="M211" s="10"/>
      <c r="N211" s="20"/>
      <c r="O211" s="17"/>
      <c r="P211" s="17"/>
      <c r="Q211" s="17"/>
      <c r="R211" s="17"/>
      <c r="S211" s="17"/>
      <c r="T211" s="17"/>
      <c r="U211" s="17"/>
      <c r="V211" s="17"/>
      <c r="W211" s="17"/>
      <c r="X211" s="10"/>
      <c r="Y211" s="10"/>
      <c r="Z211" s="10"/>
      <c r="AA211" s="10"/>
      <c r="AB211" s="10"/>
      <c r="AC211" s="10"/>
      <c r="AD211" s="10"/>
      <c r="AE211" s="10"/>
      <c r="AF211" s="10"/>
      <c r="AG211" s="10"/>
      <c r="AH211" s="10"/>
      <c r="AI211" s="10"/>
      <c r="AJ211" s="10"/>
      <c r="AK211" s="10"/>
    </row>
    <row r="212" spans="1:37" s="15" customFormat="1" x14ac:dyDescent="0.2">
      <c r="A212" s="12"/>
      <c r="B212" s="13"/>
      <c r="C212" s="13"/>
      <c r="D212" s="14"/>
      <c r="G212" s="16"/>
      <c r="H212" s="13"/>
      <c r="I212" s="10"/>
      <c r="J212" s="10"/>
      <c r="K212" s="10"/>
      <c r="L212" s="10"/>
      <c r="M212" s="10"/>
      <c r="N212" s="20"/>
      <c r="O212" s="17"/>
      <c r="P212" s="17"/>
      <c r="Q212" s="17"/>
      <c r="R212" s="17"/>
      <c r="S212" s="17"/>
      <c r="T212" s="17"/>
      <c r="U212" s="17"/>
      <c r="V212" s="17"/>
      <c r="W212" s="17"/>
      <c r="X212" s="10"/>
      <c r="Y212" s="10"/>
      <c r="Z212" s="10"/>
      <c r="AA212" s="10"/>
      <c r="AB212" s="10"/>
      <c r="AC212" s="10"/>
      <c r="AD212" s="10"/>
      <c r="AE212" s="10"/>
      <c r="AF212" s="10"/>
      <c r="AG212" s="10"/>
      <c r="AH212" s="10"/>
      <c r="AI212" s="10"/>
      <c r="AJ212" s="10"/>
      <c r="AK212" s="10"/>
    </row>
    <row r="213" spans="1:37" s="15" customFormat="1" x14ac:dyDescent="0.2">
      <c r="A213" s="12"/>
      <c r="B213" s="13"/>
      <c r="C213" s="13"/>
      <c r="D213" s="14"/>
      <c r="G213" s="16"/>
      <c r="H213" s="13"/>
      <c r="I213" s="10"/>
      <c r="J213" s="10"/>
      <c r="K213" s="10"/>
      <c r="L213" s="10"/>
      <c r="M213" s="10"/>
      <c r="N213" s="20"/>
      <c r="O213" s="17"/>
      <c r="P213" s="17"/>
      <c r="Q213" s="17"/>
      <c r="R213" s="17"/>
      <c r="S213" s="17"/>
      <c r="T213" s="17"/>
      <c r="U213" s="17"/>
      <c r="V213" s="17"/>
      <c r="W213" s="17"/>
      <c r="X213" s="10"/>
      <c r="Y213" s="10"/>
      <c r="Z213" s="10"/>
      <c r="AA213" s="10"/>
      <c r="AB213" s="10"/>
      <c r="AC213" s="10"/>
      <c r="AD213" s="10"/>
      <c r="AE213" s="10"/>
      <c r="AF213" s="10"/>
      <c r="AG213" s="10"/>
      <c r="AH213" s="10"/>
      <c r="AI213" s="10"/>
      <c r="AJ213" s="10"/>
      <c r="AK213" s="10"/>
    </row>
    <row r="214" spans="1:37" s="15" customFormat="1" x14ac:dyDescent="0.2">
      <c r="A214" s="12"/>
      <c r="B214" s="13"/>
      <c r="C214" s="13"/>
      <c r="D214" s="14"/>
      <c r="G214" s="16"/>
      <c r="H214" s="13"/>
      <c r="I214" s="10"/>
      <c r="J214" s="10"/>
      <c r="K214" s="10"/>
      <c r="L214" s="10"/>
      <c r="M214" s="10"/>
      <c r="N214" s="20"/>
      <c r="O214" s="17"/>
      <c r="P214" s="17"/>
      <c r="Q214" s="17"/>
      <c r="R214" s="17"/>
      <c r="S214" s="17"/>
      <c r="T214" s="17"/>
      <c r="U214" s="17"/>
      <c r="V214" s="17"/>
      <c r="W214" s="17"/>
      <c r="X214" s="10"/>
      <c r="Y214" s="10"/>
      <c r="Z214" s="10"/>
      <c r="AA214" s="10"/>
      <c r="AB214" s="10"/>
      <c r="AC214" s="10"/>
      <c r="AD214" s="10"/>
      <c r="AE214" s="10"/>
      <c r="AF214" s="10"/>
      <c r="AG214" s="10"/>
      <c r="AH214" s="10"/>
      <c r="AI214" s="10"/>
      <c r="AJ214" s="10"/>
      <c r="AK214" s="10"/>
    </row>
    <row r="215" spans="1:37" s="15" customFormat="1" x14ac:dyDescent="0.2">
      <c r="A215" s="12"/>
      <c r="B215" s="13"/>
      <c r="C215" s="13"/>
      <c r="D215" s="14"/>
      <c r="G215" s="16"/>
      <c r="H215" s="13"/>
      <c r="I215" s="10"/>
      <c r="J215" s="10"/>
      <c r="K215" s="10"/>
      <c r="L215" s="10"/>
      <c r="M215" s="10"/>
      <c r="N215" s="20"/>
      <c r="O215" s="17"/>
      <c r="P215" s="17"/>
      <c r="Q215" s="17"/>
      <c r="R215" s="17"/>
      <c r="S215" s="17"/>
      <c r="T215" s="17"/>
      <c r="U215" s="17"/>
      <c r="V215" s="17"/>
      <c r="W215" s="17"/>
      <c r="X215" s="10"/>
      <c r="Y215" s="10"/>
      <c r="Z215" s="10"/>
      <c r="AA215" s="10"/>
      <c r="AB215" s="10"/>
      <c r="AC215" s="10"/>
      <c r="AD215" s="10"/>
      <c r="AE215" s="10"/>
      <c r="AF215" s="10"/>
      <c r="AG215" s="10"/>
      <c r="AH215" s="10"/>
      <c r="AI215" s="10"/>
      <c r="AJ215" s="10"/>
      <c r="AK215" s="10"/>
    </row>
    <row r="216" spans="1:37" s="15" customFormat="1" x14ac:dyDescent="0.2">
      <c r="A216" s="12"/>
      <c r="B216" s="13"/>
      <c r="C216" s="13"/>
      <c r="D216" s="14"/>
      <c r="G216" s="16"/>
      <c r="H216" s="13"/>
      <c r="I216" s="10"/>
      <c r="J216" s="10"/>
      <c r="K216" s="10"/>
      <c r="L216" s="10"/>
      <c r="M216" s="10"/>
      <c r="N216" s="20"/>
      <c r="O216" s="17"/>
      <c r="P216" s="17"/>
      <c r="Q216" s="17"/>
      <c r="R216" s="17"/>
      <c r="S216" s="17"/>
      <c r="T216" s="17"/>
      <c r="U216" s="17"/>
      <c r="V216" s="17"/>
      <c r="W216" s="17"/>
      <c r="X216" s="10"/>
      <c r="Y216" s="10"/>
      <c r="Z216" s="10"/>
      <c r="AA216" s="10"/>
      <c r="AB216" s="10"/>
      <c r="AC216" s="10"/>
      <c r="AD216" s="10"/>
      <c r="AE216" s="10"/>
      <c r="AF216" s="10"/>
      <c r="AG216" s="10"/>
      <c r="AH216" s="10"/>
      <c r="AI216" s="10"/>
      <c r="AJ216" s="10"/>
      <c r="AK216" s="10"/>
    </row>
    <row r="217" spans="1:37" s="15" customFormat="1" x14ac:dyDescent="0.2">
      <c r="A217" s="12"/>
      <c r="B217" s="13"/>
      <c r="C217" s="13"/>
      <c r="D217" s="14"/>
      <c r="G217" s="16"/>
      <c r="H217" s="13"/>
      <c r="I217" s="10"/>
      <c r="J217" s="10"/>
      <c r="K217" s="10"/>
      <c r="L217" s="10"/>
      <c r="M217" s="10"/>
      <c r="N217" s="20"/>
      <c r="O217" s="17"/>
      <c r="P217" s="17"/>
      <c r="Q217" s="17"/>
      <c r="R217" s="17"/>
      <c r="S217" s="17"/>
      <c r="T217" s="17"/>
      <c r="U217" s="17"/>
      <c r="V217" s="17"/>
      <c r="W217" s="17"/>
      <c r="X217" s="10"/>
      <c r="Y217" s="10"/>
      <c r="Z217" s="10"/>
      <c r="AA217" s="10"/>
      <c r="AB217" s="10"/>
      <c r="AC217" s="10"/>
      <c r="AD217" s="10"/>
      <c r="AE217" s="10"/>
      <c r="AF217" s="10"/>
      <c r="AG217" s="10"/>
      <c r="AH217" s="10"/>
      <c r="AI217" s="10"/>
      <c r="AJ217" s="10"/>
      <c r="AK217" s="10"/>
    </row>
    <row r="218" spans="1:37" s="15" customFormat="1" x14ac:dyDescent="0.2">
      <c r="A218" s="12"/>
      <c r="B218" s="13"/>
      <c r="C218" s="13"/>
      <c r="D218" s="14"/>
      <c r="G218" s="16"/>
      <c r="H218" s="13"/>
      <c r="I218" s="10"/>
      <c r="J218" s="10"/>
      <c r="K218" s="10"/>
      <c r="L218" s="10"/>
      <c r="M218" s="10"/>
      <c r="N218" s="20"/>
      <c r="O218" s="17"/>
      <c r="P218" s="17"/>
      <c r="Q218" s="17"/>
      <c r="R218" s="17"/>
      <c r="S218" s="17"/>
      <c r="T218" s="17"/>
      <c r="U218" s="17"/>
      <c r="V218" s="17"/>
      <c r="W218" s="17"/>
      <c r="X218" s="10"/>
      <c r="Y218" s="10"/>
      <c r="Z218" s="10"/>
      <c r="AA218" s="10"/>
      <c r="AB218" s="10"/>
      <c r="AC218" s="10"/>
      <c r="AD218" s="10"/>
      <c r="AE218" s="10"/>
      <c r="AF218" s="10"/>
      <c r="AG218" s="10"/>
      <c r="AH218" s="10"/>
      <c r="AI218" s="10"/>
      <c r="AJ218" s="10"/>
      <c r="AK218" s="10"/>
    </row>
    <row r="219" spans="1:37" s="15" customFormat="1" x14ac:dyDescent="0.2">
      <c r="A219" s="12"/>
      <c r="B219" s="13"/>
      <c r="C219" s="13"/>
      <c r="D219" s="14"/>
      <c r="G219" s="16"/>
      <c r="H219" s="13"/>
      <c r="I219" s="10"/>
      <c r="J219" s="10"/>
      <c r="K219" s="10"/>
      <c r="L219" s="10"/>
      <c r="M219" s="10"/>
      <c r="N219" s="20"/>
      <c r="O219" s="17"/>
      <c r="P219" s="17"/>
      <c r="Q219" s="17"/>
      <c r="R219" s="17"/>
      <c r="S219" s="17"/>
      <c r="T219" s="17"/>
      <c r="U219" s="17"/>
      <c r="V219" s="17"/>
      <c r="W219" s="17"/>
      <c r="X219" s="10"/>
      <c r="Y219" s="10"/>
      <c r="Z219" s="10"/>
      <c r="AA219" s="10"/>
      <c r="AB219" s="10"/>
      <c r="AC219" s="10"/>
      <c r="AD219" s="10"/>
      <c r="AE219" s="10"/>
      <c r="AF219" s="10"/>
      <c r="AG219" s="10"/>
      <c r="AH219" s="10"/>
      <c r="AI219" s="10"/>
      <c r="AJ219" s="10"/>
      <c r="AK219" s="10"/>
    </row>
    <row r="220" spans="1:37" s="15" customFormat="1" x14ac:dyDescent="0.2">
      <c r="A220" s="12"/>
      <c r="B220" s="13"/>
      <c r="C220" s="13"/>
      <c r="D220" s="14"/>
      <c r="G220" s="16"/>
      <c r="H220" s="13"/>
      <c r="I220" s="10"/>
      <c r="J220" s="10"/>
      <c r="K220" s="10"/>
      <c r="L220" s="10"/>
      <c r="M220" s="10"/>
      <c r="N220" s="20"/>
      <c r="O220" s="17"/>
      <c r="P220" s="17"/>
      <c r="Q220" s="17"/>
      <c r="R220" s="17"/>
      <c r="S220" s="17"/>
      <c r="T220" s="17"/>
      <c r="U220" s="17"/>
      <c r="V220" s="17"/>
      <c r="W220" s="17"/>
      <c r="X220" s="10"/>
      <c r="Y220" s="10"/>
      <c r="Z220" s="10"/>
      <c r="AA220" s="10"/>
      <c r="AB220" s="10"/>
      <c r="AC220" s="10"/>
      <c r="AD220" s="10"/>
      <c r="AE220" s="10"/>
      <c r="AF220" s="10"/>
      <c r="AG220" s="10"/>
      <c r="AH220" s="10"/>
      <c r="AI220" s="10"/>
      <c r="AJ220" s="10"/>
      <c r="AK220" s="10"/>
    </row>
    <row r="221" spans="1:37" s="15" customFormat="1" x14ac:dyDescent="0.2">
      <c r="A221" s="12"/>
      <c r="B221" s="13"/>
      <c r="C221" s="13"/>
      <c r="D221" s="14"/>
      <c r="G221" s="16"/>
      <c r="H221" s="13"/>
      <c r="I221" s="10"/>
      <c r="J221" s="10"/>
      <c r="K221" s="10"/>
      <c r="L221" s="10"/>
      <c r="M221" s="10"/>
      <c r="N221" s="20"/>
      <c r="O221" s="17"/>
      <c r="P221" s="17"/>
      <c r="Q221" s="17"/>
      <c r="R221" s="17"/>
      <c r="S221" s="17"/>
      <c r="T221" s="17"/>
      <c r="U221" s="17"/>
      <c r="V221" s="17"/>
      <c r="W221" s="17"/>
      <c r="X221" s="10"/>
      <c r="Y221" s="10"/>
      <c r="Z221" s="10"/>
      <c r="AA221" s="10"/>
      <c r="AB221" s="10"/>
      <c r="AC221" s="10"/>
      <c r="AD221" s="10"/>
      <c r="AE221" s="10"/>
      <c r="AF221" s="10"/>
      <c r="AG221" s="10"/>
      <c r="AH221" s="10"/>
      <c r="AI221" s="10"/>
      <c r="AJ221" s="10"/>
      <c r="AK221" s="10"/>
    </row>
    <row r="222" spans="1:37" s="15" customFormat="1" x14ac:dyDescent="0.2">
      <c r="A222" s="12"/>
      <c r="B222" s="13"/>
      <c r="C222" s="13"/>
      <c r="D222" s="14"/>
      <c r="G222" s="16"/>
      <c r="H222" s="13"/>
      <c r="I222" s="10"/>
      <c r="J222" s="10"/>
      <c r="K222" s="10"/>
      <c r="L222" s="10"/>
      <c r="M222" s="10"/>
      <c r="N222" s="20"/>
      <c r="O222" s="17"/>
      <c r="P222" s="17"/>
      <c r="Q222" s="17"/>
      <c r="R222" s="17"/>
      <c r="S222" s="17"/>
      <c r="T222" s="17"/>
      <c r="U222" s="17"/>
      <c r="V222" s="17"/>
      <c r="W222" s="17"/>
      <c r="X222" s="10"/>
      <c r="Y222" s="10"/>
      <c r="Z222" s="10"/>
      <c r="AA222" s="10"/>
      <c r="AB222" s="10"/>
      <c r="AC222" s="10"/>
      <c r="AD222" s="10"/>
      <c r="AE222" s="10"/>
      <c r="AF222" s="10"/>
      <c r="AG222" s="10"/>
      <c r="AH222" s="10"/>
      <c r="AI222" s="10"/>
      <c r="AJ222" s="10"/>
      <c r="AK222" s="10"/>
    </row>
    <row r="223" spans="1:37" s="15" customFormat="1" x14ac:dyDescent="0.2">
      <c r="A223" s="12"/>
      <c r="B223" s="13"/>
      <c r="C223" s="13"/>
      <c r="D223" s="14"/>
      <c r="G223" s="16"/>
      <c r="H223" s="13"/>
      <c r="I223" s="10"/>
      <c r="J223" s="10"/>
      <c r="K223" s="10"/>
      <c r="L223" s="10"/>
      <c r="M223" s="10"/>
      <c r="N223" s="20"/>
      <c r="O223" s="17"/>
      <c r="P223" s="17"/>
      <c r="Q223" s="17"/>
      <c r="R223" s="17"/>
      <c r="S223" s="17"/>
      <c r="T223" s="17"/>
      <c r="U223" s="17"/>
      <c r="V223" s="17"/>
      <c r="W223" s="17"/>
      <c r="X223" s="10"/>
      <c r="Y223" s="10"/>
      <c r="Z223" s="10"/>
      <c r="AA223" s="10"/>
      <c r="AB223" s="10"/>
      <c r="AC223" s="10"/>
      <c r="AD223" s="10"/>
      <c r="AE223" s="10"/>
      <c r="AF223" s="10"/>
      <c r="AG223" s="10"/>
      <c r="AH223" s="10"/>
      <c r="AI223" s="10"/>
      <c r="AJ223" s="10"/>
      <c r="AK223" s="10"/>
    </row>
    <row r="224" spans="1:37" s="15" customFormat="1" x14ac:dyDescent="0.2">
      <c r="A224" s="12"/>
      <c r="B224" s="13"/>
      <c r="C224" s="13"/>
      <c r="D224" s="14"/>
      <c r="G224" s="16"/>
      <c r="H224" s="13"/>
      <c r="I224" s="10"/>
      <c r="J224" s="10"/>
      <c r="K224" s="10"/>
      <c r="L224" s="10"/>
      <c r="M224" s="10"/>
      <c r="N224" s="20"/>
      <c r="O224" s="17"/>
      <c r="P224" s="17"/>
      <c r="Q224" s="17"/>
      <c r="R224" s="17"/>
      <c r="S224" s="17"/>
      <c r="T224" s="17"/>
      <c r="U224" s="17"/>
      <c r="V224" s="17"/>
      <c r="W224" s="17"/>
      <c r="X224" s="10"/>
      <c r="Y224" s="10"/>
      <c r="Z224" s="10"/>
      <c r="AA224" s="10"/>
      <c r="AB224" s="10"/>
      <c r="AC224" s="10"/>
      <c r="AD224" s="10"/>
      <c r="AE224" s="10"/>
      <c r="AF224" s="10"/>
      <c r="AG224" s="10"/>
      <c r="AH224" s="10"/>
      <c r="AI224" s="10"/>
      <c r="AJ224" s="10"/>
      <c r="AK224" s="10"/>
    </row>
    <row r="225" spans="1:37" s="15" customFormat="1" x14ac:dyDescent="0.2">
      <c r="A225" s="12"/>
      <c r="B225" s="13"/>
      <c r="C225" s="13"/>
      <c r="D225" s="14"/>
      <c r="G225" s="16"/>
      <c r="H225" s="13"/>
      <c r="I225" s="10"/>
      <c r="J225" s="10"/>
      <c r="K225" s="10"/>
      <c r="L225" s="10"/>
      <c r="M225" s="10"/>
      <c r="N225" s="20"/>
      <c r="O225" s="17"/>
      <c r="P225" s="17"/>
      <c r="Q225" s="17"/>
      <c r="R225" s="17"/>
      <c r="S225" s="17"/>
      <c r="T225" s="17"/>
      <c r="U225" s="17"/>
      <c r="V225" s="17"/>
      <c r="W225" s="17"/>
      <c r="X225" s="10"/>
      <c r="Y225" s="10"/>
      <c r="Z225" s="10"/>
      <c r="AA225" s="10"/>
      <c r="AB225" s="10"/>
      <c r="AC225" s="10"/>
      <c r="AD225" s="10"/>
      <c r="AE225" s="10"/>
      <c r="AF225" s="10"/>
      <c r="AG225" s="10"/>
      <c r="AH225" s="10"/>
      <c r="AI225" s="10"/>
      <c r="AJ225" s="10"/>
      <c r="AK225" s="10"/>
    </row>
    <row r="226" spans="1:37" s="15" customFormat="1" x14ac:dyDescent="0.2">
      <c r="A226" s="12"/>
      <c r="B226" s="13"/>
      <c r="C226" s="13"/>
      <c r="D226" s="14"/>
      <c r="G226" s="16"/>
      <c r="H226" s="13"/>
      <c r="I226" s="10"/>
      <c r="J226" s="10"/>
      <c r="K226" s="10"/>
      <c r="L226" s="10"/>
      <c r="M226" s="10"/>
      <c r="N226" s="20"/>
      <c r="O226" s="17"/>
      <c r="P226" s="17"/>
      <c r="Q226" s="17"/>
      <c r="R226" s="17"/>
      <c r="S226" s="17"/>
      <c r="T226" s="17"/>
      <c r="U226" s="17"/>
      <c r="V226" s="17"/>
      <c r="W226" s="17"/>
      <c r="X226" s="10"/>
      <c r="Y226" s="10"/>
      <c r="Z226" s="10"/>
      <c r="AA226" s="10"/>
      <c r="AB226" s="10"/>
      <c r="AC226" s="10"/>
      <c r="AD226" s="10"/>
      <c r="AE226" s="10"/>
      <c r="AF226" s="10"/>
      <c r="AG226" s="10"/>
      <c r="AH226" s="10"/>
      <c r="AI226" s="10"/>
      <c r="AJ226" s="10"/>
      <c r="AK226" s="10"/>
    </row>
    <row r="227" spans="1:37" s="15" customFormat="1" x14ac:dyDescent="0.2">
      <c r="A227" s="12"/>
      <c r="B227" s="13"/>
      <c r="C227" s="13"/>
      <c r="D227" s="14"/>
      <c r="G227" s="16"/>
      <c r="H227" s="13"/>
      <c r="I227" s="10"/>
      <c r="J227" s="10"/>
      <c r="K227" s="10"/>
      <c r="L227" s="10"/>
      <c r="M227" s="10"/>
      <c r="N227" s="20"/>
      <c r="O227" s="17"/>
      <c r="P227" s="17"/>
      <c r="Q227" s="17"/>
      <c r="R227" s="17"/>
      <c r="S227" s="17"/>
      <c r="T227" s="17"/>
      <c r="U227" s="17"/>
      <c r="V227" s="17"/>
      <c r="W227" s="17"/>
      <c r="X227" s="10"/>
      <c r="Y227" s="10"/>
      <c r="Z227" s="10"/>
      <c r="AA227" s="10"/>
      <c r="AB227" s="10"/>
      <c r="AC227" s="10"/>
      <c r="AD227" s="10"/>
      <c r="AE227" s="10"/>
      <c r="AF227" s="10"/>
      <c r="AG227" s="10"/>
      <c r="AH227" s="10"/>
      <c r="AI227" s="10"/>
      <c r="AJ227" s="10"/>
      <c r="AK227" s="10"/>
    </row>
    <row r="228" spans="1:37" s="15" customFormat="1" x14ac:dyDescent="0.2">
      <c r="A228" s="12"/>
      <c r="B228" s="13"/>
      <c r="C228" s="13"/>
      <c r="D228" s="14"/>
      <c r="G228" s="16"/>
      <c r="H228" s="13"/>
      <c r="I228" s="10"/>
      <c r="J228" s="10"/>
      <c r="K228" s="10"/>
      <c r="L228" s="10"/>
      <c r="M228" s="10"/>
      <c r="N228" s="20"/>
      <c r="O228" s="17"/>
      <c r="P228" s="17"/>
      <c r="Q228" s="17"/>
      <c r="R228" s="17"/>
      <c r="S228" s="17"/>
      <c r="T228" s="17"/>
      <c r="U228" s="17"/>
      <c r="V228" s="17"/>
      <c r="W228" s="17"/>
      <c r="X228" s="10"/>
      <c r="Y228" s="10"/>
      <c r="Z228" s="10"/>
      <c r="AA228" s="10"/>
      <c r="AB228" s="10"/>
      <c r="AC228" s="10"/>
      <c r="AD228" s="10"/>
      <c r="AE228" s="10"/>
      <c r="AF228" s="10"/>
      <c r="AG228" s="10"/>
      <c r="AH228" s="10"/>
      <c r="AI228" s="10"/>
      <c r="AJ228" s="10"/>
      <c r="AK228" s="10"/>
    </row>
    <row r="229" spans="1:37" s="15" customFormat="1" x14ac:dyDescent="0.2">
      <c r="A229" s="12"/>
      <c r="B229" s="13"/>
      <c r="C229" s="13"/>
      <c r="D229" s="14"/>
      <c r="G229" s="16"/>
      <c r="H229" s="13"/>
      <c r="I229" s="10"/>
      <c r="J229" s="10"/>
      <c r="K229" s="10"/>
      <c r="L229" s="10"/>
      <c r="M229" s="10"/>
      <c r="N229" s="20"/>
      <c r="O229" s="17"/>
      <c r="P229" s="17"/>
      <c r="Q229" s="17"/>
      <c r="R229" s="17"/>
      <c r="S229" s="17"/>
      <c r="T229" s="17"/>
      <c r="U229" s="17"/>
      <c r="V229" s="17"/>
      <c r="W229" s="17"/>
      <c r="X229" s="10"/>
      <c r="Y229" s="10"/>
      <c r="Z229" s="10"/>
      <c r="AA229" s="10"/>
      <c r="AB229" s="10"/>
      <c r="AC229" s="10"/>
      <c r="AD229" s="10"/>
      <c r="AE229" s="10"/>
      <c r="AF229" s="10"/>
      <c r="AG229" s="10"/>
      <c r="AH229" s="10"/>
      <c r="AI229" s="10"/>
      <c r="AJ229" s="10"/>
      <c r="AK229" s="10"/>
    </row>
    <row r="230" spans="1:37" s="15" customFormat="1" x14ac:dyDescent="0.2">
      <c r="A230" s="12"/>
      <c r="B230" s="13"/>
      <c r="C230" s="13"/>
      <c r="D230" s="14"/>
      <c r="G230" s="16"/>
      <c r="H230" s="13"/>
      <c r="I230" s="10"/>
      <c r="J230" s="10"/>
      <c r="K230" s="10"/>
      <c r="L230" s="10"/>
      <c r="M230" s="10"/>
      <c r="N230" s="20"/>
      <c r="O230" s="17"/>
      <c r="P230" s="17"/>
      <c r="Q230" s="17"/>
      <c r="R230" s="17"/>
      <c r="S230" s="17"/>
      <c r="T230" s="17"/>
      <c r="U230" s="17"/>
      <c r="V230" s="17"/>
      <c r="W230" s="17"/>
      <c r="X230" s="10"/>
      <c r="Y230" s="10"/>
      <c r="Z230" s="10"/>
      <c r="AA230" s="10"/>
      <c r="AB230" s="10"/>
      <c r="AC230" s="10"/>
      <c r="AD230" s="10"/>
      <c r="AE230" s="10"/>
      <c r="AF230" s="10"/>
      <c r="AG230" s="10"/>
      <c r="AH230" s="10"/>
      <c r="AI230" s="10"/>
      <c r="AJ230" s="10"/>
      <c r="AK230" s="10"/>
    </row>
    <row r="231" spans="1:37" s="15" customFormat="1" x14ac:dyDescent="0.2">
      <c r="A231" s="12"/>
      <c r="B231" s="13"/>
      <c r="C231" s="13"/>
      <c r="D231" s="14"/>
      <c r="G231" s="16"/>
      <c r="H231" s="13"/>
      <c r="I231" s="10"/>
      <c r="J231" s="10"/>
      <c r="K231" s="10"/>
      <c r="L231" s="10"/>
      <c r="M231" s="10"/>
      <c r="N231" s="20"/>
      <c r="O231" s="17"/>
      <c r="P231" s="17"/>
      <c r="Q231" s="17"/>
      <c r="R231" s="17"/>
      <c r="S231" s="17"/>
      <c r="T231" s="17"/>
      <c r="U231" s="17"/>
      <c r="V231" s="17"/>
      <c r="W231" s="17"/>
      <c r="X231" s="10"/>
      <c r="Y231" s="10"/>
      <c r="Z231" s="10"/>
      <c r="AA231" s="10"/>
      <c r="AB231" s="10"/>
      <c r="AC231" s="10"/>
      <c r="AD231" s="10"/>
      <c r="AE231" s="10"/>
      <c r="AF231" s="10"/>
      <c r="AG231" s="10"/>
      <c r="AH231" s="10"/>
      <c r="AI231" s="10"/>
      <c r="AJ231" s="10"/>
      <c r="AK231" s="10"/>
    </row>
    <row r="232" spans="1:37" s="15" customFormat="1" x14ac:dyDescent="0.2">
      <c r="A232" s="12"/>
      <c r="B232" s="13"/>
      <c r="C232" s="13"/>
      <c r="D232" s="14"/>
      <c r="G232" s="16"/>
      <c r="H232" s="13"/>
      <c r="I232" s="10"/>
      <c r="J232" s="10"/>
      <c r="K232" s="10"/>
      <c r="L232" s="10"/>
      <c r="M232" s="10"/>
      <c r="N232" s="20"/>
      <c r="O232" s="17"/>
      <c r="P232" s="17"/>
      <c r="Q232" s="17"/>
      <c r="R232" s="17"/>
      <c r="S232" s="17"/>
      <c r="T232" s="17"/>
      <c r="U232" s="17"/>
      <c r="V232" s="17"/>
      <c r="W232" s="17"/>
      <c r="X232" s="10"/>
      <c r="Y232" s="10"/>
      <c r="Z232" s="10"/>
      <c r="AA232" s="10"/>
      <c r="AB232" s="10"/>
      <c r="AC232" s="10"/>
      <c r="AD232" s="10"/>
      <c r="AE232" s="10"/>
      <c r="AF232" s="10"/>
      <c r="AG232" s="10"/>
      <c r="AH232" s="10"/>
      <c r="AI232" s="10"/>
      <c r="AJ232" s="10"/>
      <c r="AK232" s="10"/>
    </row>
    <row r="233" spans="1:37" s="15" customFormat="1" x14ac:dyDescent="0.2">
      <c r="A233" s="12"/>
      <c r="B233" s="13"/>
      <c r="C233" s="13"/>
      <c r="D233" s="14"/>
      <c r="G233" s="16"/>
      <c r="H233" s="13"/>
      <c r="I233" s="10"/>
      <c r="J233" s="10"/>
      <c r="K233" s="10"/>
      <c r="L233" s="10"/>
      <c r="M233" s="10"/>
      <c r="N233" s="20"/>
      <c r="O233" s="17"/>
      <c r="P233" s="17"/>
      <c r="Q233" s="17"/>
      <c r="R233" s="17"/>
      <c r="S233" s="17"/>
      <c r="T233" s="17"/>
      <c r="U233" s="17"/>
      <c r="V233" s="17"/>
      <c r="W233" s="17"/>
      <c r="X233" s="10"/>
      <c r="Y233" s="10"/>
      <c r="Z233" s="10"/>
      <c r="AA233" s="10"/>
      <c r="AB233" s="10"/>
      <c r="AC233" s="10"/>
      <c r="AD233" s="10"/>
      <c r="AE233" s="10"/>
      <c r="AF233" s="10"/>
      <c r="AG233" s="10"/>
      <c r="AH233" s="10"/>
      <c r="AI233" s="10"/>
      <c r="AJ233" s="10"/>
      <c r="AK233" s="10"/>
    </row>
    <row r="234" spans="1:37" s="15" customFormat="1" x14ac:dyDescent="0.2">
      <c r="A234" s="12"/>
      <c r="B234" s="13"/>
      <c r="C234" s="13"/>
      <c r="D234" s="14"/>
      <c r="G234" s="16"/>
      <c r="H234" s="13"/>
      <c r="I234" s="10"/>
      <c r="J234" s="10"/>
      <c r="K234" s="10"/>
      <c r="L234" s="10"/>
      <c r="M234" s="10"/>
      <c r="N234" s="20"/>
      <c r="O234" s="17"/>
      <c r="P234" s="17"/>
      <c r="Q234" s="17"/>
      <c r="R234" s="17"/>
      <c r="S234" s="17"/>
      <c r="T234" s="17"/>
      <c r="U234" s="17"/>
      <c r="V234" s="17"/>
      <c r="W234" s="17"/>
      <c r="X234" s="10"/>
      <c r="Y234" s="10"/>
      <c r="Z234" s="10"/>
      <c r="AA234" s="10"/>
      <c r="AB234" s="10"/>
      <c r="AC234" s="10"/>
      <c r="AD234" s="10"/>
      <c r="AE234" s="10"/>
      <c r="AF234" s="10"/>
      <c r="AG234" s="10"/>
      <c r="AH234" s="10"/>
      <c r="AI234" s="10"/>
      <c r="AJ234" s="10"/>
      <c r="AK234" s="10"/>
    </row>
    <row r="235" spans="1:37" s="15" customFormat="1" x14ac:dyDescent="0.2">
      <c r="A235" s="12"/>
      <c r="B235" s="13"/>
      <c r="C235" s="13"/>
      <c r="D235" s="14"/>
      <c r="G235" s="16"/>
      <c r="H235" s="13"/>
      <c r="I235" s="10"/>
      <c r="J235" s="10"/>
      <c r="K235" s="10"/>
      <c r="L235" s="10"/>
      <c r="M235" s="10"/>
      <c r="N235" s="20"/>
      <c r="O235" s="17"/>
      <c r="P235" s="17"/>
      <c r="Q235" s="17"/>
      <c r="R235" s="17"/>
      <c r="S235" s="17"/>
      <c r="T235" s="17"/>
      <c r="U235" s="17"/>
      <c r="V235" s="17"/>
      <c r="W235" s="17"/>
      <c r="X235" s="10"/>
      <c r="Y235" s="10"/>
      <c r="Z235" s="10"/>
      <c r="AA235" s="10"/>
      <c r="AB235" s="10"/>
      <c r="AC235" s="10"/>
      <c r="AD235" s="10"/>
      <c r="AE235" s="10"/>
      <c r="AF235" s="10"/>
      <c r="AG235" s="10"/>
      <c r="AH235" s="10"/>
      <c r="AI235" s="10"/>
      <c r="AJ235" s="10"/>
      <c r="AK235" s="10"/>
    </row>
    <row r="236" spans="1:37" s="15" customFormat="1" x14ac:dyDescent="0.2">
      <c r="A236" s="12"/>
      <c r="B236" s="13"/>
      <c r="C236" s="13"/>
      <c r="D236" s="14"/>
      <c r="G236" s="16"/>
      <c r="H236" s="13"/>
      <c r="I236" s="10"/>
      <c r="J236" s="10"/>
      <c r="K236" s="10"/>
      <c r="L236" s="10"/>
      <c r="M236" s="10"/>
      <c r="N236" s="20"/>
      <c r="O236" s="17"/>
      <c r="P236" s="17"/>
      <c r="Q236" s="17"/>
      <c r="R236" s="17"/>
      <c r="S236" s="17"/>
      <c r="T236" s="17"/>
      <c r="U236" s="17"/>
      <c r="V236" s="17"/>
      <c r="W236" s="17"/>
      <c r="X236" s="10"/>
      <c r="Y236" s="10"/>
      <c r="Z236" s="10"/>
      <c r="AA236" s="10"/>
      <c r="AB236" s="10"/>
      <c r="AC236" s="10"/>
      <c r="AD236" s="10"/>
      <c r="AE236" s="10"/>
      <c r="AF236" s="10"/>
      <c r="AG236" s="10"/>
      <c r="AH236" s="10"/>
      <c r="AI236" s="10"/>
      <c r="AJ236" s="10"/>
      <c r="AK236" s="10"/>
    </row>
    <row r="237" spans="1:37" s="15" customFormat="1" x14ac:dyDescent="0.2">
      <c r="A237" s="12"/>
      <c r="B237" s="13"/>
      <c r="C237" s="13"/>
      <c r="D237" s="14"/>
      <c r="G237" s="16"/>
      <c r="H237" s="13"/>
      <c r="I237" s="10"/>
      <c r="J237" s="10"/>
      <c r="K237" s="10"/>
      <c r="L237" s="10"/>
      <c r="M237" s="10"/>
      <c r="N237" s="20"/>
      <c r="O237" s="17"/>
      <c r="P237" s="17"/>
      <c r="Q237" s="17"/>
      <c r="R237" s="17"/>
      <c r="S237" s="17"/>
      <c r="T237" s="17"/>
      <c r="U237" s="17"/>
      <c r="V237" s="17"/>
      <c r="W237" s="17"/>
      <c r="X237" s="10"/>
      <c r="Y237" s="10"/>
      <c r="Z237" s="10"/>
      <c r="AA237" s="10"/>
      <c r="AB237" s="10"/>
      <c r="AC237" s="10"/>
      <c r="AD237" s="10"/>
      <c r="AE237" s="10"/>
      <c r="AF237" s="10"/>
      <c r="AG237" s="10"/>
      <c r="AH237" s="10"/>
      <c r="AI237" s="10"/>
      <c r="AJ237" s="10"/>
      <c r="AK237" s="10"/>
    </row>
    <row r="238" spans="1:37" s="15" customFormat="1" x14ac:dyDescent="0.2">
      <c r="A238" s="12"/>
      <c r="B238" s="13"/>
      <c r="C238" s="13"/>
      <c r="D238" s="14"/>
      <c r="G238" s="16"/>
      <c r="H238" s="13"/>
      <c r="I238" s="10"/>
      <c r="J238" s="10"/>
      <c r="K238" s="10"/>
      <c r="L238" s="10"/>
      <c r="M238" s="10"/>
      <c r="N238" s="20"/>
      <c r="O238" s="17"/>
      <c r="P238" s="17"/>
      <c r="Q238" s="17"/>
      <c r="R238" s="17"/>
      <c r="S238" s="17"/>
      <c r="T238" s="17"/>
      <c r="U238" s="17"/>
      <c r="V238" s="17"/>
      <c r="W238" s="17"/>
      <c r="X238" s="10"/>
      <c r="Y238" s="10"/>
      <c r="Z238" s="10"/>
      <c r="AA238" s="10"/>
      <c r="AB238" s="10"/>
      <c r="AC238" s="10"/>
      <c r="AD238" s="10"/>
      <c r="AE238" s="10"/>
      <c r="AF238" s="10"/>
      <c r="AG238" s="10"/>
      <c r="AH238" s="10"/>
      <c r="AI238" s="10"/>
      <c r="AJ238" s="10"/>
      <c r="AK238" s="10"/>
    </row>
    <row r="239" spans="1:37" s="15" customFormat="1" x14ac:dyDescent="0.2">
      <c r="A239" s="12"/>
      <c r="B239" s="13"/>
      <c r="C239" s="13"/>
      <c r="D239" s="14"/>
      <c r="G239" s="16"/>
      <c r="H239" s="13"/>
      <c r="I239" s="10"/>
      <c r="J239" s="10"/>
      <c r="K239" s="10"/>
      <c r="L239" s="10"/>
      <c r="M239" s="10"/>
      <c r="N239" s="20"/>
      <c r="O239" s="17"/>
      <c r="P239" s="17"/>
      <c r="Q239" s="17"/>
      <c r="R239" s="17"/>
      <c r="S239" s="17"/>
      <c r="T239" s="17"/>
      <c r="U239" s="17"/>
      <c r="V239" s="17"/>
      <c r="W239" s="17"/>
      <c r="X239" s="10"/>
      <c r="Y239" s="10"/>
      <c r="Z239" s="10"/>
      <c r="AA239" s="10"/>
      <c r="AB239" s="10"/>
      <c r="AC239" s="10"/>
      <c r="AD239" s="10"/>
      <c r="AE239" s="10"/>
      <c r="AF239" s="10"/>
      <c r="AG239" s="10"/>
      <c r="AH239" s="10"/>
      <c r="AI239" s="10"/>
      <c r="AJ239" s="10"/>
      <c r="AK239" s="10"/>
    </row>
    <row r="240" spans="1:37" s="15" customFormat="1" x14ac:dyDescent="0.2">
      <c r="A240" s="12"/>
      <c r="B240" s="13"/>
      <c r="C240" s="13"/>
      <c r="D240" s="14"/>
      <c r="G240" s="16"/>
      <c r="H240" s="13"/>
      <c r="I240" s="10"/>
      <c r="J240" s="10"/>
      <c r="K240" s="10"/>
      <c r="L240" s="10"/>
      <c r="M240" s="10"/>
      <c r="N240" s="20"/>
      <c r="O240" s="17"/>
      <c r="P240" s="17"/>
      <c r="Q240" s="17"/>
      <c r="R240" s="17"/>
      <c r="S240" s="17"/>
      <c r="T240" s="17"/>
      <c r="U240" s="17"/>
      <c r="V240" s="17"/>
      <c r="W240" s="17"/>
      <c r="X240" s="10"/>
      <c r="Y240" s="10"/>
      <c r="Z240" s="10"/>
      <c r="AA240" s="10"/>
      <c r="AB240" s="10"/>
      <c r="AC240" s="10"/>
      <c r="AD240" s="10"/>
      <c r="AE240" s="10"/>
      <c r="AF240" s="10"/>
      <c r="AG240" s="10"/>
      <c r="AH240" s="10"/>
      <c r="AI240" s="10"/>
      <c r="AJ240" s="10"/>
      <c r="AK240" s="10"/>
    </row>
    <row r="241" spans="1:37" s="15" customFormat="1" x14ac:dyDescent="0.2">
      <c r="A241" s="12"/>
      <c r="B241" s="13"/>
      <c r="C241" s="13"/>
      <c r="D241" s="14"/>
      <c r="G241" s="16"/>
      <c r="H241" s="13"/>
      <c r="I241" s="10"/>
      <c r="J241" s="10"/>
      <c r="K241" s="10"/>
      <c r="L241" s="10"/>
      <c r="M241" s="10"/>
      <c r="N241" s="20"/>
      <c r="O241" s="17"/>
      <c r="P241" s="17"/>
      <c r="Q241" s="17"/>
      <c r="R241" s="17"/>
      <c r="S241" s="17"/>
      <c r="T241" s="17"/>
      <c r="U241" s="17"/>
      <c r="V241" s="17"/>
      <c r="W241" s="17"/>
      <c r="X241" s="10"/>
      <c r="Y241" s="10"/>
      <c r="Z241" s="10"/>
      <c r="AA241" s="10"/>
      <c r="AB241" s="10"/>
      <c r="AC241" s="10"/>
      <c r="AD241" s="10"/>
      <c r="AE241" s="10"/>
      <c r="AF241" s="10"/>
      <c r="AG241" s="10"/>
      <c r="AH241" s="10"/>
      <c r="AI241" s="10"/>
      <c r="AJ241" s="10"/>
      <c r="AK241" s="10"/>
    </row>
    <row r="242" spans="1:37" s="15" customFormat="1" x14ac:dyDescent="0.2">
      <c r="A242" s="12"/>
      <c r="B242" s="13"/>
      <c r="C242" s="13"/>
      <c r="D242" s="14"/>
      <c r="G242" s="16"/>
      <c r="H242" s="13"/>
      <c r="I242" s="10"/>
      <c r="J242" s="10"/>
      <c r="K242" s="10"/>
      <c r="L242" s="10"/>
      <c r="M242" s="10"/>
      <c r="N242" s="20"/>
      <c r="O242" s="17"/>
      <c r="P242" s="17"/>
      <c r="Q242" s="17"/>
      <c r="R242" s="17"/>
      <c r="S242" s="17"/>
      <c r="T242" s="17"/>
      <c r="U242" s="17"/>
      <c r="V242" s="17"/>
      <c r="W242" s="17"/>
      <c r="X242" s="10"/>
      <c r="Y242" s="10"/>
      <c r="Z242" s="10"/>
      <c r="AA242" s="10"/>
      <c r="AB242" s="10"/>
      <c r="AC242" s="10"/>
      <c r="AD242" s="10"/>
      <c r="AE242" s="10"/>
      <c r="AF242" s="10"/>
      <c r="AG242" s="10"/>
      <c r="AH242" s="10"/>
      <c r="AI242" s="10"/>
      <c r="AJ242" s="10"/>
      <c r="AK242" s="10"/>
    </row>
    <row r="243" spans="1:37" s="15" customFormat="1" x14ac:dyDescent="0.2">
      <c r="A243" s="12"/>
      <c r="B243" s="13"/>
      <c r="C243" s="13"/>
      <c r="D243" s="14"/>
      <c r="G243" s="16"/>
      <c r="H243" s="13"/>
      <c r="I243" s="10"/>
      <c r="J243" s="10"/>
      <c r="K243" s="10"/>
      <c r="L243" s="10"/>
      <c r="M243" s="10"/>
      <c r="N243" s="20"/>
      <c r="O243" s="17"/>
      <c r="P243" s="17"/>
      <c r="Q243" s="17"/>
      <c r="R243" s="17"/>
      <c r="S243" s="17"/>
      <c r="T243" s="17"/>
      <c r="U243" s="17"/>
      <c r="V243" s="17"/>
      <c r="W243" s="17"/>
      <c r="X243" s="10"/>
      <c r="Y243" s="10"/>
      <c r="Z243" s="10"/>
      <c r="AA243" s="10"/>
      <c r="AB243" s="10"/>
      <c r="AC243" s="10"/>
      <c r="AD243" s="10"/>
      <c r="AE243" s="10"/>
      <c r="AF243" s="10"/>
      <c r="AG243" s="10"/>
      <c r="AH243" s="10"/>
      <c r="AI243" s="10"/>
      <c r="AJ243" s="10"/>
      <c r="AK243" s="10"/>
    </row>
    <row r="244" spans="1:37" s="15" customFormat="1" x14ac:dyDescent="0.2">
      <c r="A244" s="12"/>
      <c r="B244" s="13"/>
      <c r="C244" s="13"/>
      <c r="D244" s="14"/>
      <c r="G244" s="16"/>
      <c r="H244" s="13"/>
      <c r="I244" s="10"/>
      <c r="J244" s="10"/>
      <c r="K244" s="10"/>
      <c r="L244" s="10"/>
      <c r="M244" s="10"/>
      <c r="N244" s="20"/>
      <c r="O244" s="17"/>
      <c r="P244" s="17"/>
      <c r="Q244" s="17"/>
      <c r="R244" s="17"/>
      <c r="S244" s="17"/>
      <c r="T244" s="17"/>
      <c r="U244" s="17"/>
      <c r="V244" s="17"/>
      <c r="W244" s="17"/>
      <c r="X244" s="10"/>
      <c r="Y244" s="10"/>
      <c r="Z244" s="10"/>
      <c r="AA244" s="10"/>
      <c r="AB244" s="10"/>
      <c r="AC244" s="10"/>
      <c r="AD244" s="10"/>
      <c r="AE244" s="10"/>
      <c r="AF244" s="10"/>
      <c r="AG244" s="10"/>
      <c r="AH244" s="10"/>
      <c r="AI244" s="10"/>
      <c r="AJ244" s="10"/>
      <c r="AK244" s="10"/>
    </row>
    <row r="245" spans="1:37" s="15" customFormat="1" x14ac:dyDescent="0.2">
      <c r="A245" s="12"/>
      <c r="B245" s="13"/>
      <c r="C245" s="13"/>
      <c r="D245" s="14"/>
      <c r="G245" s="16"/>
      <c r="H245" s="13"/>
      <c r="I245" s="10"/>
      <c r="J245" s="10"/>
      <c r="K245" s="10"/>
      <c r="L245" s="10"/>
      <c r="M245" s="10"/>
      <c r="N245" s="20"/>
      <c r="O245" s="17"/>
      <c r="P245" s="17"/>
      <c r="Q245" s="17"/>
      <c r="R245" s="17"/>
      <c r="S245" s="17"/>
      <c r="T245" s="17"/>
      <c r="U245" s="17"/>
      <c r="V245" s="17"/>
      <c r="W245" s="17"/>
      <c r="X245" s="10"/>
      <c r="Y245" s="10"/>
      <c r="Z245" s="10"/>
      <c r="AA245" s="10"/>
      <c r="AB245" s="10"/>
      <c r="AC245" s="10"/>
      <c r="AD245" s="10"/>
      <c r="AE245" s="10"/>
      <c r="AF245" s="10"/>
      <c r="AG245" s="10"/>
      <c r="AH245" s="10"/>
      <c r="AI245" s="10"/>
      <c r="AJ245" s="10"/>
      <c r="AK245" s="10"/>
    </row>
    <row r="246" spans="1:37" s="15" customFormat="1" x14ac:dyDescent="0.2">
      <c r="A246" s="12"/>
      <c r="B246" s="13"/>
      <c r="C246" s="13"/>
      <c r="D246" s="14"/>
      <c r="G246" s="16"/>
      <c r="H246" s="13"/>
      <c r="I246" s="10"/>
      <c r="J246" s="10"/>
      <c r="K246" s="10"/>
      <c r="L246" s="10"/>
      <c r="M246" s="10"/>
      <c r="N246" s="20"/>
      <c r="O246" s="17"/>
      <c r="P246" s="17"/>
      <c r="Q246" s="17"/>
      <c r="R246" s="17"/>
      <c r="S246" s="17"/>
      <c r="T246" s="17"/>
      <c r="U246" s="17"/>
      <c r="V246" s="17"/>
      <c r="W246" s="17"/>
      <c r="X246" s="10"/>
      <c r="Y246" s="10"/>
      <c r="Z246" s="10"/>
      <c r="AA246" s="10"/>
      <c r="AB246" s="10"/>
      <c r="AC246" s="10"/>
      <c r="AD246" s="10"/>
      <c r="AE246" s="10"/>
      <c r="AF246" s="10"/>
      <c r="AG246" s="10"/>
      <c r="AH246" s="10"/>
      <c r="AI246" s="10"/>
      <c r="AJ246" s="10"/>
      <c r="AK246" s="10"/>
    </row>
    <row r="247" spans="1:37" s="15" customFormat="1" x14ac:dyDescent="0.2">
      <c r="A247" s="12"/>
      <c r="B247" s="13"/>
      <c r="C247" s="13"/>
      <c r="D247" s="14"/>
      <c r="G247" s="16"/>
      <c r="H247" s="13"/>
      <c r="I247" s="10"/>
      <c r="J247" s="10"/>
      <c r="K247" s="10"/>
      <c r="L247" s="10"/>
      <c r="M247" s="10"/>
      <c r="N247" s="20"/>
      <c r="O247" s="17"/>
      <c r="P247" s="17"/>
      <c r="Q247" s="17"/>
      <c r="R247" s="17"/>
      <c r="S247" s="17"/>
      <c r="T247" s="17"/>
      <c r="U247" s="17"/>
      <c r="V247" s="17"/>
      <c r="W247" s="17"/>
      <c r="X247" s="10"/>
      <c r="Y247" s="10"/>
      <c r="Z247" s="10"/>
      <c r="AA247" s="10"/>
      <c r="AB247" s="10"/>
      <c r="AC247" s="10"/>
      <c r="AD247" s="10"/>
      <c r="AE247" s="10"/>
      <c r="AF247" s="10"/>
      <c r="AG247" s="10"/>
      <c r="AH247" s="10"/>
      <c r="AI247" s="10"/>
      <c r="AJ247" s="10"/>
      <c r="AK247" s="10"/>
    </row>
    <row r="248" spans="1:37" s="15" customFormat="1" x14ac:dyDescent="0.2">
      <c r="A248" s="12"/>
      <c r="B248" s="13"/>
      <c r="C248" s="13"/>
      <c r="D248" s="14"/>
      <c r="G248" s="16"/>
      <c r="H248" s="13"/>
      <c r="I248" s="10"/>
      <c r="J248" s="10"/>
      <c r="K248" s="10"/>
      <c r="L248" s="10"/>
      <c r="M248" s="10"/>
      <c r="N248" s="20"/>
      <c r="O248" s="17"/>
      <c r="P248" s="17"/>
      <c r="Q248" s="17"/>
      <c r="R248" s="17"/>
      <c r="S248" s="17"/>
      <c r="T248" s="17"/>
      <c r="U248" s="17"/>
      <c r="V248" s="17"/>
      <c r="W248" s="17"/>
      <c r="X248" s="10"/>
      <c r="Y248" s="10"/>
      <c r="Z248" s="10"/>
      <c r="AA248" s="10"/>
      <c r="AB248" s="10"/>
      <c r="AC248" s="10"/>
      <c r="AD248" s="10"/>
      <c r="AE248" s="10"/>
      <c r="AF248" s="10"/>
      <c r="AG248" s="10"/>
      <c r="AH248" s="10"/>
      <c r="AI248" s="10"/>
      <c r="AJ248" s="10"/>
      <c r="AK248" s="10"/>
    </row>
    <row r="249" spans="1:37" s="15" customFormat="1" x14ac:dyDescent="0.2">
      <c r="A249" s="12"/>
      <c r="B249" s="13"/>
      <c r="C249" s="13"/>
      <c r="D249" s="14"/>
      <c r="G249" s="16"/>
      <c r="H249" s="13"/>
      <c r="I249" s="10"/>
      <c r="J249" s="10"/>
      <c r="K249" s="10"/>
      <c r="L249" s="10"/>
      <c r="M249" s="10"/>
      <c r="N249" s="20"/>
      <c r="O249" s="17"/>
      <c r="P249" s="17"/>
      <c r="Q249" s="17"/>
      <c r="R249" s="17"/>
      <c r="S249" s="17"/>
      <c r="T249" s="17"/>
      <c r="U249" s="17"/>
      <c r="V249" s="17"/>
      <c r="W249" s="17"/>
      <c r="X249" s="10"/>
      <c r="Y249" s="10"/>
      <c r="Z249" s="10"/>
      <c r="AA249" s="10"/>
      <c r="AB249" s="10"/>
      <c r="AC249" s="10"/>
      <c r="AD249" s="10"/>
      <c r="AE249" s="10"/>
      <c r="AF249" s="10"/>
      <c r="AG249" s="10"/>
      <c r="AH249" s="10"/>
      <c r="AI249" s="10"/>
      <c r="AJ249" s="10"/>
      <c r="AK249" s="10"/>
    </row>
    <row r="250" spans="1:37" s="15" customFormat="1" x14ac:dyDescent="0.2">
      <c r="A250" s="12"/>
      <c r="B250" s="13"/>
      <c r="C250" s="13"/>
      <c r="D250" s="14"/>
      <c r="G250" s="16"/>
      <c r="H250" s="13"/>
      <c r="I250" s="10"/>
      <c r="J250" s="10"/>
      <c r="K250" s="10"/>
      <c r="L250" s="10"/>
      <c r="M250" s="10"/>
      <c r="N250" s="20"/>
      <c r="O250" s="17"/>
      <c r="P250" s="17"/>
      <c r="Q250" s="17"/>
      <c r="R250" s="17"/>
      <c r="S250" s="17"/>
      <c r="T250" s="17"/>
      <c r="U250" s="17"/>
      <c r="V250" s="17"/>
      <c r="W250" s="17"/>
      <c r="X250" s="10"/>
      <c r="Y250" s="10"/>
      <c r="Z250" s="10"/>
      <c r="AA250" s="10"/>
      <c r="AB250" s="10"/>
      <c r="AC250" s="10"/>
      <c r="AD250" s="10"/>
      <c r="AE250" s="10"/>
      <c r="AF250" s="10"/>
      <c r="AG250" s="10"/>
      <c r="AH250" s="10"/>
      <c r="AI250" s="10"/>
      <c r="AJ250" s="10"/>
      <c r="AK250" s="10"/>
    </row>
    <row r="251" spans="1:37" s="15" customFormat="1" x14ac:dyDescent="0.2">
      <c r="A251" s="12"/>
      <c r="B251" s="13"/>
      <c r="C251" s="13"/>
      <c r="D251" s="14"/>
      <c r="G251" s="16"/>
      <c r="H251" s="13"/>
      <c r="I251" s="10"/>
      <c r="J251" s="10"/>
      <c r="K251" s="10"/>
      <c r="L251" s="10"/>
      <c r="M251" s="10"/>
      <c r="N251" s="20"/>
      <c r="O251" s="17"/>
      <c r="P251" s="17"/>
      <c r="Q251" s="17"/>
      <c r="R251" s="17"/>
      <c r="S251" s="17"/>
      <c r="T251" s="17"/>
      <c r="U251" s="17"/>
      <c r="V251" s="17"/>
      <c r="W251" s="17"/>
      <c r="X251" s="10"/>
      <c r="Y251" s="10"/>
      <c r="Z251" s="10"/>
      <c r="AA251" s="10"/>
      <c r="AB251" s="10"/>
      <c r="AC251" s="10"/>
      <c r="AD251" s="10"/>
      <c r="AE251" s="10"/>
      <c r="AF251" s="10"/>
      <c r="AG251" s="10"/>
      <c r="AH251" s="10"/>
      <c r="AI251" s="10"/>
      <c r="AJ251" s="10"/>
      <c r="AK251" s="10"/>
    </row>
    <row r="252" spans="1:37" s="15" customFormat="1" x14ac:dyDescent="0.2">
      <c r="A252" s="12"/>
      <c r="B252" s="13"/>
      <c r="C252" s="13"/>
      <c r="D252" s="14"/>
      <c r="G252" s="16"/>
      <c r="H252" s="13"/>
      <c r="I252" s="10"/>
      <c r="J252" s="10"/>
      <c r="K252" s="10"/>
      <c r="L252" s="10"/>
      <c r="M252" s="10"/>
      <c r="N252" s="20"/>
      <c r="O252" s="17"/>
      <c r="P252" s="17"/>
      <c r="Q252" s="17"/>
      <c r="R252" s="17"/>
      <c r="S252" s="17"/>
      <c r="T252" s="17"/>
      <c r="U252" s="17"/>
      <c r="V252" s="17"/>
      <c r="W252" s="17"/>
      <c r="X252" s="10"/>
      <c r="Y252" s="10"/>
      <c r="Z252" s="10"/>
      <c r="AA252" s="10"/>
      <c r="AB252" s="10"/>
      <c r="AC252" s="10"/>
      <c r="AD252" s="10"/>
      <c r="AE252" s="10"/>
      <c r="AF252" s="10"/>
      <c r="AG252" s="10"/>
      <c r="AH252" s="10"/>
      <c r="AI252" s="10"/>
      <c r="AJ252" s="10"/>
      <c r="AK252" s="10"/>
    </row>
    <row r="253" spans="1:37" s="15" customFormat="1" x14ac:dyDescent="0.2">
      <c r="A253" s="12"/>
      <c r="B253" s="13"/>
      <c r="C253" s="13"/>
      <c r="D253" s="14"/>
      <c r="G253" s="16"/>
      <c r="H253" s="13"/>
      <c r="I253" s="10"/>
      <c r="J253" s="10"/>
      <c r="K253" s="10"/>
      <c r="L253" s="10"/>
      <c r="M253" s="10"/>
      <c r="N253" s="20"/>
      <c r="O253" s="17"/>
      <c r="P253" s="17"/>
      <c r="Q253" s="17"/>
      <c r="R253" s="17"/>
      <c r="S253" s="17"/>
      <c r="T253" s="17"/>
      <c r="U253" s="17"/>
      <c r="V253" s="17"/>
      <c r="W253" s="17"/>
      <c r="X253" s="10"/>
      <c r="Y253" s="10"/>
      <c r="Z253" s="10"/>
      <c r="AA253" s="10"/>
      <c r="AB253" s="10"/>
      <c r="AC253" s="10"/>
      <c r="AD253" s="10"/>
      <c r="AE253" s="10"/>
      <c r="AF253" s="10"/>
      <c r="AG253" s="10"/>
      <c r="AH253" s="10"/>
      <c r="AI253" s="10"/>
      <c r="AJ253" s="10"/>
      <c r="AK253" s="10"/>
    </row>
    <row r="254" spans="1:37" s="15" customFormat="1" x14ac:dyDescent="0.2">
      <c r="A254" s="12"/>
      <c r="B254" s="13"/>
      <c r="C254" s="13"/>
      <c r="D254" s="14"/>
      <c r="G254" s="16"/>
      <c r="H254" s="13"/>
      <c r="I254" s="10"/>
      <c r="J254" s="10"/>
      <c r="K254" s="10"/>
      <c r="L254" s="10"/>
      <c r="M254" s="10"/>
      <c r="N254" s="20"/>
      <c r="O254" s="17"/>
      <c r="P254" s="17"/>
      <c r="Q254" s="17"/>
      <c r="R254" s="17"/>
      <c r="S254" s="17"/>
      <c r="T254" s="17"/>
      <c r="U254" s="17"/>
      <c r="V254" s="17"/>
      <c r="W254" s="17"/>
      <c r="X254" s="10"/>
      <c r="Y254" s="10"/>
      <c r="Z254" s="10"/>
      <c r="AA254" s="10"/>
      <c r="AB254" s="10"/>
      <c r="AC254" s="10"/>
      <c r="AD254" s="10"/>
      <c r="AE254" s="10"/>
      <c r="AF254" s="10"/>
      <c r="AG254" s="10"/>
      <c r="AH254" s="10"/>
      <c r="AI254" s="10"/>
      <c r="AJ254" s="10"/>
      <c r="AK254" s="10"/>
    </row>
    <row r="255" spans="1:37" s="15" customFormat="1" x14ac:dyDescent="0.2">
      <c r="A255" s="12"/>
      <c r="B255" s="13"/>
      <c r="C255" s="13"/>
      <c r="D255" s="14"/>
      <c r="G255" s="16"/>
      <c r="H255" s="13"/>
      <c r="I255" s="10"/>
      <c r="J255" s="10"/>
      <c r="K255" s="10"/>
      <c r="L255" s="10"/>
      <c r="M255" s="10"/>
      <c r="N255" s="20"/>
      <c r="O255" s="17"/>
      <c r="P255" s="17"/>
      <c r="Q255" s="17"/>
      <c r="R255" s="17"/>
      <c r="S255" s="17"/>
      <c r="T255" s="17"/>
      <c r="U255" s="17"/>
      <c r="V255" s="17"/>
      <c r="W255" s="17"/>
      <c r="X255" s="10"/>
      <c r="Y255" s="10"/>
      <c r="Z255" s="10"/>
      <c r="AA255" s="10"/>
      <c r="AB255" s="10"/>
      <c r="AC255" s="10"/>
      <c r="AD255" s="10"/>
      <c r="AE255" s="10"/>
      <c r="AF255" s="10"/>
      <c r="AG255" s="10"/>
      <c r="AH255" s="10"/>
      <c r="AI255" s="10"/>
      <c r="AJ255" s="10"/>
      <c r="AK255" s="10"/>
    </row>
    <row r="256" spans="1:37" s="15" customFormat="1" x14ac:dyDescent="0.2">
      <c r="A256" s="12"/>
      <c r="B256" s="13"/>
      <c r="C256" s="13"/>
      <c r="D256" s="14"/>
      <c r="G256" s="16"/>
      <c r="H256" s="13"/>
      <c r="I256" s="10"/>
      <c r="J256" s="10"/>
      <c r="K256" s="10"/>
      <c r="L256" s="10"/>
      <c r="M256" s="10"/>
      <c r="N256" s="20"/>
      <c r="O256" s="17"/>
      <c r="P256" s="17"/>
      <c r="Q256" s="17"/>
      <c r="R256" s="17"/>
      <c r="S256" s="17"/>
      <c r="T256" s="17"/>
      <c r="U256" s="17"/>
      <c r="V256" s="17"/>
      <c r="W256" s="17"/>
      <c r="X256" s="10"/>
      <c r="Y256" s="10"/>
      <c r="Z256" s="10"/>
      <c r="AA256" s="10"/>
      <c r="AB256" s="10"/>
      <c r="AC256" s="10"/>
      <c r="AD256" s="10"/>
      <c r="AE256" s="10"/>
      <c r="AF256" s="10"/>
      <c r="AG256" s="10"/>
      <c r="AH256" s="10"/>
      <c r="AI256" s="10"/>
      <c r="AJ256" s="10"/>
      <c r="AK256" s="10"/>
    </row>
    <row r="257" spans="1:37" s="15" customFormat="1" x14ac:dyDescent="0.2">
      <c r="A257" s="12"/>
      <c r="B257" s="13"/>
      <c r="C257" s="13"/>
      <c r="D257" s="14"/>
      <c r="G257" s="16"/>
      <c r="H257" s="13"/>
      <c r="I257" s="10"/>
      <c r="J257" s="10"/>
      <c r="K257" s="10"/>
      <c r="L257" s="10"/>
      <c r="M257" s="10"/>
      <c r="N257" s="20"/>
      <c r="O257" s="17"/>
      <c r="P257" s="17"/>
      <c r="Q257" s="17"/>
      <c r="R257" s="17"/>
      <c r="S257" s="17"/>
      <c r="T257" s="17"/>
      <c r="U257" s="17"/>
      <c r="V257" s="17"/>
      <c r="W257" s="17"/>
      <c r="X257" s="10"/>
      <c r="Y257" s="10"/>
      <c r="Z257" s="10"/>
      <c r="AA257" s="10"/>
      <c r="AB257" s="10"/>
      <c r="AC257" s="10"/>
      <c r="AD257" s="10"/>
      <c r="AE257" s="10"/>
      <c r="AF257" s="10"/>
      <c r="AG257" s="10"/>
      <c r="AH257" s="10"/>
      <c r="AI257" s="10"/>
      <c r="AJ257" s="10"/>
      <c r="AK257" s="10"/>
    </row>
    <row r="258" spans="1:37" s="15" customFormat="1" x14ac:dyDescent="0.2">
      <c r="A258" s="12"/>
      <c r="B258" s="13"/>
      <c r="C258" s="13"/>
      <c r="D258" s="14"/>
      <c r="G258" s="16"/>
      <c r="H258" s="13"/>
      <c r="I258" s="10"/>
      <c r="J258" s="10"/>
      <c r="K258" s="10"/>
      <c r="L258" s="10"/>
      <c r="M258" s="10"/>
      <c r="N258" s="20"/>
      <c r="O258" s="17"/>
      <c r="P258" s="17"/>
      <c r="Q258" s="17"/>
      <c r="R258" s="17"/>
      <c r="S258" s="17"/>
      <c r="T258" s="17"/>
      <c r="U258" s="17"/>
      <c r="V258" s="17"/>
      <c r="W258" s="17"/>
      <c r="X258" s="10"/>
      <c r="Y258" s="10"/>
      <c r="Z258" s="10"/>
      <c r="AA258" s="10"/>
      <c r="AB258" s="10"/>
      <c r="AC258" s="10"/>
      <c r="AD258" s="10"/>
      <c r="AE258" s="10"/>
      <c r="AF258" s="10"/>
      <c r="AG258" s="10"/>
      <c r="AH258" s="10"/>
      <c r="AI258" s="10"/>
      <c r="AJ258" s="10"/>
      <c r="AK258" s="10"/>
    </row>
    <row r="259" spans="1:37" s="15" customFormat="1" x14ac:dyDescent="0.2">
      <c r="A259" s="12"/>
      <c r="B259" s="13"/>
      <c r="C259" s="13"/>
      <c r="D259" s="14"/>
      <c r="G259" s="16"/>
      <c r="H259" s="13"/>
      <c r="I259" s="10"/>
      <c r="J259" s="10"/>
      <c r="K259" s="10"/>
      <c r="L259" s="10"/>
      <c r="M259" s="10"/>
      <c r="N259" s="20"/>
      <c r="O259" s="17"/>
      <c r="P259" s="17"/>
      <c r="Q259" s="17"/>
      <c r="R259" s="17"/>
      <c r="S259" s="17"/>
      <c r="T259" s="17"/>
      <c r="U259" s="17"/>
      <c r="V259" s="17"/>
      <c r="W259" s="17"/>
      <c r="X259" s="10"/>
      <c r="Y259" s="10"/>
      <c r="Z259" s="10"/>
      <c r="AA259" s="10"/>
      <c r="AB259" s="10"/>
      <c r="AC259" s="10"/>
      <c r="AD259" s="10"/>
      <c r="AE259" s="10"/>
      <c r="AF259" s="10"/>
      <c r="AG259" s="10"/>
      <c r="AH259" s="10"/>
      <c r="AI259" s="10"/>
      <c r="AJ259" s="10"/>
      <c r="AK259" s="10"/>
    </row>
    <row r="260" spans="1:37" s="15" customFormat="1" x14ac:dyDescent="0.2">
      <c r="A260" s="12"/>
      <c r="B260" s="13"/>
      <c r="C260" s="13"/>
      <c r="D260" s="14"/>
      <c r="G260" s="16"/>
      <c r="H260" s="13"/>
      <c r="I260" s="10"/>
      <c r="J260" s="10"/>
      <c r="K260" s="10"/>
      <c r="L260" s="10"/>
      <c r="M260" s="10"/>
      <c r="N260" s="20"/>
      <c r="O260" s="17"/>
      <c r="P260" s="17"/>
      <c r="Q260" s="17"/>
      <c r="R260" s="17"/>
      <c r="S260" s="17"/>
      <c r="T260" s="17"/>
      <c r="U260" s="17"/>
      <c r="V260" s="17"/>
      <c r="W260" s="17"/>
      <c r="X260" s="10"/>
      <c r="Y260" s="10"/>
      <c r="Z260" s="10"/>
      <c r="AA260" s="10"/>
      <c r="AB260" s="10"/>
      <c r="AC260" s="10"/>
      <c r="AD260" s="10"/>
      <c r="AE260" s="10"/>
      <c r="AF260" s="10"/>
      <c r="AG260" s="10"/>
      <c r="AH260" s="10"/>
      <c r="AI260" s="10"/>
      <c r="AJ260" s="10"/>
      <c r="AK260" s="10"/>
    </row>
    <row r="261" spans="1:37" s="15" customFormat="1" x14ac:dyDescent="0.2">
      <c r="A261" s="12"/>
      <c r="B261" s="13"/>
      <c r="C261" s="13"/>
      <c r="D261" s="14"/>
      <c r="G261" s="16"/>
      <c r="H261" s="13"/>
      <c r="I261" s="10"/>
      <c r="J261" s="10"/>
      <c r="K261" s="10"/>
      <c r="L261" s="10"/>
      <c r="M261" s="10"/>
      <c r="N261" s="20"/>
      <c r="O261" s="17"/>
      <c r="P261" s="17"/>
      <c r="Q261" s="17"/>
      <c r="R261" s="17"/>
      <c r="S261" s="17"/>
      <c r="T261" s="17"/>
      <c r="U261" s="17"/>
      <c r="V261" s="17"/>
      <c r="W261" s="17"/>
      <c r="X261" s="10"/>
      <c r="Y261" s="10"/>
      <c r="Z261" s="10"/>
      <c r="AA261" s="10"/>
      <c r="AB261" s="10"/>
      <c r="AC261" s="10"/>
      <c r="AD261" s="10"/>
      <c r="AE261" s="10"/>
      <c r="AF261" s="10"/>
      <c r="AG261" s="10"/>
      <c r="AH261" s="10"/>
      <c r="AI261" s="10"/>
      <c r="AJ261" s="10"/>
      <c r="AK261" s="10"/>
    </row>
    <row r="262" spans="1:37" s="15" customFormat="1" x14ac:dyDescent="0.2">
      <c r="A262" s="12"/>
      <c r="B262" s="13"/>
      <c r="C262" s="13"/>
      <c r="D262" s="14"/>
      <c r="G262" s="16"/>
      <c r="H262" s="13"/>
      <c r="I262" s="10"/>
      <c r="J262" s="10"/>
      <c r="K262" s="10"/>
      <c r="L262" s="10"/>
      <c r="M262" s="10"/>
      <c r="N262" s="20"/>
      <c r="O262" s="17"/>
      <c r="P262" s="17"/>
      <c r="Q262" s="17"/>
      <c r="R262" s="17"/>
      <c r="S262" s="17"/>
      <c r="T262" s="17"/>
      <c r="U262" s="17"/>
      <c r="V262" s="17"/>
      <c r="W262" s="17"/>
      <c r="X262" s="10"/>
      <c r="Y262" s="10"/>
      <c r="Z262" s="10"/>
      <c r="AA262" s="10"/>
      <c r="AB262" s="10"/>
      <c r="AC262" s="10"/>
      <c r="AD262" s="10"/>
      <c r="AE262" s="10"/>
      <c r="AF262" s="10"/>
      <c r="AG262" s="10"/>
      <c r="AH262" s="10"/>
      <c r="AI262" s="10"/>
      <c r="AJ262" s="10"/>
      <c r="AK262" s="10"/>
    </row>
    <row r="263" spans="1:37" s="15" customFormat="1" x14ac:dyDescent="0.2">
      <c r="A263" s="12"/>
      <c r="B263" s="13"/>
      <c r="C263" s="13"/>
      <c r="D263" s="14"/>
      <c r="G263" s="16"/>
      <c r="H263" s="13"/>
      <c r="I263" s="10"/>
      <c r="J263" s="10"/>
      <c r="K263" s="10"/>
      <c r="L263" s="10"/>
      <c r="M263" s="10"/>
      <c r="N263" s="20"/>
      <c r="O263" s="17"/>
      <c r="P263" s="17"/>
      <c r="Q263" s="17"/>
      <c r="R263" s="17"/>
      <c r="S263" s="17"/>
      <c r="T263" s="17"/>
      <c r="U263" s="17"/>
      <c r="V263" s="17"/>
      <c r="W263" s="17"/>
      <c r="X263" s="10"/>
      <c r="Y263" s="10"/>
      <c r="Z263" s="10"/>
      <c r="AA263" s="10"/>
      <c r="AB263" s="10"/>
      <c r="AC263" s="10"/>
      <c r="AD263" s="10"/>
      <c r="AE263" s="10"/>
      <c r="AF263" s="10"/>
      <c r="AG263" s="10"/>
      <c r="AH263" s="10"/>
      <c r="AI263" s="10"/>
      <c r="AJ263" s="10"/>
      <c r="AK263" s="10"/>
    </row>
    <row r="264" spans="1:37" s="15" customFormat="1" x14ac:dyDescent="0.2">
      <c r="A264" s="12"/>
      <c r="B264" s="13"/>
      <c r="C264" s="13"/>
      <c r="D264" s="14"/>
      <c r="G264" s="16"/>
      <c r="H264" s="13"/>
      <c r="I264" s="10"/>
      <c r="J264" s="10"/>
      <c r="K264" s="10"/>
      <c r="L264" s="10"/>
      <c r="M264" s="10"/>
      <c r="N264" s="20"/>
      <c r="O264" s="17"/>
      <c r="P264" s="17"/>
      <c r="Q264" s="17"/>
      <c r="R264" s="17"/>
      <c r="S264" s="17"/>
      <c r="T264" s="17"/>
      <c r="U264" s="17"/>
      <c r="V264" s="17"/>
      <c r="W264" s="17"/>
      <c r="X264" s="10"/>
      <c r="Y264" s="10"/>
      <c r="Z264" s="10"/>
      <c r="AA264" s="10"/>
      <c r="AB264" s="10"/>
      <c r="AC264" s="10"/>
      <c r="AD264" s="10"/>
      <c r="AE264" s="10"/>
      <c r="AF264" s="10"/>
      <c r="AG264" s="10"/>
      <c r="AH264" s="10"/>
      <c r="AI264" s="10"/>
      <c r="AJ264" s="10"/>
      <c r="AK264" s="10"/>
    </row>
    <row r="265" spans="1:37" s="15" customFormat="1" x14ac:dyDescent="0.2">
      <c r="A265" s="12"/>
      <c r="B265" s="13"/>
      <c r="C265" s="13"/>
      <c r="D265" s="14"/>
      <c r="G265" s="16"/>
      <c r="H265" s="13"/>
      <c r="I265" s="10"/>
      <c r="J265" s="10"/>
      <c r="K265" s="10"/>
      <c r="L265" s="10"/>
      <c r="M265" s="10"/>
      <c r="N265" s="20"/>
      <c r="O265" s="17"/>
      <c r="P265" s="17"/>
      <c r="Q265" s="17"/>
      <c r="R265" s="17"/>
      <c r="S265" s="17"/>
      <c r="T265" s="17"/>
      <c r="U265" s="17"/>
      <c r="V265" s="17"/>
      <c r="W265" s="17"/>
      <c r="X265" s="10"/>
      <c r="Y265" s="10"/>
      <c r="Z265" s="10"/>
      <c r="AA265" s="10"/>
      <c r="AB265" s="10"/>
      <c r="AC265" s="10"/>
      <c r="AD265" s="10"/>
      <c r="AE265" s="10"/>
      <c r="AF265" s="10"/>
      <c r="AG265" s="10"/>
      <c r="AH265" s="10"/>
      <c r="AI265" s="10"/>
      <c r="AJ265" s="10"/>
      <c r="AK265" s="10"/>
    </row>
    <row r="266" spans="1:37" s="15" customFormat="1" x14ac:dyDescent="0.2">
      <c r="A266" s="12"/>
      <c r="B266" s="13"/>
      <c r="C266" s="13"/>
      <c r="D266" s="14"/>
      <c r="G266" s="16"/>
      <c r="H266" s="13"/>
      <c r="I266" s="10"/>
      <c r="J266" s="10"/>
      <c r="K266" s="10"/>
      <c r="L266" s="10"/>
      <c r="M266" s="10"/>
      <c r="N266" s="20"/>
      <c r="O266" s="17"/>
      <c r="P266" s="17"/>
      <c r="Q266" s="17"/>
      <c r="R266" s="17"/>
      <c r="S266" s="17"/>
      <c r="T266" s="17"/>
      <c r="U266" s="17"/>
      <c r="V266" s="17"/>
      <c r="W266" s="17"/>
      <c r="X266" s="10"/>
      <c r="Y266" s="10"/>
      <c r="Z266" s="10"/>
      <c r="AA266" s="10"/>
      <c r="AB266" s="10"/>
      <c r="AC266" s="10"/>
      <c r="AD266" s="10"/>
      <c r="AE266" s="10"/>
      <c r="AF266" s="10"/>
      <c r="AG266" s="10"/>
      <c r="AH266" s="10"/>
      <c r="AI266" s="10"/>
      <c r="AJ266" s="10"/>
      <c r="AK266" s="10"/>
    </row>
    <row r="267" spans="1:37" s="15" customFormat="1" x14ac:dyDescent="0.2">
      <c r="A267" s="12"/>
      <c r="B267" s="13"/>
      <c r="C267" s="13"/>
      <c r="D267" s="14"/>
      <c r="G267" s="16"/>
      <c r="H267" s="13"/>
      <c r="I267" s="10"/>
      <c r="J267" s="10"/>
      <c r="K267" s="10"/>
      <c r="L267" s="10"/>
      <c r="M267" s="10"/>
      <c r="N267" s="20"/>
      <c r="O267" s="17"/>
      <c r="P267" s="17"/>
      <c r="Q267" s="17"/>
      <c r="R267" s="17"/>
      <c r="S267" s="17"/>
      <c r="T267" s="17"/>
      <c r="U267" s="17"/>
      <c r="V267" s="17"/>
      <c r="W267" s="17"/>
      <c r="X267" s="10"/>
      <c r="Y267" s="10"/>
      <c r="Z267" s="10"/>
      <c r="AA267" s="10"/>
      <c r="AB267" s="10"/>
      <c r="AC267" s="10"/>
      <c r="AD267" s="10"/>
      <c r="AE267" s="10"/>
      <c r="AF267" s="10"/>
      <c r="AG267" s="10"/>
      <c r="AH267" s="10"/>
      <c r="AI267" s="10"/>
      <c r="AJ267" s="10"/>
      <c r="AK267" s="10"/>
    </row>
    <row r="268" spans="1:37" s="15" customFormat="1" x14ac:dyDescent="0.2">
      <c r="A268" s="12"/>
      <c r="B268" s="13"/>
      <c r="C268" s="13"/>
      <c r="D268" s="14"/>
      <c r="G268" s="16"/>
      <c r="H268" s="13"/>
      <c r="I268" s="10"/>
      <c r="J268" s="10"/>
      <c r="K268" s="10"/>
      <c r="L268" s="10"/>
      <c r="M268" s="10"/>
      <c r="N268" s="20"/>
      <c r="O268" s="17"/>
      <c r="P268" s="17"/>
      <c r="Q268" s="17"/>
      <c r="R268" s="17"/>
      <c r="S268" s="17"/>
      <c r="T268" s="17"/>
      <c r="U268" s="17"/>
      <c r="V268" s="17"/>
      <c r="W268" s="17"/>
      <c r="X268" s="10"/>
      <c r="Y268" s="10"/>
      <c r="Z268" s="10"/>
      <c r="AA268" s="10"/>
      <c r="AB268" s="10"/>
      <c r="AC268" s="10"/>
      <c r="AD268" s="10"/>
      <c r="AE268" s="10"/>
      <c r="AF268" s="10"/>
      <c r="AG268" s="10"/>
      <c r="AH268" s="10"/>
      <c r="AI268" s="10"/>
      <c r="AJ268" s="10"/>
      <c r="AK268" s="10"/>
    </row>
    <row r="269" spans="1:37" s="15" customFormat="1" x14ac:dyDescent="0.2">
      <c r="A269" s="12"/>
      <c r="B269" s="13"/>
      <c r="C269" s="13"/>
      <c r="D269" s="14"/>
      <c r="G269" s="16"/>
      <c r="H269" s="13"/>
      <c r="I269" s="10"/>
      <c r="J269" s="10"/>
      <c r="K269" s="10"/>
      <c r="L269" s="10"/>
      <c r="M269" s="10"/>
      <c r="N269" s="20"/>
      <c r="O269" s="17"/>
      <c r="P269" s="17"/>
      <c r="Q269" s="17"/>
      <c r="R269" s="17"/>
      <c r="S269" s="17"/>
      <c r="T269" s="17"/>
      <c r="U269" s="17"/>
      <c r="V269" s="17"/>
      <c r="W269" s="17"/>
      <c r="X269" s="10"/>
      <c r="Y269" s="10"/>
      <c r="Z269" s="10"/>
      <c r="AA269" s="10"/>
      <c r="AB269" s="10"/>
      <c r="AC269" s="10"/>
      <c r="AD269" s="10"/>
      <c r="AE269" s="10"/>
      <c r="AF269" s="10"/>
      <c r="AG269" s="10"/>
      <c r="AH269" s="10"/>
      <c r="AI269" s="10"/>
      <c r="AJ269" s="10"/>
      <c r="AK269" s="10"/>
    </row>
    <row r="270" spans="1:37" s="15" customFormat="1" x14ac:dyDescent="0.2">
      <c r="A270" s="12"/>
      <c r="B270" s="13"/>
      <c r="C270" s="13"/>
      <c r="D270" s="14"/>
      <c r="G270" s="16"/>
      <c r="H270" s="13"/>
      <c r="I270" s="10"/>
      <c r="J270" s="10"/>
      <c r="K270" s="10"/>
      <c r="L270" s="10"/>
      <c r="M270" s="10"/>
      <c r="N270" s="20"/>
      <c r="O270" s="17"/>
      <c r="P270" s="17"/>
      <c r="Q270" s="17"/>
      <c r="R270" s="17"/>
      <c r="S270" s="17"/>
      <c r="T270" s="17"/>
      <c r="U270" s="17"/>
      <c r="V270" s="17"/>
      <c r="W270" s="17"/>
      <c r="X270" s="10"/>
      <c r="Y270" s="10"/>
      <c r="Z270" s="10"/>
      <c r="AA270" s="10"/>
      <c r="AB270" s="10"/>
      <c r="AC270" s="10"/>
      <c r="AD270" s="10"/>
      <c r="AE270" s="10"/>
      <c r="AF270" s="10"/>
      <c r="AG270" s="10"/>
      <c r="AH270" s="10"/>
      <c r="AI270" s="10"/>
      <c r="AJ270" s="10"/>
      <c r="AK270" s="10"/>
    </row>
    <row r="271" spans="1:37" s="15" customFormat="1" x14ac:dyDescent="0.2">
      <c r="A271" s="12"/>
      <c r="B271" s="13"/>
      <c r="C271" s="13"/>
      <c r="D271" s="14"/>
      <c r="G271" s="16"/>
      <c r="H271" s="13"/>
      <c r="I271" s="10"/>
      <c r="J271" s="10"/>
      <c r="K271" s="10"/>
      <c r="L271" s="10"/>
      <c r="M271" s="10"/>
      <c r="N271" s="20"/>
      <c r="O271" s="17"/>
      <c r="P271" s="17"/>
      <c r="Q271" s="17"/>
      <c r="R271" s="17"/>
      <c r="S271" s="17"/>
      <c r="T271" s="17"/>
      <c r="U271" s="17"/>
      <c r="V271" s="17"/>
      <c r="W271" s="17"/>
      <c r="X271" s="10"/>
      <c r="Y271" s="10"/>
      <c r="Z271" s="10"/>
      <c r="AA271" s="10"/>
      <c r="AB271" s="10"/>
      <c r="AC271" s="10"/>
      <c r="AD271" s="10"/>
      <c r="AE271" s="10"/>
      <c r="AF271" s="10"/>
      <c r="AG271" s="10"/>
      <c r="AH271" s="10"/>
      <c r="AI271" s="10"/>
      <c r="AJ271" s="10"/>
      <c r="AK271" s="10"/>
    </row>
    <row r="272" spans="1:37" s="15" customFormat="1" x14ac:dyDescent="0.2">
      <c r="A272" s="12"/>
      <c r="B272" s="13"/>
      <c r="C272" s="13"/>
      <c r="D272" s="14"/>
      <c r="G272" s="16"/>
      <c r="H272" s="13"/>
      <c r="I272" s="10"/>
      <c r="J272" s="10"/>
      <c r="K272" s="10"/>
      <c r="L272" s="10"/>
      <c r="M272" s="10"/>
      <c r="N272" s="20"/>
      <c r="O272" s="17"/>
      <c r="P272" s="17"/>
      <c r="Q272" s="17"/>
      <c r="R272" s="17"/>
      <c r="S272" s="17"/>
      <c r="T272" s="17"/>
      <c r="U272" s="17"/>
      <c r="V272" s="17"/>
      <c r="W272" s="17"/>
      <c r="X272" s="10"/>
      <c r="Y272" s="10"/>
      <c r="Z272" s="10"/>
      <c r="AA272" s="10"/>
      <c r="AB272" s="10"/>
      <c r="AC272" s="10"/>
      <c r="AD272" s="10"/>
      <c r="AE272" s="10"/>
      <c r="AF272" s="10"/>
      <c r="AG272" s="10"/>
      <c r="AH272" s="10"/>
      <c r="AI272" s="10"/>
      <c r="AJ272" s="10"/>
      <c r="AK272" s="10"/>
    </row>
    <row r="273" spans="1:37" s="15" customFormat="1" x14ac:dyDescent="0.2">
      <c r="A273" s="12"/>
      <c r="B273" s="13"/>
      <c r="C273" s="13"/>
      <c r="D273" s="14"/>
      <c r="G273" s="16"/>
      <c r="H273" s="13"/>
      <c r="I273" s="10"/>
      <c r="J273" s="10"/>
      <c r="K273" s="10"/>
      <c r="L273" s="10"/>
      <c r="M273" s="10"/>
      <c r="N273" s="20"/>
      <c r="O273" s="17"/>
      <c r="P273" s="17"/>
      <c r="Q273" s="17"/>
      <c r="R273" s="17"/>
      <c r="S273" s="17"/>
      <c r="T273" s="17"/>
      <c r="U273" s="17"/>
      <c r="V273" s="17"/>
      <c r="W273" s="17"/>
      <c r="X273" s="10"/>
      <c r="Y273" s="10"/>
      <c r="Z273" s="10"/>
      <c r="AA273" s="10"/>
      <c r="AB273" s="10"/>
      <c r="AC273" s="10"/>
      <c r="AD273" s="10"/>
      <c r="AE273" s="10"/>
      <c r="AF273" s="10"/>
      <c r="AG273" s="10"/>
      <c r="AH273" s="10"/>
      <c r="AI273" s="10"/>
      <c r="AJ273" s="10"/>
      <c r="AK273" s="10"/>
    </row>
    <row r="274" spans="1:37" s="15" customFormat="1" x14ac:dyDescent="0.2">
      <c r="A274" s="12"/>
      <c r="B274" s="13"/>
      <c r="C274" s="13"/>
      <c r="D274" s="14"/>
      <c r="G274" s="16"/>
      <c r="H274" s="13"/>
      <c r="I274" s="10"/>
      <c r="J274" s="10"/>
      <c r="K274" s="10"/>
      <c r="L274" s="10"/>
      <c r="M274" s="10"/>
      <c r="N274" s="20"/>
      <c r="O274" s="17"/>
      <c r="P274" s="17"/>
      <c r="Q274" s="17"/>
      <c r="R274" s="17"/>
      <c r="S274" s="17"/>
      <c r="T274" s="17"/>
      <c r="U274" s="17"/>
      <c r="V274" s="17"/>
      <c r="W274" s="17"/>
      <c r="X274" s="10"/>
      <c r="Y274" s="10"/>
      <c r="Z274" s="10"/>
      <c r="AA274" s="10"/>
      <c r="AB274" s="10"/>
      <c r="AC274" s="10"/>
      <c r="AD274" s="10"/>
      <c r="AE274" s="10"/>
      <c r="AF274" s="10"/>
      <c r="AG274" s="10"/>
      <c r="AH274" s="10"/>
      <c r="AI274" s="10"/>
      <c r="AJ274" s="10"/>
      <c r="AK274" s="10"/>
    </row>
    <row r="275" spans="1:37" s="15" customFormat="1" x14ac:dyDescent="0.2">
      <c r="A275" s="12"/>
      <c r="B275" s="13"/>
      <c r="C275" s="13"/>
      <c r="D275" s="14"/>
      <c r="G275" s="16"/>
      <c r="H275" s="13"/>
      <c r="I275" s="10"/>
      <c r="J275" s="10"/>
      <c r="K275" s="10"/>
      <c r="L275" s="10"/>
      <c r="M275" s="10"/>
      <c r="N275" s="20"/>
      <c r="O275" s="17"/>
      <c r="P275" s="17"/>
      <c r="Q275" s="17"/>
      <c r="R275" s="17"/>
      <c r="S275" s="17"/>
      <c r="T275" s="17"/>
      <c r="U275" s="17"/>
      <c r="V275" s="17"/>
      <c r="W275" s="17"/>
      <c r="X275" s="10"/>
      <c r="Y275" s="10"/>
      <c r="Z275" s="10"/>
      <c r="AA275" s="10"/>
      <c r="AB275" s="10"/>
      <c r="AC275" s="10"/>
      <c r="AD275" s="10"/>
      <c r="AE275" s="10"/>
      <c r="AF275" s="10"/>
      <c r="AG275" s="10"/>
      <c r="AH275" s="10"/>
      <c r="AI275" s="10"/>
      <c r="AJ275" s="10"/>
      <c r="AK275" s="10"/>
    </row>
    <row r="276" spans="1:37" s="15" customFormat="1" x14ac:dyDescent="0.2">
      <c r="A276" s="12"/>
      <c r="B276" s="13"/>
      <c r="C276" s="13"/>
      <c r="D276" s="14"/>
      <c r="G276" s="16"/>
      <c r="H276" s="13"/>
      <c r="I276" s="10"/>
      <c r="J276" s="10"/>
      <c r="K276" s="10"/>
      <c r="L276" s="10"/>
      <c r="M276" s="10"/>
      <c r="N276" s="20"/>
      <c r="O276" s="17"/>
      <c r="P276" s="17"/>
      <c r="Q276" s="17"/>
      <c r="R276" s="17"/>
      <c r="S276" s="17"/>
      <c r="T276" s="17"/>
      <c r="U276" s="17"/>
      <c r="V276" s="17"/>
      <c r="W276" s="17"/>
      <c r="X276" s="10"/>
      <c r="Y276" s="10"/>
      <c r="Z276" s="10"/>
      <c r="AA276" s="10"/>
      <c r="AB276" s="10"/>
      <c r="AC276" s="10"/>
      <c r="AD276" s="10"/>
      <c r="AE276" s="10"/>
      <c r="AF276" s="10"/>
      <c r="AG276" s="10"/>
      <c r="AH276" s="10"/>
      <c r="AI276" s="10"/>
      <c r="AJ276" s="10"/>
      <c r="AK276" s="10"/>
    </row>
    <row r="277" spans="1:37" s="15" customFormat="1" x14ac:dyDescent="0.2">
      <c r="A277" s="12"/>
      <c r="B277" s="13"/>
      <c r="C277" s="13"/>
      <c r="D277" s="14"/>
      <c r="G277" s="16"/>
      <c r="H277" s="13"/>
      <c r="I277" s="10"/>
      <c r="J277" s="10"/>
      <c r="K277" s="10"/>
      <c r="L277" s="10"/>
      <c r="M277" s="10"/>
      <c r="N277" s="20"/>
      <c r="O277" s="17"/>
      <c r="P277" s="17"/>
      <c r="Q277" s="17"/>
      <c r="R277" s="17"/>
      <c r="S277" s="17"/>
      <c r="T277" s="17"/>
      <c r="U277" s="17"/>
      <c r="V277" s="17"/>
      <c r="W277" s="17"/>
      <c r="X277" s="10"/>
      <c r="Y277" s="10"/>
      <c r="Z277" s="10"/>
      <c r="AA277" s="10"/>
      <c r="AB277" s="10"/>
      <c r="AC277" s="10"/>
      <c r="AD277" s="10"/>
      <c r="AE277" s="10"/>
      <c r="AF277" s="10"/>
      <c r="AG277" s="10"/>
      <c r="AH277" s="10"/>
      <c r="AI277" s="10"/>
      <c r="AJ277" s="10"/>
      <c r="AK277" s="10"/>
    </row>
    <row r="278" spans="1:37" s="15" customFormat="1" x14ac:dyDescent="0.2">
      <c r="A278" s="12"/>
      <c r="B278" s="13"/>
      <c r="C278" s="13"/>
      <c r="D278" s="14"/>
      <c r="G278" s="16"/>
      <c r="H278" s="13"/>
      <c r="I278" s="10"/>
      <c r="J278" s="10"/>
      <c r="K278" s="10"/>
      <c r="L278" s="10"/>
      <c r="M278" s="10"/>
      <c r="N278" s="20"/>
      <c r="O278" s="17"/>
      <c r="P278" s="17"/>
      <c r="Q278" s="17"/>
      <c r="R278" s="17"/>
      <c r="S278" s="17"/>
      <c r="T278" s="17"/>
      <c r="U278" s="17"/>
      <c r="V278" s="17"/>
      <c r="W278" s="17"/>
      <c r="X278" s="10"/>
      <c r="Y278" s="10"/>
      <c r="Z278" s="10"/>
      <c r="AA278" s="10"/>
      <c r="AB278" s="10"/>
      <c r="AC278" s="10"/>
      <c r="AD278" s="10"/>
      <c r="AE278" s="10"/>
      <c r="AF278" s="10"/>
      <c r="AG278" s="10"/>
      <c r="AH278" s="10"/>
      <c r="AI278" s="10"/>
      <c r="AJ278" s="10"/>
      <c r="AK278" s="10"/>
    </row>
    <row r="279" spans="1:37" s="15" customFormat="1" x14ac:dyDescent="0.2">
      <c r="A279" s="12"/>
      <c r="B279" s="13"/>
      <c r="C279" s="13"/>
      <c r="D279" s="14"/>
      <c r="G279" s="16"/>
      <c r="H279" s="13"/>
      <c r="I279" s="10"/>
      <c r="J279" s="10"/>
      <c r="K279" s="10"/>
      <c r="L279" s="10"/>
      <c r="M279" s="10"/>
      <c r="N279" s="20"/>
      <c r="O279" s="17"/>
      <c r="P279" s="17"/>
      <c r="Q279" s="17"/>
      <c r="R279" s="17"/>
      <c r="S279" s="17"/>
      <c r="T279" s="17"/>
      <c r="U279" s="17"/>
      <c r="V279" s="17"/>
      <c r="W279" s="17"/>
      <c r="X279" s="10"/>
      <c r="Y279" s="10"/>
      <c r="Z279" s="10"/>
      <c r="AA279" s="10"/>
      <c r="AB279" s="10"/>
      <c r="AC279" s="10"/>
      <c r="AD279" s="10"/>
      <c r="AE279" s="10"/>
      <c r="AF279" s="10"/>
      <c r="AG279" s="10"/>
      <c r="AH279" s="10"/>
      <c r="AI279" s="10"/>
      <c r="AJ279" s="10"/>
      <c r="AK279" s="10"/>
    </row>
    <row r="280" spans="1:37" s="15" customFormat="1" x14ac:dyDescent="0.2">
      <c r="A280" s="12"/>
      <c r="B280" s="13"/>
      <c r="C280" s="13"/>
      <c r="D280" s="14"/>
      <c r="G280" s="16"/>
      <c r="H280" s="13"/>
      <c r="I280" s="10"/>
      <c r="J280" s="10"/>
      <c r="K280" s="10"/>
      <c r="L280" s="10"/>
      <c r="M280" s="10"/>
      <c r="N280" s="20"/>
      <c r="O280" s="17"/>
      <c r="P280" s="17"/>
      <c r="Q280" s="17"/>
      <c r="R280" s="17"/>
      <c r="S280" s="17"/>
      <c r="T280" s="17"/>
      <c r="U280" s="17"/>
      <c r="V280" s="17"/>
      <c r="W280" s="17"/>
      <c r="X280" s="10"/>
      <c r="Y280" s="10"/>
      <c r="Z280" s="10"/>
      <c r="AA280" s="10"/>
      <c r="AB280" s="10"/>
      <c r="AC280" s="10"/>
      <c r="AD280" s="10"/>
      <c r="AE280" s="10"/>
      <c r="AF280" s="10"/>
      <c r="AG280" s="10"/>
      <c r="AH280" s="10"/>
      <c r="AI280" s="10"/>
      <c r="AJ280" s="10"/>
      <c r="AK280" s="10"/>
    </row>
    <row r="281" spans="1:37" s="15" customFormat="1" x14ac:dyDescent="0.2">
      <c r="A281" s="12"/>
      <c r="B281" s="13"/>
      <c r="C281" s="13"/>
      <c r="D281" s="14"/>
      <c r="G281" s="16"/>
      <c r="H281" s="13"/>
      <c r="I281" s="10"/>
      <c r="J281" s="10"/>
      <c r="K281" s="10"/>
      <c r="L281" s="10"/>
      <c r="M281" s="10"/>
      <c r="N281" s="20"/>
      <c r="O281" s="17"/>
      <c r="P281" s="17"/>
      <c r="Q281" s="17"/>
      <c r="R281" s="17"/>
      <c r="S281" s="17"/>
      <c r="T281" s="17"/>
      <c r="U281" s="17"/>
      <c r="V281" s="17"/>
      <c r="W281" s="17"/>
      <c r="X281" s="10"/>
      <c r="Y281" s="10"/>
      <c r="Z281" s="10"/>
      <c r="AA281" s="10"/>
      <c r="AB281" s="10"/>
      <c r="AC281" s="10"/>
      <c r="AD281" s="10"/>
      <c r="AE281" s="10"/>
      <c r="AF281" s="10"/>
      <c r="AG281" s="10"/>
      <c r="AH281" s="10"/>
      <c r="AI281" s="10"/>
      <c r="AJ281" s="10"/>
      <c r="AK281" s="10"/>
    </row>
    <row r="282" spans="1:37" s="15" customFormat="1" x14ac:dyDescent="0.2">
      <c r="A282" s="12"/>
      <c r="B282" s="13"/>
      <c r="C282" s="13"/>
      <c r="D282" s="14"/>
      <c r="G282" s="16"/>
      <c r="H282" s="13"/>
      <c r="I282" s="10"/>
      <c r="J282" s="10"/>
      <c r="K282" s="10"/>
      <c r="L282" s="10"/>
      <c r="M282" s="10"/>
      <c r="N282" s="20"/>
      <c r="O282" s="17"/>
      <c r="P282" s="17"/>
      <c r="Q282" s="17"/>
      <c r="R282" s="17"/>
      <c r="S282" s="17"/>
      <c r="T282" s="17"/>
      <c r="U282" s="17"/>
      <c r="V282" s="17"/>
      <c r="W282" s="17"/>
      <c r="X282" s="10"/>
      <c r="Y282" s="10"/>
      <c r="Z282" s="10"/>
      <c r="AA282" s="10"/>
      <c r="AB282" s="10"/>
      <c r="AC282" s="10"/>
      <c r="AD282" s="10"/>
      <c r="AE282" s="10"/>
      <c r="AF282" s="10"/>
      <c r="AG282" s="10"/>
      <c r="AH282" s="10"/>
      <c r="AI282" s="10"/>
      <c r="AJ282" s="10"/>
      <c r="AK282" s="10"/>
    </row>
    <row r="283" spans="1:37" s="15" customFormat="1" x14ac:dyDescent="0.2">
      <c r="A283" s="12"/>
      <c r="B283" s="13"/>
      <c r="C283" s="13"/>
      <c r="D283" s="14"/>
      <c r="G283" s="16"/>
      <c r="H283" s="13"/>
      <c r="I283" s="10"/>
      <c r="J283" s="10"/>
      <c r="K283" s="10"/>
      <c r="L283" s="10"/>
      <c r="M283" s="10"/>
      <c r="N283" s="20"/>
      <c r="O283" s="17"/>
      <c r="P283" s="17"/>
      <c r="Q283" s="17"/>
      <c r="R283" s="17"/>
      <c r="S283" s="17"/>
      <c r="T283" s="17"/>
      <c r="U283" s="17"/>
      <c r="V283" s="17"/>
      <c r="W283" s="17"/>
      <c r="X283" s="10"/>
      <c r="Y283" s="10"/>
      <c r="Z283" s="10"/>
      <c r="AA283" s="10"/>
      <c r="AB283" s="10"/>
      <c r="AC283" s="10"/>
      <c r="AD283" s="10"/>
      <c r="AE283" s="10"/>
      <c r="AF283" s="10"/>
      <c r="AG283" s="10"/>
      <c r="AH283" s="10"/>
      <c r="AI283" s="10"/>
      <c r="AJ283" s="10"/>
      <c r="AK283" s="10"/>
    </row>
    <row r="284" spans="1:37" s="15" customFormat="1" x14ac:dyDescent="0.2">
      <c r="A284" s="12"/>
      <c r="B284" s="13"/>
      <c r="C284" s="13"/>
      <c r="D284" s="14"/>
      <c r="G284" s="16"/>
      <c r="H284" s="13"/>
      <c r="I284" s="10"/>
      <c r="J284" s="10"/>
      <c r="K284" s="10"/>
      <c r="L284" s="10"/>
      <c r="M284" s="10"/>
      <c r="N284" s="20"/>
      <c r="O284" s="17"/>
      <c r="P284" s="17"/>
      <c r="Q284" s="17"/>
      <c r="R284" s="17"/>
      <c r="S284" s="17"/>
      <c r="T284" s="17"/>
      <c r="U284" s="17"/>
      <c r="V284" s="17"/>
      <c r="W284" s="17"/>
      <c r="X284" s="10"/>
      <c r="Y284" s="10"/>
      <c r="Z284" s="10"/>
      <c r="AA284" s="10"/>
      <c r="AB284" s="10"/>
      <c r="AC284" s="10"/>
      <c r="AD284" s="10"/>
      <c r="AE284" s="10"/>
      <c r="AF284" s="10"/>
      <c r="AG284" s="10"/>
      <c r="AH284" s="10"/>
      <c r="AI284" s="10"/>
      <c r="AJ284" s="10"/>
      <c r="AK284" s="10"/>
    </row>
    <row r="285" spans="1:37" s="15" customFormat="1" x14ac:dyDescent="0.2">
      <c r="A285" s="12"/>
      <c r="B285" s="13"/>
      <c r="C285" s="13"/>
      <c r="D285" s="14"/>
      <c r="G285" s="16"/>
      <c r="H285" s="13"/>
      <c r="I285" s="10"/>
      <c r="J285" s="10"/>
      <c r="K285" s="10"/>
      <c r="L285" s="10"/>
      <c r="M285" s="10"/>
      <c r="N285" s="20"/>
      <c r="O285" s="17"/>
      <c r="P285" s="17"/>
      <c r="Q285" s="17"/>
      <c r="R285" s="17"/>
      <c r="S285" s="17"/>
      <c r="T285" s="17"/>
      <c r="U285" s="17"/>
      <c r="V285" s="17"/>
      <c r="W285" s="17"/>
      <c r="X285" s="10"/>
      <c r="Y285" s="10"/>
      <c r="Z285" s="10"/>
      <c r="AA285" s="10"/>
      <c r="AB285" s="10"/>
      <c r="AC285" s="10"/>
      <c r="AD285" s="10"/>
      <c r="AE285" s="10"/>
      <c r="AF285" s="10"/>
      <c r="AG285" s="10"/>
      <c r="AH285" s="10"/>
      <c r="AI285" s="10"/>
      <c r="AJ285" s="10"/>
      <c r="AK285" s="10"/>
    </row>
    <row r="286" spans="1:37" s="15" customFormat="1" x14ac:dyDescent="0.2">
      <c r="A286" s="12"/>
      <c r="B286" s="13"/>
      <c r="C286" s="13"/>
      <c r="D286" s="14"/>
      <c r="G286" s="16"/>
      <c r="H286" s="13"/>
      <c r="I286" s="10"/>
      <c r="J286" s="10"/>
      <c r="K286" s="10"/>
      <c r="L286" s="10"/>
      <c r="M286" s="10"/>
      <c r="N286" s="20"/>
      <c r="O286" s="17"/>
      <c r="P286" s="17"/>
      <c r="Q286" s="17"/>
      <c r="R286" s="17"/>
      <c r="S286" s="17"/>
      <c r="T286" s="17"/>
      <c r="U286" s="17"/>
      <c r="V286" s="17"/>
      <c r="W286" s="17"/>
      <c r="X286" s="10"/>
      <c r="Y286" s="10"/>
      <c r="Z286" s="10"/>
      <c r="AA286" s="10"/>
      <c r="AB286" s="10"/>
      <c r="AC286" s="10"/>
      <c r="AD286" s="10"/>
      <c r="AE286" s="10"/>
      <c r="AF286" s="10"/>
      <c r="AG286" s="10"/>
      <c r="AH286" s="10"/>
      <c r="AI286" s="10"/>
      <c r="AJ286" s="10"/>
      <c r="AK286" s="10"/>
    </row>
    <row r="287" spans="1:37" s="15" customFormat="1" x14ac:dyDescent="0.2">
      <c r="A287" s="12"/>
      <c r="B287" s="13"/>
      <c r="C287" s="13"/>
      <c r="D287" s="14"/>
      <c r="G287" s="16"/>
      <c r="H287" s="13"/>
      <c r="I287" s="10"/>
      <c r="J287" s="10"/>
      <c r="K287" s="10"/>
      <c r="L287" s="10"/>
      <c r="M287" s="10"/>
      <c r="N287" s="20"/>
      <c r="O287" s="17"/>
      <c r="P287" s="17"/>
      <c r="Q287" s="17"/>
      <c r="R287" s="17"/>
      <c r="S287" s="17"/>
      <c r="T287" s="17"/>
      <c r="U287" s="17"/>
      <c r="V287" s="17"/>
      <c r="W287" s="17"/>
      <c r="X287" s="10"/>
      <c r="Y287" s="10"/>
      <c r="Z287" s="10"/>
      <c r="AA287" s="10"/>
      <c r="AB287" s="10"/>
      <c r="AC287" s="10"/>
      <c r="AD287" s="10"/>
      <c r="AE287" s="10"/>
      <c r="AF287" s="10"/>
      <c r="AG287" s="10"/>
      <c r="AH287" s="10"/>
      <c r="AI287" s="10"/>
      <c r="AJ287" s="10"/>
      <c r="AK287" s="10"/>
    </row>
    <row r="288" spans="1:37" s="15" customFormat="1" x14ac:dyDescent="0.2">
      <c r="A288" s="12"/>
      <c r="B288" s="13"/>
      <c r="C288" s="13"/>
      <c r="D288" s="14"/>
      <c r="G288" s="16"/>
      <c r="H288" s="13"/>
      <c r="I288" s="10"/>
      <c r="J288" s="10"/>
      <c r="K288" s="10"/>
      <c r="L288" s="10"/>
      <c r="M288" s="10"/>
      <c r="N288" s="20"/>
      <c r="O288" s="17"/>
      <c r="P288" s="17"/>
      <c r="Q288" s="17"/>
      <c r="R288" s="17"/>
      <c r="S288" s="17"/>
      <c r="T288" s="17"/>
      <c r="U288" s="17"/>
      <c r="V288" s="17"/>
      <c r="W288" s="17"/>
      <c r="X288" s="10"/>
      <c r="Y288" s="10"/>
      <c r="Z288" s="10"/>
      <c r="AA288" s="10"/>
      <c r="AB288" s="10"/>
      <c r="AC288" s="10"/>
      <c r="AD288" s="10"/>
      <c r="AE288" s="10"/>
      <c r="AF288" s="10"/>
      <c r="AG288" s="10"/>
      <c r="AH288" s="10"/>
      <c r="AI288" s="10"/>
      <c r="AJ288" s="10"/>
      <c r="AK288" s="10"/>
    </row>
    <row r="289" spans="1:37" s="15" customFormat="1" x14ac:dyDescent="0.2">
      <c r="A289" s="12"/>
      <c r="B289" s="13"/>
      <c r="C289" s="13"/>
      <c r="D289" s="14"/>
      <c r="G289" s="16"/>
      <c r="H289" s="13"/>
      <c r="I289" s="10"/>
      <c r="J289" s="10"/>
      <c r="K289" s="10"/>
      <c r="L289" s="10"/>
      <c r="M289" s="10"/>
      <c r="N289" s="20"/>
      <c r="O289" s="17"/>
      <c r="P289" s="17"/>
      <c r="Q289" s="17"/>
      <c r="R289" s="17"/>
      <c r="S289" s="17"/>
      <c r="T289" s="17"/>
      <c r="U289" s="17"/>
      <c r="V289" s="17"/>
      <c r="W289" s="17"/>
      <c r="X289" s="10"/>
      <c r="Y289" s="10"/>
      <c r="Z289" s="10"/>
      <c r="AA289" s="10"/>
      <c r="AB289" s="10"/>
      <c r="AC289" s="10"/>
      <c r="AD289" s="10"/>
      <c r="AE289" s="10"/>
      <c r="AF289" s="10"/>
      <c r="AG289" s="10"/>
      <c r="AH289" s="10"/>
      <c r="AI289" s="10"/>
      <c r="AJ289" s="10"/>
      <c r="AK289" s="10"/>
    </row>
    <row r="290" spans="1:37" s="15" customFormat="1" x14ac:dyDescent="0.2">
      <c r="A290" s="12"/>
      <c r="B290" s="13"/>
      <c r="C290" s="13"/>
      <c r="D290" s="14"/>
      <c r="G290" s="16"/>
      <c r="H290" s="13"/>
      <c r="I290" s="10"/>
      <c r="J290" s="10"/>
      <c r="K290" s="10"/>
      <c r="L290" s="10"/>
      <c r="M290" s="10"/>
      <c r="N290" s="20"/>
      <c r="O290" s="17"/>
      <c r="P290" s="17"/>
      <c r="Q290" s="17"/>
      <c r="R290" s="17"/>
      <c r="S290" s="17"/>
      <c r="T290" s="17"/>
      <c r="U290" s="17"/>
      <c r="V290" s="17"/>
      <c r="W290" s="17"/>
      <c r="X290" s="10"/>
      <c r="Y290" s="10"/>
      <c r="Z290" s="10"/>
      <c r="AA290" s="10"/>
      <c r="AB290" s="10"/>
      <c r="AC290" s="10"/>
      <c r="AD290" s="10"/>
      <c r="AE290" s="10"/>
      <c r="AF290" s="10"/>
      <c r="AG290" s="10"/>
      <c r="AH290" s="10"/>
      <c r="AI290" s="10"/>
      <c r="AJ290" s="10"/>
      <c r="AK290" s="10"/>
    </row>
    <row r="291" spans="1:37" s="15" customFormat="1" x14ac:dyDescent="0.2">
      <c r="A291" s="12"/>
      <c r="B291" s="13"/>
      <c r="C291" s="13"/>
      <c r="D291" s="14"/>
      <c r="G291" s="16"/>
      <c r="H291" s="13"/>
      <c r="I291" s="10"/>
      <c r="J291" s="10"/>
      <c r="K291" s="10"/>
      <c r="L291" s="10"/>
      <c r="M291" s="10"/>
      <c r="N291" s="20"/>
      <c r="O291" s="17"/>
      <c r="P291" s="17"/>
      <c r="Q291" s="17"/>
      <c r="R291" s="17"/>
      <c r="S291" s="17"/>
      <c r="T291" s="17"/>
      <c r="U291" s="17"/>
      <c r="V291" s="17"/>
      <c r="W291" s="17"/>
      <c r="X291" s="10"/>
      <c r="Y291" s="10"/>
      <c r="Z291" s="10"/>
      <c r="AA291" s="10"/>
      <c r="AB291" s="10"/>
      <c r="AC291" s="10"/>
      <c r="AD291" s="10"/>
      <c r="AE291" s="10"/>
      <c r="AF291" s="10"/>
      <c r="AG291" s="10"/>
      <c r="AH291" s="10"/>
      <c r="AI291" s="10"/>
      <c r="AJ291" s="10"/>
      <c r="AK291" s="10"/>
    </row>
    <row r="292" spans="1:37" s="15" customFormat="1" x14ac:dyDescent="0.2">
      <c r="A292" s="12"/>
      <c r="B292" s="13"/>
      <c r="C292" s="13"/>
      <c r="D292" s="14"/>
      <c r="G292" s="16"/>
      <c r="H292" s="13"/>
      <c r="I292" s="10"/>
      <c r="J292" s="10"/>
      <c r="K292" s="10"/>
      <c r="L292" s="10"/>
      <c r="M292" s="10"/>
      <c r="N292" s="20"/>
      <c r="O292" s="17"/>
      <c r="P292" s="17"/>
      <c r="Q292" s="17"/>
      <c r="R292" s="17"/>
      <c r="S292" s="17"/>
      <c r="T292" s="17"/>
      <c r="U292" s="17"/>
      <c r="V292" s="17"/>
      <c r="W292" s="17"/>
      <c r="X292" s="10"/>
      <c r="Y292" s="10"/>
      <c r="Z292" s="10"/>
      <c r="AA292" s="10"/>
      <c r="AB292" s="10"/>
      <c r="AC292" s="10"/>
      <c r="AD292" s="10"/>
      <c r="AE292" s="10"/>
      <c r="AF292" s="10"/>
      <c r="AG292" s="10"/>
      <c r="AH292" s="10"/>
      <c r="AI292" s="10"/>
      <c r="AJ292" s="10"/>
      <c r="AK292" s="10"/>
    </row>
    <row r="293" spans="1:37" s="15" customFormat="1" x14ac:dyDescent="0.2">
      <c r="A293" s="12"/>
      <c r="B293" s="13"/>
      <c r="C293" s="13"/>
      <c r="D293" s="14"/>
      <c r="G293" s="16"/>
      <c r="H293" s="13"/>
      <c r="I293" s="10"/>
      <c r="J293" s="10"/>
      <c r="K293" s="10"/>
      <c r="L293" s="10"/>
      <c r="M293" s="10"/>
      <c r="N293" s="20"/>
      <c r="O293" s="17"/>
      <c r="P293" s="17"/>
      <c r="Q293" s="17"/>
      <c r="R293" s="17"/>
      <c r="S293" s="17"/>
      <c r="T293" s="17"/>
      <c r="U293" s="17"/>
      <c r="V293" s="17"/>
      <c r="W293" s="17"/>
      <c r="X293" s="10"/>
      <c r="Y293" s="10"/>
      <c r="Z293" s="10"/>
      <c r="AA293" s="10"/>
      <c r="AB293" s="10"/>
      <c r="AC293" s="10"/>
      <c r="AD293" s="10"/>
      <c r="AE293" s="10"/>
      <c r="AF293" s="10"/>
      <c r="AG293" s="10"/>
      <c r="AH293" s="10"/>
      <c r="AI293" s="10"/>
      <c r="AJ293" s="10"/>
      <c r="AK293" s="10"/>
    </row>
    <row r="294" spans="1:37" s="15" customFormat="1" x14ac:dyDescent="0.2">
      <c r="A294" s="12"/>
      <c r="B294" s="13"/>
      <c r="C294" s="13"/>
      <c r="D294" s="14"/>
      <c r="G294" s="16"/>
      <c r="H294" s="13"/>
      <c r="I294" s="10"/>
      <c r="J294" s="10"/>
      <c r="K294" s="10"/>
      <c r="L294" s="10"/>
      <c r="M294" s="10"/>
      <c r="N294" s="20"/>
      <c r="O294" s="17"/>
      <c r="P294" s="17"/>
      <c r="Q294" s="17"/>
      <c r="R294" s="17"/>
      <c r="S294" s="17"/>
      <c r="T294" s="17"/>
      <c r="U294" s="17"/>
      <c r="V294" s="17"/>
      <c r="W294" s="17"/>
      <c r="X294" s="10"/>
      <c r="Y294" s="10"/>
      <c r="Z294" s="10"/>
      <c r="AA294" s="10"/>
      <c r="AB294" s="10"/>
      <c r="AC294" s="10"/>
      <c r="AD294" s="10"/>
      <c r="AE294" s="10"/>
      <c r="AF294" s="10"/>
      <c r="AG294" s="10"/>
      <c r="AH294" s="10"/>
      <c r="AI294" s="10"/>
      <c r="AJ294" s="10"/>
      <c r="AK294" s="10"/>
    </row>
    <row r="295" spans="1:37" s="15" customFormat="1" x14ac:dyDescent="0.2">
      <c r="A295" s="12"/>
      <c r="B295" s="13"/>
      <c r="C295" s="13"/>
      <c r="D295" s="14"/>
      <c r="G295" s="16"/>
      <c r="H295" s="13"/>
      <c r="I295" s="10"/>
      <c r="J295" s="10"/>
      <c r="K295" s="10"/>
      <c r="L295" s="10"/>
      <c r="M295" s="10"/>
      <c r="N295" s="20"/>
      <c r="O295" s="17"/>
      <c r="P295" s="17"/>
      <c r="Q295" s="17"/>
      <c r="R295" s="17"/>
      <c r="S295" s="17"/>
      <c r="T295" s="17"/>
      <c r="U295" s="17"/>
      <c r="V295" s="17"/>
      <c r="W295" s="17"/>
      <c r="X295" s="10"/>
      <c r="Y295" s="10"/>
      <c r="Z295" s="10"/>
      <c r="AA295" s="10"/>
      <c r="AB295" s="10"/>
      <c r="AC295" s="10"/>
      <c r="AD295" s="10"/>
      <c r="AE295" s="10"/>
      <c r="AF295" s="10"/>
      <c r="AG295" s="10"/>
      <c r="AH295" s="10"/>
      <c r="AI295" s="10"/>
      <c r="AJ295" s="10"/>
      <c r="AK295" s="10"/>
    </row>
    <row r="296" spans="1:37" s="15" customFormat="1" x14ac:dyDescent="0.2">
      <c r="A296" s="12"/>
      <c r="B296" s="13"/>
      <c r="C296" s="13"/>
      <c r="D296" s="14"/>
      <c r="G296" s="16"/>
      <c r="H296" s="13"/>
      <c r="I296" s="10"/>
      <c r="J296" s="10"/>
      <c r="K296" s="10"/>
      <c r="L296" s="10"/>
      <c r="M296" s="10"/>
      <c r="N296" s="20"/>
      <c r="O296" s="17"/>
      <c r="P296" s="17"/>
      <c r="Q296" s="17"/>
      <c r="R296" s="17"/>
      <c r="S296" s="17"/>
      <c r="T296" s="17"/>
      <c r="U296" s="17"/>
      <c r="V296" s="17"/>
      <c r="W296" s="17"/>
      <c r="X296" s="10"/>
      <c r="Y296" s="10"/>
      <c r="Z296" s="10"/>
      <c r="AA296" s="10"/>
      <c r="AB296" s="10"/>
      <c r="AC296" s="10"/>
      <c r="AD296" s="10"/>
      <c r="AE296" s="10"/>
      <c r="AF296" s="10"/>
      <c r="AG296" s="10"/>
      <c r="AH296" s="10"/>
      <c r="AI296" s="10"/>
      <c r="AJ296" s="10"/>
      <c r="AK296" s="10"/>
    </row>
    <row r="297" spans="1:37" s="15" customFormat="1" x14ac:dyDescent="0.2">
      <c r="A297" s="12"/>
      <c r="B297" s="13"/>
      <c r="C297" s="13"/>
      <c r="D297" s="14"/>
      <c r="G297" s="16"/>
      <c r="H297" s="13"/>
      <c r="I297" s="10"/>
      <c r="J297" s="10"/>
      <c r="K297" s="10"/>
      <c r="L297" s="10"/>
      <c r="M297" s="10"/>
      <c r="N297" s="20"/>
      <c r="O297" s="17"/>
      <c r="P297" s="17"/>
      <c r="Q297" s="17"/>
      <c r="R297" s="17"/>
      <c r="S297" s="17"/>
      <c r="T297" s="17"/>
      <c r="U297" s="17"/>
      <c r="V297" s="17"/>
      <c r="W297" s="17"/>
      <c r="X297" s="10"/>
      <c r="Y297" s="10"/>
      <c r="Z297" s="10"/>
      <c r="AA297" s="10"/>
      <c r="AB297" s="10"/>
      <c r="AC297" s="10"/>
      <c r="AD297" s="10"/>
      <c r="AE297" s="10"/>
      <c r="AF297" s="10"/>
      <c r="AG297" s="10"/>
      <c r="AH297" s="10"/>
      <c r="AI297" s="10"/>
      <c r="AJ297" s="10"/>
      <c r="AK297" s="10"/>
    </row>
    <row r="298" spans="1:37" s="15" customFormat="1" x14ac:dyDescent="0.2">
      <c r="A298" s="12"/>
      <c r="B298" s="13"/>
      <c r="C298" s="13"/>
      <c r="D298" s="14"/>
      <c r="G298" s="16"/>
      <c r="H298" s="13"/>
      <c r="I298" s="10"/>
      <c r="J298" s="10"/>
      <c r="K298" s="10"/>
      <c r="L298" s="10"/>
      <c r="M298" s="10"/>
      <c r="N298" s="20"/>
      <c r="O298" s="17"/>
      <c r="P298" s="17"/>
      <c r="Q298" s="17"/>
      <c r="R298" s="17"/>
      <c r="S298" s="17"/>
      <c r="T298" s="17"/>
      <c r="U298" s="17"/>
      <c r="V298" s="17"/>
      <c r="W298" s="17"/>
      <c r="X298" s="10"/>
      <c r="Y298" s="10"/>
      <c r="Z298" s="10"/>
      <c r="AA298" s="10"/>
      <c r="AB298" s="10"/>
      <c r="AC298" s="10"/>
      <c r="AD298" s="10"/>
      <c r="AE298" s="10"/>
      <c r="AF298" s="10"/>
      <c r="AG298" s="10"/>
      <c r="AH298" s="10"/>
      <c r="AI298" s="10"/>
      <c r="AJ298" s="10"/>
      <c r="AK298" s="10"/>
    </row>
    <row r="299" spans="1:37" s="15" customFormat="1" x14ac:dyDescent="0.2">
      <c r="A299" s="12"/>
      <c r="B299" s="13"/>
      <c r="C299" s="13"/>
      <c r="D299" s="14"/>
      <c r="G299" s="16"/>
      <c r="H299" s="13"/>
      <c r="I299" s="10"/>
      <c r="J299" s="10"/>
      <c r="K299" s="10"/>
      <c r="L299" s="10"/>
      <c r="M299" s="10"/>
      <c r="N299" s="20"/>
      <c r="O299" s="17"/>
      <c r="P299" s="17"/>
      <c r="Q299" s="17"/>
      <c r="R299" s="17"/>
      <c r="S299" s="17"/>
      <c r="T299" s="17"/>
      <c r="U299" s="17"/>
      <c r="V299" s="17"/>
      <c r="W299" s="17"/>
      <c r="X299" s="10"/>
      <c r="Y299" s="10"/>
      <c r="Z299" s="10"/>
      <c r="AA299" s="10"/>
      <c r="AB299" s="10"/>
      <c r="AC299" s="10"/>
      <c r="AD299" s="10"/>
      <c r="AE299" s="10"/>
      <c r="AF299" s="10"/>
      <c r="AG299" s="10"/>
      <c r="AH299" s="10"/>
      <c r="AI299" s="10"/>
      <c r="AJ299" s="10"/>
      <c r="AK299" s="10"/>
    </row>
    <row r="300" spans="1:37" s="15" customFormat="1" x14ac:dyDescent="0.2">
      <c r="A300" s="12"/>
      <c r="B300" s="13"/>
      <c r="C300" s="13"/>
      <c r="D300" s="14"/>
      <c r="G300" s="16"/>
      <c r="H300" s="13"/>
      <c r="I300" s="10"/>
      <c r="J300" s="10"/>
      <c r="K300" s="10"/>
      <c r="L300" s="10"/>
      <c r="M300" s="10"/>
      <c r="N300" s="20"/>
      <c r="O300" s="17"/>
      <c r="P300" s="17"/>
      <c r="Q300" s="17"/>
      <c r="R300" s="17"/>
      <c r="S300" s="17"/>
      <c r="T300" s="17"/>
      <c r="U300" s="17"/>
      <c r="V300" s="17"/>
      <c r="W300" s="17"/>
      <c r="X300" s="10"/>
      <c r="Y300" s="10"/>
      <c r="Z300" s="10"/>
      <c r="AA300" s="10"/>
      <c r="AB300" s="10"/>
      <c r="AC300" s="10"/>
      <c r="AD300" s="10"/>
      <c r="AE300" s="10"/>
      <c r="AF300" s="10"/>
      <c r="AG300" s="10"/>
      <c r="AH300" s="10"/>
      <c r="AI300" s="10"/>
      <c r="AJ300" s="10"/>
      <c r="AK300" s="10"/>
    </row>
    <row r="301" spans="1:37" s="15" customFormat="1" x14ac:dyDescent="0.2">
      <c r="A301" s="12"/>
      <c r="B301" s="13"/>
      <c r="C301" s="13"/>
      <c r="D301" s="14"/>
      <c r="G301" s="16"/>
      <c r="H301" s="13"/>
      <c r="I301" s="10"/>
      <c r="J301" s="10"/>
      <c r="K301" s="10"/>
      <c r="L301" s="10"/>
      <c r="M301" s="10"/>
      <c r="N301" s="20"/>
      <c r="O301" s="17"/>
      <c r="P301" s="17"/>
      <c r="Q301" s="17"/>
      <c r="R301" s="17"/>
      <c r="S301" s="17"/>
      <c r="T301" s="17"/>
      <c r="U301" s="17"/>
      <c r="V301" s="17"/>
      <c r="W301" s="17"/>
      <c r="X301" s="10"/>
      <c r="Y301" s="10"/>
      <c r="Z301" s="10"/>
      <c r="AA301" s="10"/>
      <c r="AB301" s="10"/>
      <c r="AC301" s="10"/>
      <c r="AD301" s="10"/>
      <c r="AE301" s="10"/>
      <c r="AF301" s="10"/>
      <c r="AG301" s="10"/>
      <c r="AH301" s="10"/>
      <c r="AI301" s="10"/>
      <c r="AJ301" s="10"/>
      <c r="AK301" s="10"/>
    </row>
    <row r="302" spans="1:37" s="15" customFormat="1" x14ac:dyDescent="0.2">
      <c r="A302" s="12"/>
      <c r="B302" s="13"/>
      <c r="C302" s="13"/>
      <c r="D302" s="14"/>
      <c r="G302" s="16"/>
      <c r="H302" s="13"/>
      <c r="I302" s="10"/>
      <c r="J302" s="10"/>
      <c r="K302" s="10"/>
      <c r="L302" s="10"/>
      <c r="M302" s="10"/>
      <c r="N302" s="20"/>
      <c r="O302" s="17"/>
      <c r="P302" s="17"/>
      <c r="Q302" s="17"/>
      <c r="R302" s="17"/>
      <c r="S302" s="17"/>
      <c r="T302" s="17"/>
      <c r="U302" s="17"/>
      <c r="V302" s="17"/>
      <c r="W302" s="17"/>
      <c r="X302" s="10"/>
      <c r="Y302" s="10"/>
      <c r="Z302" s="10"/>
      <c r="AA302" s="10"/>
      <c r="AB302" s="10"/>
      <c r="AC302" s="10"/>
      <c r="AD302" s="10"/>
      <c r="AE302" s="10"/>
      <c r="AF302" s="10"/>
      <c r="AG302" s="10"/>
      <c r="AH302" s="10"/>
      <c r="AI302" s="10"/>
      <c r="AJ302" s="10"/>
      <c r="AK302" s="10"/>
    </row>
    <row r="303" spans="1:37" s="15" customFormat="1" x14ac:dyDescent="0.2">
      <c r="A303" s="12"/>
      <c r="B303" s="13"/>
      <c r="C303" s="13"/>
      <c r="D303" s="14"/>
      <c r="G303" s="16"/>
      <c r="H303" s="13"/>
      <c r="I303" s="10"/>
      <c r="J303" s="10"/>
      <c r="K303" s="10"/>
      <c r="L303" s="10"/>
      <c r="M303" s="10"/>
      <c r="N303" s="20"/>
      <c r="O303" s="17"/>
      <c r="P303" s="17"/>
      <c r="Q303" s="17"/>
      <c r="R303" s="17"/>
      <c r="S303" s="17"/>
      <c r="T303" s="17"/>
      <c r="U303" s="17"/>
      <c r="V303" s="17"/>
      <c r="W303" s="17"/>
      <c r="X303" s="10"/>
      <c r="Y303" s="10"/>
      <c r="Z303" s="10"/>
      <c r="AA303" s="10"/>
      <c r="AB303" s="10"/>
      <c r="AC303" s="10"/>
      <c r="AD303" s="10"/>
      <c r="AE303" s="10"/>
      <c r="AF303" s="10"/>
      <c r="AG303" s="10"/>
      <c r="AH303" s="10"/>
      <c r="AI303" s="10"/>
      <c r="AJ303" s="10"/>
      <c r="AK303" s="10"/>
    </row>
    <row r="304" spans="1:37" s="15" customFormat="1" x14ac:dyDescent="0.2">
      <c r="A304" s="12"/>
      <c r="B304" s="13"/>
      <c r="C304" s="13"/>
      <c r="D304" s="14"/>
      <c r="G304" s="16"/>
      <c r="H304" s="13"/>
      <c r="I304" s="10"/>
      <c r="J304" s="10"/>
      <c r="K304" s="10"/>
      <c r="L304" s="10"/>
      <c r="M304" s="10"/>
      <c r="N304" s="20"/>
      <c r="O304" s="17"/>
      <c r="P304" s="17"/>
      <c r="Q304" s="17"/>
      <c r="R304" s="17"/>
      <c r="S304" s="17"/>
      <c r="T304" s="17"/>
      <c r="U304" s="17"/>
      <c r="V304" s="17"/>
      <c r="W304" s="17"/>
      <c r="X304" s="10"/>
      <c r="Y304" s="10"/>
      <c r="Z304" s="10"/>
      <c r="AA304" s="10"/>
      <c r="AB304" s="10"/>
      <c r="AC304" s="10"/>
      <c r="AD304" s="10"/>
      <c r="AE304" s="10"/>
      <c r="AF304" s="10"/>
      <c r="AG304" s="10"/>
      <c r="AH304" s="10"/>
      <c r="AI304" s="10"/>
      <c r="AJ304" s="10"/>
      <c r="AK304" s="10"/>
    </row>
    <row r="305" spans="1:37" s="15" customFormat="1" x14ac:dyDescent="0.2">
      <c r="A305" s="12"/>
      <c r="B305" s="13"/>
      <c r="C305" s="13"/>
      <c r="D305" s="14"/>
      <c r="G305" s="16"/>
      <c r="H305" s="13"/>
      <c r="I305" s="10"/>
      <c r="J305" s="10"/>
      <c r="K305" s="10"/>
      <c r="L305" s="10"/>
      <c r="M305" s="10"/>
      <c r="N305" s="20"/>
      <c r="O305" s="17"/>
      <c r="P305" s="17"/>
      <c r="Q305" s="17"/>
      <c r="R305" s="17"/>
      <c r="S305" s="17"/>
      <c r="T305" s="17"/>
      <c r="U305" s="17"/>
      <c r="V305" s="17"/>
      <c r="W305" s="17"/>
      <c r="X305" s="10"/>
      <c r="Y305" s="10"/>
      <c r="Z305" s="10"/>
      <c r="AA305" s="10"/>
      <c r="AB305" s="10"/>
      <c r="AC305" s="10"/>
      <c r="AD305" s="10"/>
      <c r="AE305" s="10"/>
      <c r="AF305" s="10"/>
      <c r="AG305" s="10"/>
      <c r="AH305" s="10"/>
      <c r="AI305" s="10"/>
      <c r="AJ305" s="10"/>
      <c r="AK305" s="10"/>
    </row>
    <row r="306" spans="1:37" s="15" customFormat="1" x14ac:dyDescent="0.2">
      <c r="A306" s="12"/>
      <c r="B306" s="13"/>
      <c r="C306" s="13"/>
      <c r="D306" s="14"/>
      <c r="G306" s="16"/>
      <c r="H306" s="13"/>
      <c r="I306" s="10"/>
      <c r="J306" s="10"/>
      <c r="K306" s="10"/>
      <c r="L306" s="10"/>
      <c r="M306" s="10"/>
      <c r="N306" s="20"/>
      <c r="O306" s="17"/>
      <c r="P306" s="17"/>
      <c r="Q306" s="17"/>
      <c r="R306" s="17"/>
      <c r="S306" s="17"/>
      <c r="T306" s="17"/>
      <c r="U306" s="17"/>
      <c r="V306" s="17"/>
      <c r="W306" s="17"/>
      <c r="X306" s="10"/>
      <c r="Y306" s="10"/>
      <c r="Z306" s="10"/>
      <c r="AA306" s="10"/>
      <c r="AB306" s="10"/>
      <c r="AC306" s="10"/>
      <c r="AD306" s="10"/>
      <c r="AE306" s="10"/>
      <c r="AF306" s="10"/>
      <c r="AG306" s="10"/>
      <c r="AH306" s="10"/>
      <c r="AI306" s="10"/>
      <c r="AJ306" s="10"/>
      <c r="AK306" s="10"/>
    </row>
    <row r="307" spans="1:37" s="15" customFormat="1" x14ac:dyDescent="0.2">
      <c r="A307" s="12"/>
      <c r="B307" s="13"/>
      <c r="C307" s="13"/>
      <c r="D307" s="14"/>
      <c r="G307" s="16"/>
      <c r="H307" s="13"/>
      <c r="I307" s="10"/>
      <c r="J307" s="10"/>
      <c r="K307" s="10"/>
      <c r="L307" s="10"/>
      <c r="M307" s="10"/>
      <c r="N307" s="20"/>
      <c r="O307" s="17"/>
      <c r="P307" s="17"/>
      <c r="Q307" s="17"/>
      <c r="R307" s="17"/>
      <c r="S307" s="17"/>
      <c r="T307" s="17"/>
      <c r="U307" s="17"/>
      <c r="V307" s="17"/>
      <c r="W307" s="17"/>
      <c r="X307" s="10"/>
      <c r="Y307" s="10"/>
      <c r="Z307" s="10"/>
      <c r="AA307" s="10"/>
      <c r="AB307" s="10"/>
      <c r="AC307" s="10"/>
      <c r="AD307" s="10"/>
      <c r="AE307" s="10"/>
      <c r="AF307" s="10"/>
      <c r="AG307" s="10"/>
      <c r="AH307" s="10"/>
      <c r="AI307" s="10"/>
      <c r="AJ307" s="10"/>
      <c r="AK307" s="10"/>
    </row>
    <row r="308" spans="1:37" s="15" customFormat="1" x14ac:dyDescent="0.2">
      <c r="A308" s="12"/>
      <c r="B308" s="13"/>
      <c r="C308" s="13"/>
      <c r="D308" s="14"/>
      <c r="G308" s="16"/>
      <c r="H308" s="13"/>
      <c r="I308" s="10"/>
      <c r="J308" s="10"/>
      <c r="K308" s="10"/>
      <c r="L308" s="10"/>
      <c r="M308" s="10"/>
      <c r="N308" s="20"/>
      <c r="O308" s="17"/>
      <c r="P308" s="17"/>
      <c r="Q308" s="17"/>
      <c r="R308" s="17"/>
      <c r="S308" s="17"/>
      <c r="T308" s="17"/>
      <c r="U308" s="17"/>
      <c r="V308" s="17"/>
      <c r="W308" s="17"/>
      <c r="X308" s="10"/>
      <c r="Y308" s="10"/>
      <c r="Z308" s="10"/>
      <c r="AA308" s="10"/>
      <c r="AB308" s="10"/>
      <c r="AC308" s="10"/>
      <c r="AD308" s="10"/>
      <c r="AE308" s="10"/>
      <c r="AF308" s="10"/>
      <c r="AG308" s="10"/>
      <c r="AH308" s="10"/>
      <c r="AI308" s="10"/>
      <c r="AJ308" s="10"/>
      <c r="AK308" s="10"/>
    </row>
    <row r="309" spans="1:37" s="15" customFormat="1" x14ac:dyDescent="0.2">
      <c r="A309" s="12"/>
      <c r="B309" s="13"/>
      <c r="C309" s="13"/>
      <c r="D309" s="14"/>
      <c r="G309" s="16"/>
      <c r="H309" s="13"/>
      <c r="I309" s="10"/>
      <c r="J309" s="10"/>
      <c r="K309" s="10"/>
      <c r="L309" s="10"/>
      <c r="M309" s="10"/>
      <c r="N309" s="20"/>
      <c r="O309" s="17"/>
      <c r="P309" s="17"/>
      <c r="Q309" s="17"/>
      <c r="R309" s="17"/>
      <c r="S309" s="17"/>
      <c r="T309" s="17"/>
      <c r="U309" s="17"/>
      <c r="V309" s="17"/>
      <c r="W309" s="17"/>
      <c r="X309" s="10"/>
      <c r="Y309" s="10"/>
      <c r="Z309" s="10"/>
      <c r="AA309" s="10"/>
      <c r="AB309" s="10"/>
      <c r="AC309" s="10"/>
      <c r="AD309" s="10"/>
      <c r="AE309" s="10"/>
      <c r="AF309" s="10"/>
      <c r="AG309" s="10"/>
      <c r="AH309" s="10"/>
      <c r="AI309" s="10"/>
      <c r="AJ309" s="10"/>
      <c r="AK309" s="10"/>
    </row>
    <row r="310" spans="1:37" s="15" customFormat="1" x14ac:dyDescent="0.2">
      <c r="A310" s="12"/>
      <c r="B310" s="13"/>
      <c r="C310" s="13"/>
      <c r="D310" s="14"/>
      <c r="G310" s="16"/>
      <c r="H310" s="13"/>
      <c r="I310" s="10"/>
      <c r="J310" s="10"/>
      <c r="K310" s="10"/>
      <c r="L310" s="10"/>
      <c r="M310" s="10"/>
      <c r="N310" s="20"/>
      <c r="O310" s="17"/>
      <c r="P310" s="17"/>
      <c r="Q310" s="17"/>
      <c r="R310" s="17"/>
      <c r="S310" s="17"/>
      <c r="T310" s="17"/>
      <c r="U310" s="17"/>
      <c r="V310" s="17"/>
      <c r="W310" s="17"/>
      <c r="X310" s="10"/>
      <c r="Y310" s="10"/>
      <c r="Z310" s="10"/>
      <c r="AA310" s="10"/>
      <c r="AB310" s="10"/>
      <c r="AC310" s="10"/>
      <c r="AD310" s="10"/>
      <c r="AE310" s="10"/>
      <c r="AF310" s="10"/>
      <c r="AG310" s="10"/>
      <c r="AH310" s="10"/>
      <c r="AI310" s="10"/>
      <c r="AJ310" s="10"/>
      <c r="AK310" s="10"/>
    </row>
    <row r="311" spans="1:37" s="15" customFormat="1" x14ac:dyDescent="0.2">
      <c r="A311" s="12"/>
      <c r="B311" s="13"/>
      <c r="C311" s="13"/>
      <c r="D311" s="14"/>
      <c r="G311" s="16"/>
      <c r="H311" s="13"/>
      <c r="I311" s="10"/>
      <c r="J311" s="10"/>
      <c r="K311" s="10"/>
      <c r="L311" s="10"/>
      <c r="M311" s="10"/>
      <c r="N311" s="20"/>
      <c r="O311" s="17"/>
      <c r="P311" s="17"/>
      <c r="Q311" s="17"/>
      <c r="R311" s="17"/>
      <c r="S311" s="17"/>
      <c r="T311" s="17"/>
      <c r="U311" s="17"/>
      <c r="V311" s="17"/>
      <c r="W311" s="17"/>
      <c r="X311" s="10"/>
      <c r="Y311" s="10"/>
      <c r="Z311" s="10"/>
      <c r="AA311" s="10"/>
      <c r="AB311" s="10"/>
      <c r="AC311" s="10"/>
      <c r="AD311" s="10"/>
      <c r="AE311" s="10"/>
      <c r="AF311" s="10"/>
      <c r="AG311" s="10"/>
      <c r="AH311" s="10"/>
      <c r="AI311" s="10"/>
      <c r="AJ311" s="10"/>
      <c r="AK311" s="10"/>
    </row>
    <row r="312" spans="1:37" s="15" customFormat="1" x14ac:dyDescent="0.2">
      <c r="A312" s="12"/>
      <c r="B312" s="13"/>
      <c r="C312" s="13"/>
      <c r="D312" s="14"/>
      <c r="G312" s="16"/>
      <c r="H312" s="13"/>
      <c r="I312" s="10"/>
      <c r="J312" s="10"/>
      <c r="K312" s="10"/>
      <c r="L312" s="10"/>
      <c r="M312" s="10"/>
      <c r="N312" s="20"/>
      <c r="O312" s="17"/>
      <c r="P312" s="17"/>
      <c r="Q312" s="17"/>
      <c r="R312" s="17"/>
      <c r="S312" s="17"/>
      <c r="T312" s="17"/>
      <c r="U312" s="17"/>
      <c r="V312" s="17"/>
      <c r="W312" s="17"/>
      <c r="X312" s="10"/>
      <c r="Y312" s="10"/>
      <c r="Z312" s="10"/>
      <c r="AA312" s="10"/>
      <c r="AB312" s="10"/>
      <c r="AC312" s="10"/>
      <c r="AD312" s="10"/>
      <c r="AE312" s="10"/>
      <c r="AF312" s="10"/>
      <c r="AG312" s="10"/>
      <c r="AH312" s="10"/>
      <c r="AI312" s="10"/>
      <c r="AJ312" s="10"/>
      <c r="AK312" s="10"/>
    </row>
    <row r="313" spans="1:37" s="15" customFormat="1" x14ac:dyDescent="0.2">
      <c r="A313" s="12"/>
      <c r="B313" s="13"/>
      <c r="C313" s="13"/>
      <c r="D313" s="14"/>
      <c r="G313" s="16"/>
      <c r="H313" s="13"/>
      <c r="I313" s="10"/>
      <c r="J313" s="10"/>
      <c r="K313" s="10"/>
      <c r="L313" s="10"/>
      <c r="M313" s="10"/>
      <c r="N313" s="20"/>
      <c r="O313" s="17"/>
      <c r="P313" s="17"/>
      <c r="Q313" s="17"/>
      <c r="R313" s="17"/>
      <c r="S313" s="17"/>
      <c r="T313" s="17"/>
      <c r="U313" s="17"/>
      <c r="V313" s="17"/>
      <c r="W313" s="17"/>
      <c r="X313" s="10"/>
      <c r="Y313" s="10"/>
      <c r="Z313" s="10"/>
      <c r="AA313" s="10"/>
      <c r="AB313" s="10"/>
      <c r="AC313" s="10"/>
      <c r="AD313" s="10"/>
      <c r="AE313" s="10"/>
      <c r="AF313" s="10"/>
      <c r="AG313" s="10"/>
      <c r="AH313" s="10"/>
      <c r="AI313" s="10"/>
      <c r="AJ313" s="10"/>
      <c r="AK313" s="10"/>
    </row>
    <row r="314" spans="1:37" s="15" customFormat="1" x14ac:dyDescent="0.2">
      <c r="A314" s="12"/>
      <c r="B314" s="13"/>
      <c r="C314" s="13"/>
      <c r="D314" s="14"/>
      <c r="G314" s="16"/>
      <c r="H314" s="13"/>
      <c r="I314" s="10"/>
      <c r="J314" s="10"/>
      <c r="K314" s="10"/>
      <c r="L314" s="10"/>
      <c r="M314" s="10"/>
      <c r="N314" s="20"/>
      <c r="O314" s="17"/>
      <c r="P314" s="17"/>
      <c r="Q314" s="17"/>
      <c r="R314" s="17"/>
      <c r="S314" s="17"/>
      <c r="T314" s="17"/>
      <c r="U314" s="17"/>
      <c r="V314" s="17"/>
      <c r="W314" s="17"/>
      <c r="X314" s="10"/>
      <c r="Y314" s="10"/>
      <c r="Z314" s="10"/>
      <c r="AA314" s="10"/>
      <c r="AB314" s="10"/>
      <c r="AC314" s="10"/>
      <c r="AD314" s="10"/>
      <c r="AE314" s="10"/>
      <c r="AF314" s="10"/>
      <c r="AG314" s="10"/>
      <c r="AH314" s="10"/>
      <c r="AI314" s="10"/>
      <c r="AJ314" s="10"/>
      <c r="AK314" s="10"/>
    </row>
    <row r="315" spans="1:37" s="15" customFormat="1" x14ac:dyDescent="0.2">
      <c r="A315" s="12"/>
      <c r="B315" s="13"/>
      <c r="C315" s="13"/>
      <c r="D315" s="14"/>
      <c r="G315" s="16"/>
      <c r="H315" s="13"/>
      <c r="I315" s="10"/>
      <c r="J315" s="10"/>
      <c r="K315" s="10"/>
      <c r="L315" s="10"/>
      <c r="M315" s="10"/>
      <c r="N315" s="20"/>
      <c r="O315" s="17"/>
      <c r="P315" s="17"/>
      <c r="Q315" s="17"/>
      <c r="R315" s="17"/>
      <c r="S315" s="17"/>
      <c r="T315" s="17"/>
      <c r="U315" s="17"/>
      <c r="V315" s="17"/>
      <c r="W315" s="17"/>
      <c r="X315" s="10"/>
      <c r="Y315" s="10"/>
      <c r="Z315" s="10"/>
      <c r="AA315" s="10"/>
      <c r="AB315" s="10"/>
      <c r="AC315" s="10"/>
      <c r="AD315" s="10"/>
      <c r="AE315" s="10"/>
      <c r="AF315" s="10"/>
      <c r="AG315" s="10"/>
      <c r="AH315" s="10"/>
      <c r="AI315" s="10"/>
      <c r="AJ315" s="10"/>
      <c r="AK315" s="10"/>
    </row>
    <row r="316" spans="1:37" s="15" customFormat="1" x14ac:dyDescent="0.2">
      <c r="A316" s="12"/>
      <c r="B316" s="13"/>
      <c r="C316" s="13"/>
      <c r="D316" s="14"/>
      <c r="G316" s="16"/>
      <c r="H316" s="13"/>
      <c r="I316" s="10"/>
      <c r="J316" s="10"/>
      <c r="K316" s="10"/>
      <c r="L316" s="10"/>
      <c r="M316" s="10"/>
      <c r="N316" s="20"/>
      <c r="O316" s="17"/>
      <c r="P316" s="17"/>
      <c r="Q316" s="17"/>
      <c r="R316" s="17"/>
      <c r="S316" s="17"/>
      <c r="T316" s="17"/>
      <c r="U316" s="17"/>
      <c r="V316" s="17"/>
      <c r="W316" s="17"/>
      <c r="X316" s="10"/>
      <c r="Y316" s="10"/>
      <c r="Z316" s="10"/>
      <c r="AA316" s="10"/>
      <c r="AB316" s="10"/>
      <c r="AC316" s="10"/>
      <c r="AD316" s="10"/>
      <c r="AE316" s="10"/>
      <c r="AF316" s="10"/>
      <c r="AG316" s="10"/>
      <c r="AH316" s="10"/>
      <c r="AI316" s="10"/>
      <c r="AJ316" s="10"/>
      <c r="AK316" s="10"/>
    </row>
    <row r="317" spans="1:37" s="15" customFormat="1" x14ac:dyDescent="0.2">
      <c r="A317" s="12"/>
      <c r="B317" s="13"/>
      <c r="C317" s="13"/>
      <c r="D317" s="14"/>
      <c r="G317" s="16"/>
      <c r="H317" s="13"/>
      <c r="I317" s="10"/>
      <c r="J317" s="10"/>
      <c r="K317" s="10"/>
      <c r="L317" s="10"/>
      <c r="M317" s="10"/>
      <c r="N317" s="20"/>
      <c r="O317" s="17"/>
      <c r="P317" s="17"/>
      <c r="Q317" s="17"/>
      <c r="R317" s="17"/>
      <c r="S317" s="17"/>
      <c r="T317" s="17"/>
      <c r="U317" s="17"/>
      <c r="V317" s="17"/>
      <c r="W317" s="17"/>
      <c r="X317" s="10"/>
      <c r="Y317" s="10"/>
      <c r="Z317" s="10"/>
      <c r="AA317" s="10"/>
      <c r="AB317" s="10"/>
      <c r="AC317" s="10"/>
      <c r="AD317" s="10"/>
      <c r="AE317" s="10"/>
      <c r="AF317" s="10"/>
      <c r="AG317" s="10"/>
      <c r="AH317" s="10"/>
      <c r="AI317" s="10"/>
      <c r="AJ317" s="10"/>
      <c r="AK317" s="10"/>
    </row>
    <row r="318" spans="1:37" s="15" customFormat="1" x14ac:dyDescent="0.2">
      <c r="A318" s="12"/>
      <c r="B318" s="13"/>
      <c r="C318" s="13"/>
      <c r="D318" s="14"/>
      <c r="G318" s="16"/>
      <c r="H318" s="13"/>
      <c r="I318" s="10"/>
      <c r="J318" s="10"/>
      <c r="K318" s="10"/>
      <c r="L318" s="10"/>
      <c r="M318" s="10"/>
      <c r="N318" s="20"/>
      <c r="O318" s="17"/>
      <c r="P318" s="17"/>
      <c r="Q318" s="17"/>
      <c r="R318" s="17"/>
      <c r="S318" s="17"/>
      <c r="T318" s="17"/>
      <c r="U318" s="17"/>
      <c r="V318" s="17"/>
      <c r="W318" s="17"/>
      <c r="X318" s="10"/>
      <c r="Y318" s="10"/>
      <c r="Z318" s="10"/>
      <c r="AA318" s="10"/>
      <c r="AB318" s="10"/>
      <c r="AC318" s="10"/>
      <c r="AD318" s="10"/>
      <c r="AE318" s="10"/>
      <c r="AF318" s="10"/>
      <c r="AG318" s="10"/>
      <c r="AH318" s="10"/>
      <c r="AI318" s="10"/>
      <c r="AJ318" s="10"/>
      <c r="AK318" s="10"/>
    </row>
    <row r="319" spans="1:37" s="15" customFormat="1" x14ac:dyDescent="0.2">
      <c r="A319" s="12"/>
      <c r="B319" s="13"/>
      <c r="C319" s="13"/>
      <c r="D319" s="14"/>
      <c r="G319" s="16"/>
      <c r="H319" s="13"/>
      <c r="I319" s="10"/>
      <c r="J319" s="10"/>
      <c r="K319" s="10"/>
      <c r="L319" s="10"/>
      <c r="M319" s="10"/>
      <c r="N319" s="20"/>
      <c r="O319" s="17"/>
      <c r="P319" s="17"/>
      <c r="Q319" s="17"/>
      <c r="R319" s="17"/>
      <c r="S319" s="17"/>
      <c r="T319" s="17"/>
      <c r="U319" s="17"/>
      <c r="V319" s="17"/>
      <c r="W319" s="17"/>
      <c r="X319" s="10"/>
      <c r="Y319" s="10"/>
      <c r="Z319" s="10"/>
      <c r="AA319" s="10"/>
      <c r="AB319" s="10"/>
      <c r="AC319" s="10"/>
      <c r="AD319" s="10"/>
      <c r="AE319" s="10"/>
      <c r="AF319" s="10"/>
      <c r="AG319" s="10"/>
      <c r="AH319" s="10"/>
      <c r="AI319" s="10"/>
      <c r="AJ319" s="10"/>
      <c r="AK319" s="10"/>
    </row>
    <row r="320" spans="1:37" s="15" customFormat="1" x14ac:dyDescent="0.2">
      <c r="A320" s="12"/>
      <c r="B320" s="13"/>
      <c r="C320" s="13"/>
      <c r="D320" s="14"/>
      <c r="G320" s="16"/>
      <c r="H320" s="13"/>
      <c r="I320" s="10"/>
      <c r="J320" s="10"/>
      <c r="K320" s="10"/>
      <c r="L320" s="10"/>
      <c r="M320" s="10"/>
      <c r="N320" s="20"/>
      <c r="O320" s="17"/>
      <c r="P320" s="17"/>
      <c r="Q320" s="17"/>
      <c r="R320" s="17"/>
      <c r="S320" s="17"/>
      <c r="T320" s="17"/>
      <c r="U320" s="17"/>
      <c r="V320" s="17"/>
      <c r="W320" s="17"/>
      <c r="X320" s="10"/>
      <c r="Y320" s="10"/>
      <c r="Z320" s="10"/>
      <c r="AA320" s="10"/>
      <c r="AB320" s="10"/>
      <c r="AC320" s="10"/>
      <c r="AD320" s="10"/>
      <c r="AE320" s="10"/>
      <c r="AF320" s="10"/>
      <c r="AG320" s="10"/>
      <c r="AH320" s="10"/>
      <c r="AI320" s="10"/>
      <c r="AJ320" s="10"/>
      <c r="AK320" s="10"/>
    </row>
    <row r="321" spans="1:37" s="15" customFormat="1" x14ac:dyDescent="0.2">
      <c r="A321" s="12"/>
      <c r="B321" s="13"/>
      <c r="C321" s="13"/>
      <c r="D321" s="14"/>
      <c r="G321" s="16"/>
      <c r="H321" s="13"/>
      <c r="I321" s="10"/>
      <c r="J321" s="10"/>
      <c r="K321" s="10"/>
      <c r="L321" s="10"/>
      <c r="M321" s="10"/>
      <c r="N321" s="20"/>
      <c r="O321" s="17"/>
      <c r="P321" s="17"/>
      <c r="Q321" s="17"/>
      <c r="R321" s="17"/>
      <c r="S321" s="17"/>
      <c r="T321" s="17"/>
      <c r="U321" s="17"/>
      <c r="V321" s="17"/>
      <c r="W321" s="17"/>
      <c r="X321" s="10"/>
      <c r="Y321" s="10"/>
      <c r="Z321" s="10"/>
      <c r="AA321" s="10"/>
      <c r="AB321" s="10"/>
      <c r="AC321" s="10"/>
      <c r="AD321" s="10"/>
      <c r="AE321" s="10"/>
      <c r="AF321" s="10"/>
      <c r="AG321" s="10"/>
      <c r="AH321" s="10"/>
      <c r="AI321" s="10"/>
      <c r="AJ321" s="10"/>
      <c r="AK321" s="10"/>
    </row>
    <row r="322" spans="1:37" s="15" customFormat="1" x14ac:dyDescent="0.2">
      <c r="A322" s="12"/>
      <c r="B322" s="13"/>
      <c r="C322" s="13"/>
      <c r="D322" s="14"/>
      <c r="G322" s="16"/>
      <c r="H322" s="13"/>
      <c r="I322" s="10"/>
      <c r="J322" s="10"/>
      <c r="K322" s="10"/>
      <c r="L322" s="10"/>
      <c r="M322" s="10"/>
      <c r="N322" s="20"/>
      <c r="O322" s="17"/>
      <c r="P322" s="17"/>
      <c r="Q322" s="17"/>
      <c r="R322" s="17"/>
      <c r="S322" s="17"/>
      <c r="T322" s="17"/>
      <c r="U322" s="17"/>
      <c r="V322" s="17"/>
      <c r="W322" s="17"/>
      <c r="X322" s="10"/>
      <c r="Y322" s="10"/>
      <c r="Z322" s="10"/>
      <c r="AA322" s="10"/>
      <c r="AB322" s="10"/>
      <c r="AC322" s="10"/>
      <c r="AD322" s="10"/>
      <c r="AE322" s="10"/>
      <c r="AF322" s="10"/>
      <c r="AG322" s="10"/>
      <c r="AH322" s="10"/>
      <c r="AI322" s="10"/>
      <c r="AJ322" s="10"/>
      <c r="AK322" s="10"/>
    </row>
    <row r="323" spans="1:37" s="15" customFormat="1" x14ac:dyDescent="0.2">
      <c r="A323" s="12"/>
      <c r="B323" s="13"/>
      <c r="C323" s="13"/>
      <c r="D323" s="14"/>
      <c r="G323" s="16"/>
      <c r="H323" s="13"/>
      <c r="I323" s="10"/>
      <c r="J323" s="10"/>
      <c r="K323" s="10"/>
      <c r="L323" s="10"/>
      <c r="M323" s="10"/>
      <c r="N323" s="20"/>
      <c r="O323" s="17"/>
      <c r="P323" s="17"/>
      <c r="Q323" s="17"/>
      <c r="R323" s="17"/>
      <c r="S323" s="17"/>
      <c r="T323" s="17"/>
      <c r="U323" s="17"/>
      <c r="V323" s="17"/>
      <c r="W323" s="17"/>
      <c r="X323" s="10"/>
      <c r="Y323" s="10"/>
      <c r="Z323" s="10"/>
      <c r="AA323" s="10"/>
      <c r="AB323" s="10"/>
      <c r="AC323" s="10"/>
      <c r="AD323" s="10"/>
      <c r="AE323" s="10"/>
      <c r="AF323" s="10"/>
      <c r="AG323" s="10"/>
      <c r="AH323" s="10"/>
      <c r="AI323" s="10"/>
      <c r="AJ323" s="10"/>
      <c r="AK323" s="10"/>
    </row>
    <row r="324" spans="1:37" s="15" customFormat="1" x14ac:dyDescent="0.2">
      <c r="A324" s="12"/>
      <c r="B324" s="13"/>
      <c r="C324" s="13"/>
      <c r="D324" s="14"/>
      <c r="G324" s="16"/>
      <c r="H324" s="13"/>
      <c r="I324" s="10"/>
      <c r="J324" s="10"/>
      <c r="K324" s="10"/>
      <c r="L324" s="10"/>
      <c r="M324" s="10"/>
      <c r="N324" s="20"/>
      <c r="O324" s="17"/>
      <c r="P324" s="17"/>
      <c r="Q324" s="17"/>
      <c r="R324" s="17"/>
      <c r="S324" s="17"/>
      <c r="T324" s="17"/>
      <c r="U324" s="17"/>
      <c r="V324" s="17"/>
      <c r="W324" s="17"/>
      <c r="X324" s="10"/>
      <c r="Y324" s="10"/>
      <c r="Z324" s="10"/>
      <c r="AA324" s="10"/>
      <c r="AB324" s="10"/>
      <c r="AC324" s="10"/>
      <c r="AD324" s="10"/>
      <c r="AE324" s="10"/>
      <c r="AF324" s="10"/>
      <c r="AG324" s="10"/>
      <c r="AH324" s="10"/>
      <c r="AI324" s="10"/>
      <c r="AJ324" s="10"/>
      <c r="AK324" s="10"/>
    </row>
    <row r="325" spans="1:37" s="15" customFormat="1" x14ac:dyDescent="0.2">
      <c r="A325" s="12"/>
      <c r="B325" s="13"/>
      <c r="C325" s="13"/>
      <c r="D325" s="14"/>
      <c r="G325" s="16"/>
      <c r="H325" s="13"/>
      <c r="I325" s="10"/>
      <c r="J325" s="10"/>
      <c r="K325" s="10"/>
      <c r="L325" s="10"/>
      <c r="M325" s="10"/>
      <c r="N325" s="20"/>
      <c r="O325" s="17"/>
      <c r="P325" s="17"/>
      <c r="Q325" s="17"/>
      <c r="R325" s="17"/>
      <c r="S325" s="17"/>
      <c r="T325" s="17"/>
      <c r="U325" s="17"/>
      <c r="V325" s="17"/>
      <c r="W325" s="17"/>
      <c r="X325" s="10"/>
      <c r="Y325" s="10"/>
      <c r="Z325" s="10"/>
      <c r="AA325" s="10"/>
      <c r="AB325" s="10"/>
      <c r="AC325" s="10"/>
      <c r="AD325" s="10"/>
      <c r="AE325" s="10"/>
      <c r="AF325" s="10"/>
      <c r="AG325" s="10"/>
      <c r="AH325" s="10"/>
      <c r="AI325" s="10"/>
      <c r="AJ325" s="10"/>
      <c r="AK325" s="10"/>
    </row>
    <row r="326" spans="1:37" s="15" customFormat="1" x14ac:dyDescent="0.2">
      <c r="A326" s="12"/>
      <c r="B326" s="13"/>
      <c r="C326" s="13"/>
      <c r="D326" s="14"/>
      <c r="G326" s="16"/>
      <c r="H326" s="13"/>
      <c r="I326" s="10"/>
      <c r="J326" s="10"/>
      <c r="K326" s="10"/>
      <c r="L326" s="10"/>
      <c r="M326" s="10"/>
      <c r="N326" s="20"/>
      <c r="O326" s="17"/>
      <c r="P326" s="17"/>
      <c r="Q326" s="17"/>
      <c r="R326" s="17"/>
      <c r="S326" s="17"/>
      <c r="T326" s="17"/>
      <c r="U326" s="17"/>
      <c r="V326" s="17"/>
      <c r="W326" s="17"/>
      <c r="X326" s="10"/>
      <c r="Y326" s="10"/>
      <c r="Z326" s="10"/>
      <c r="AA326" s="10"/>
      <c r="AB326" s="10"/>
      <c r="AC326" s="10"/>
      <c r="AD326" s="10"/>
      <c r="AE326" s="10"/>
      <c r="AF326" s="10"/>
      <c r="AG326" s="10"/>
      <c r="AH326" s="10"/>
      <c r="AI326" s="10"/>
      <c r="AJ326" s="10"/>
      <c r="AK326" s="10"/>
    </row>
    <row r="327" spans="1:37" s="15" customFormat="1" x14ac:dyDescent="0.2">
      <c r="A327" s="12"/>
      <c r="B327" s="13"/>
      <c r="C327" s="13"/>
      <c r="D327" s="14"/>
      <c r="G327" s="16"/>
      <c r="H327" s="13"/>
      <c r="I327" s="10"/>
      <c r="J327" s="10"/>
      <c r="K327" s="10"/>
      <c r="L327" s="10"/>
      <c r="M327" s="10"/>
      <c r="N327" s="20"/>
      <c r="O327" s="17"/>
      <c r="P327" s="17"/>
      <c r="Q327" s="17"/>
      <c r="R327" s="17"/>
      <c r="S327" s="17"/>
      <c r="T327" s="17"/>
      <c r="U327" s="17"/>
      <c r="V327" s="17"/>
      <c r="W327" s="17"/>
      <c r="X327" s="10"/>
      <c r="Y327" s="10"/>
      <c r="Z327" s="10"/>
      <c r="AA327" s="10"/>
      <c r="AB327" s="10"/>
      <c r="AC327" s="10"/>
      <c r="AD327" s="10"/>
      <c r="AE327" s="10"/>
      <c r="AF327" s="10"/>
      <c r="AG327" s="10"/>
      <c r="AH327" s="10"/>
      <c r="AI327" s="10"/>
      <c r="AJ327" s="10"/>
      <c r="AK327" s="10"/>
    </row>
    <row r="328" spans="1:37" s="15" customFormat="1" x14ac:dyDescent="0.2">
      <c r="A328" s="12"/>
      <c r="B328" s="13"/>
      <c r="C328" s="13"/>
      <c r="D328" s="14"/>
      <c r="G328" s="16"/>
      <c r="H328" s="13"/>
      <c r="I328" s="10"/>
      <c r="J328" s="10"/>
      <c r="K328" s="10"/>
      <c r="L328" s="10"/>
      <c r="M328" s="10"/>
      <c r="N328" s="20"/>
      <c r="O328" s="17"/>
      <c r="P328" s="17"/>
      <c r="Q328" s="17"/>
      <c r="R328" s="17"/>
      <c r="S328" s="17"/>
      <c r="T328" s="17"/>
      <c r="U328" s="17"/>
      <c r="V328" s="17"/>
      <c r="W328" s="17"/>
      <c r="X328" s="10"/>
      <c r="Y328" s="10"/>
      <c r="Z328" s="10"/>
      <c r="AA328" s="10"/>
      <c r="AB328" s="10"/>
      <c r="AC328" s="10"/>
      <c r="AD328" s="10"/>
      <c r="AE328" s="10"/>
      <c r="AF328" s="10"/>
      <c r="AG328" s="10"/>
      <c r="AH328" s="10"/>
      <c r="AI328" s="10"/>
      <c r="AJ328" s="10"/>
      <c r="AK328" s="10"/>
    </row>
    <row r="329" spans="1:37" s="15" customFormat="1" x14ac:dyDescent="0.2">
      <c r="A329" s="12"/>
      <c r="B329" s="13"/>
      <c r="C329" s="13"/>
      <c r="D329" s="14"/>
      <c r="G329" s="16"/>
      <c r="H329" s="13"/>
      <c r="I329" s="10"/>
      <c r="J329" s="10"/>
      <c r="K329" s="10"/>
      <c r="L329" s="10"/>
      <c r="M329" s="10"/>
      <c r="N329" s="20"/>
      <c r="O329" s="17"/>
      <c r="P329" s="17"/>
      <c r="Q329" s="17"/>
      <c r="R329" s="17"/>
      <c r="S329" s="17"/>
      <c r="T329" s="17"/>
      <c r="U329" s="17"/>
      <c r="V329" s="17"/>
      <c r="W329" s="17"/>
      <c r="X329" s="10"/>
      <c r="Y329" s="10"/>
      <c r="Z329" s="10"/>
      <c r="AA329" s="10"/>
      <c r="AB329" s="10"/>
      <c r="AC329" s="10"/>
      <c r="AD329" s="10"/>
      <c r="AE329" s="10"/>
      <c r="AF329" s="10"/>
      <c r="AG329" s="10"/>
      <c r="AH329" s="10"/>
      <c r="AI329" s="10"/>
      <c r="AJ329" s="10"/>
      <c r="AK329" s="10"/>
    </row>
    <row r="330" spans="1:37" s="15" customFormat="1" x14ac:dyDescent="0.2">
      <c r="A330" s="12"/>
      <c r="B330" s="13"/>
      <c r="C330" s="13"/>
      <c r="D330" s="14"/>
      <c r="G330" s="16"/>
      <c r="H330" s="13"/>
      <c r="I330" s="10"/>
      <c r="J330" s="10"/>
      <c r="K330" s="10"/>
      <c r="L330" s="10"/>
      <c r="M330" s="10"/>
      <c r="N330" s="20"/>
      <c r="O330" s="17"/>
      <c r="P330" s="17"/>
      <c r="Q330" s="17"/>
      <c r="R330" s="17"/>
      <c r="S330" s="17"/>
      <c r="T330" s="17"/>
      <c r="U330" s="17"/>
      <c r="V330" s="17"/>
      <c r="W330" s="17"/>
      <c r="X330" s="10"/>
      <c r="Y330" s="10"/>
      <c r="Z330" s="10"/>
      <c r="AA330" s="10"/>
      <c r="AB330" s="10"/>
      <c r="AC330" s="10"/>
      <c r="AD330" s="10"/>
      <c r="AE330" s="10"/>
      <c r="AF330" s="10"/>
      <c r="AG330" s="10"/>
      <c r="AH330" s="10"/>
      <c r="AI330" s="10"/>
      <c r="AJ330" s="10"/>
      <c r="AK330" s="10"/>
    </row>
    <row r="331" spans="1:37" s="15" customFormat="1" x14ac:dyDescent="0.2">
      <c r="A331" s="12"/>
      <c r="B331" s="13"/>
      <c r="C331" s="13"/>
      <c r="D331" s="14"/>
      <c r="G331" s="16"/>
      <c r="H331" s="13"/>
      <c r="I331" s="10"/>
      <c r="J331" s="10"/>
      <c r="K331" s="10"/>
      <c r="L331" s="10"/>
      <c r="M331" s="10"/>
      <c r="N331" s="20"/>
      <c r="O331" s="17"/>
      <c r="P331" s="17"/>
      <c r="Q331" s="17"/>
      <c r="R331" s="17"/>
      <c r="S331" s="17"/>
      <c r="T331" s="17"/>
      <c r="U331" s="17"/>
      <c r="V331" s="17"/>
      <c r="W331" s="17"/>
      <c r="X331" s="10"/>
      <c r="Y331" s="10"/>
      <c r="Z331" s="10"/>
      <c r="AA331" s="10"/>
      <c r="AB331" s="10"/>
      <c r="AC331" s="10"/>
      <c r="AD331" s="10"/>
      <c r="AE331" s="10"/>
      <c r="AF331" s="10"/>
      <c r="AG331" s="10"/>
      <c r="AH331" s="10"/>
      <c r="AI331" s="10"/>
      <c r="AJ331" s="10"/>
      <c r="AK331" s="10"/>
    </row>
    <row r="332" spans="1:37" s="15" customFormat="1" x14ac:dyDescent="0.2">
      <c r="A332" s="12"/>
      <c r="B332" s="13"/>
      <c r="C332" s="13"/>
      <c r="D332" s="14"/>
      <c r="G332" s="16"/>
      <c r="H332" s="13"/>
      <c r="I332" s="10"/>
      <c r="J332" s="10"/>
      <c r="K332" s="10"/>
      <c r="L332" s="10"/>
      <c r="M332" s="10"/>
      <c r="N332" s="20"/>
      <c r="O332" s="17"/>
      <c r="P332" s="17"/>
      <c r="Q332" s="17"/>
      <c r="R332" s="17"/>
      <c r="S332" s="17"/>
      <c r="T332" s="17"/>
      <c r="U332" s="17"/>
      <c r="V332" s="17"/>
      <c r="W332" s="17"/>
      <c r="X332" s="10"/>
      <c r="Y332" s="10"/>
      <c r="Z332" s="10"/>
      <c r="AA332" s="10"/>
      <c r="AB332" s="10"/>
      <c r="AC332" s="10"/>
      <c r="AD332" s="10"/>
      <c r="AE332" s="10"/>
      <c r="AF332" s="10"/>
      <c r="AG332" s="10"/>
      <c r="AH332" s="10"/>
      <c r="AI332" s="10"/>
      <c r="AJ332" s="10"/>
      <c r="AK332" s="10"/>
    </row>
    <row r="333" spans="1:37" s="15" customFormat="1" x14ac:dyDescent="0.2">
      <c r="A333" s="12"/>
      <c r="B333" s="13"/>
      <c r="C333" s="13"/>
      <c r="D333" s="14"/>
      <c r="G333" s="16"/>
      <c r="H333" s="13"/>
      <c r="I333" s="10"/>
      <c r="J333" s="10"/>
      <c r="K333" s="10"/>
      <c r="L333" s="10"/>
      <c r="M333" s="10"/>
      <c r="N333" s="20"/>
      <c r="O333" s="17"/>
      <c r="P333" s="17"/>
      <c r="Q333" s="17"/>
      <c r="R333" s="17"/>
      <c r="S333" s="17"/>
      <c r="T333" s="17"/>
      <c r="U333" s="17"/>
      <c r="V333" s="17"/>
      <c r="W333" s="17"/>
      <c r="X333" s="10"/>
      <c r="Y333" s="10"/>
      <c r="Z333" s="10"/>
      <c r="AA333" s="10"/>
      <c r="AB333" s="10"/>
      <c r="AC333" s="10"/>
      <c r="AD333" s="10"/>
      <c r="AE333" s="10"/>
      <c r="AF333" s="10"/>
      <c r="AG333" s="10"/>
      <c r="AH333" s="10"/>
      <c r="AI333" s="10"/>
      <c r="AJ333" s="10"/>
      <c r="AK333" s="10"/>
    </row>
    <row r="334" spans="1:37" s="15" customFormat="1" x14ac:dyDescent="0.2">
      <c r="A334" s="12"/>
      <c r="B334" s="13"/>
      <c r="C334" s="13"/>
      <c r="D334" s="14"/>
      <c r="G334" s="16"/>
      <c r="H334" s="13"/>
      <c r="I334" s="10"/>
      <c r="J334" s="10"/>
      <c r="K334" s="10"/>
      <c r="L334" s="10"/>
      <c r="M334" s="10"/>
      <c r="N334" s="20"/>
      <c r="O334" s="17"/>
      <c r="P334" s="17"/>
      <c r="Q334" s="17"/>
      <c r="R334" s="17"/>
      <c r="S334" s="17"/>
      <c r="T334" s="17"/>
      <c r="U334" s="17"/>
      <c r="V334" s="17"/>
      <c r="W334" s="17"/>
      <c r="X334" s="10"/>
      <c r="Y334" s="10"/>
      <c r="Z334" s="10"/>
      <c r="AA334" s="10"/>
      <c r="AB334" s="10"/>
      <c r="AC334" s="10"/>
      <c r="AD334" s="10"/>
      <c r="AE334" s="10"/>
      <c r="AF334" s="10"/>
      <c r="AG334" s="10"/>
      <c r="AH334" s="10"/>
      <c r="AI334" s="10"/>
      <c r="AJ334" s="10"/>
      <c r="AK334" s="10"/>
    </row>
    <row r="335" spans="1:37" s="15" customFormat="1" x14ac:dyDescent="0.2">
      <c r="A335" s="12"/>
      <c r="B335" s="13"/>
      <c r="C335" s="13"/>
      <c r="D335" s="14"/>
      <c r="G335" s="16"/>
      <c r="H335" s="13"/>
      <c r="I335" s="10"/>
      <c r="J335" s="10"/>
      <c r="K335" s="10"/>
      <c r="L335" s="10"/>
      <c r="M335" s="10"/>
      <c r="N335" s="20"/>
      <c r="O335" s="17"/>
      <c r="P335" s="17"/>
      <c r="Q335" s="17"/>
      <c r="R335" s="17"/>
      <c r="S335" s="17"/>
      <c r="T335" s="17"/>
      <c r="U335" s="17"/>
      <c r="V335" s="17"/>
      <c r="W335" s="17"/>
      <c r="X335" s="10"/>
      <c r="Y335" s="10"/>
      <c r="Z335" s="10"/>
      <c r="AA335" s="10"/>
      <c r="AB335" s="10"/>
      <c r="AC335" s="10"/>
      <c r="AD335" s="10"/>
      <c r="AE335" s="10"/>
      <c r="AF335" s="10"/>
      <c r="AG335" s="10"/>
      <c r="AH335" s="10"/>
      <c r="AI335" s="10"/>
      <c r="AJ335" s="10"/>
      <c r="AK335" s="10"/>
    </row>
    <row r="336" spans="1:37" s="15" customFormat="1" x14ac:dyDescent="0.2">
      <c r="A336" s="12"/>
      <c r="B336" s="13"/>
      <c r="C336" s="13"/>
      <c r="D336" s="14"/>
      <c r="G336" s="16"/>
      <c r="H336" s="13"/>
      <c r="I336" s="10"/>
      <c r="J336" s="10"/>
      <c r="K336" s="10"/>
      <c r="L336" s="10"/>
      <c r="M336" s="10"/>
      <c r="N336" s="20"/>
      <c r="O336" s="17"/>
      <c r="P336" s="17"/>
      <c r="Q336" s="17"/>
      <c r="R336" s="17"/>
      <c r="S336" s="17"/>
      <c r="T336" s="17"/>
      <c r="U336" s="17"/>
      <c r="V336" s="17"/>
      <c r="W336" s="17"/>
      <c r="X336" s="10"/>
      <c r="Y336" s="10"/>
      <c r="Z336" s="10"/>
      <c r="AA336" s="10"/>
      <c r="AB336" s="10"/>
      <c r="AC336" s="10"/>
      <c r="AD336" s="10"/>
      <c r="AE336" s="10"/>
      <c r="AF336" s="10"/>
      <c r="AG336" s="10"/>
      <c r="AH336" s="10"/>
      <c r="AI336" s="10"/>
      <c r="AJ336" s="10"/>
      <c r="AK336" s="10"/>
    </row>
    <row r="337" spans="1:37" s="15" customFormat="1" x14ac:dyDescent="0.2">
      <c r="A337" s="12"/>
      <c r="B337" s="13"/>
      <c r="C337" s="13"/>
      <c r="D337" s="14"/>
      <c r="G337" s="16"/>
      <c r="H337" s="13"/>
      <c r="I337" s="10"/>
      <c r="J337" s="10"/>
      <c r="K337" s="10"/>
      <c r="L337" s="10"/>
      <c r="M337" s="10"/>
      <c r="N337" s="20"/>
      <c r="O337" s="17"/>
      <c r="P337" s="17"/>
      <c r="Q337" s="17"/>
      <c r="R337" s="17"/>
      <c r="S337" s="17"/>
      <c r="T337" s="17"/>
      <c r="U337" s="17"/>
      <c r="V337" s="17"/>
      <c r="W337" s="17"/>
      <c r="X337" s="10"/>
      <c r="Y337" s="10"/>
      <c r="Z337" s="10"/>
      <c r="AA337" s="10"/>
      <c r="AB337" s="10"/>
      <c r="AC337" s="10"/>
      <c r="AD337" s="10"/>
      <c r="AE337" s="10"/>
      <c r="AF337" s="10"/>
      <c r="AG337" s="10"/>
      <c r="AH337" s="10"/>
      <c r="AI337" s="10"/>
      <c r="AJ337" s="10"/>
      <c r="AK337" s="10"/>
    </row>
    <row r="338" spans="1:37" s="15" customFormat="1" x14ac:dyDescent="0.2">
      <c r="A338" s="12"/>
      <c r="B338" s="13"/>
      <c r="C338" s="13"/>
      <c r="D338" s="14"/>
      <c r="G338" s="16"/>
      <c r="H338" s="13"/>
      <c r="I338" s="10"/>
      <c r="J338" s="10"/>
      <c r="K338" s="10"/>
      <c r="L338" s="10"/>
      <c r="M338" s="10"/>
      <c r="N338" s="20"/>
      <c r="O338" s="17"/>
      <c r="P338" s="17"/>
      <c r="Q338" s="17"/>
      <c r="R338" s="17"/>
      <c r="S338" s="17"/>
      <c r="T338" s="17"/>
      <c r="U338" s="17"/>
      <c r="V338" s="17"/>
      <c r="W338" s="17"/>
      <c r="X338" s="10"/>
      <c r="Y338" s="10"/>
      <c r="Z338" s="10"/>
      <c r="AA338" s="10"/>
      <c r="AB338" s="10"/>
      <c r="AC338" s="10"/>
      <c r="AD338" s="10"/>
      <c r="AE338" s="10"/>
      <c r="AF338" s="10"/>
      <c r="AG338" s="10"/>
      <c r="AH338" s="10"/>
      <c r="AI338" s="10"/>
      <c r="AJ338" s="10"/>
      <c r="AK338" s="10"/>
    </row>
    <row r="339" spans="1:37" s="15" customFormat="1" x14ac:dyDescent="0.2">
      <c r="A339" s="12"/>
      <c r="B339" s="13"/>
      <c r="C339" s="13"/>
      <c r="D339" s="14"/>
      <c r="G339" s="16"/>
      <c r="H339" s="13"/>
      <c r="I339" s="10"/>
      <c r="J339" s="10"/>
      <c r="K339" s="10"/>
      <c r="L339" s="10"/>
      <c r="M339" s="10"/>
      <c r="N339" s="20"/>
      <c r="O339" s="17"/>
      <c r="P339" s="17"/>
      <c r="Q339" s="17"/>
      <c r="R339" s="17"/>
      <c r="S339" s="17"/>
      <c r="T339" s="17"/>
      <c r="U339" s="17"/>
      <c r="V339" s="17"/>
      <c r="W339" s="17"/>
      <c r="X339" s="10"/>
      <c r="Y339" s="10"/>
      <c r="Z339" s="10"/>
      <c r="AA339" s="10"/>
      <c r="AB339" s="10"/>
      <c r="AC339" s="10"/>
      <c r="AD339" s="10"/>
      <c r="AE339" s="10"/>
      <c r="AF339" s="10"/>
      <c r="AG339" s="10"/>
      <c r="AH339" s="10"/>
      <c r="AI339" s="10"/>
      <c r="AJ339" s="10"/>
      <c r="AK339" s="10"/>
    </row>
    <row r="340" spans="1:37" s="15" customFormat="1" x14ac:dyDescent="0.2">
      <c r="A340" s="12"/>
      <c r="B340" s="13"/>
      <c r="C340" s="13"/>
      <c r="D340" s="14"/>
      <c r="G340" s="16"/>
      <c r="H340" s="13"/>
      <c r="I340" s="10"/>
      <c r="J340" s="10"/>
      <c r="K340" s="10"/>
      <c r="L340" s="10"/>
      <c r="M340" s="10"/>
      <c r="N340" s="20"/>
      <c r="O340" s="17"/>
      <c r="P340" s="17"/>
      <c r="Q340" s="17"/>
      <c r="R340" s="17"/>
      <c r="S340" s="17"/>
      <c r="T340" s="17"/>
      <c r="U340" s="17"/>
      <c r="V340" s="17"/>
      <c r="W340" s="17"/>
      <c r="X340" s="10"/>
      <c r="Y340" s="10"/>
      <c r="Z340" s="10"/>
      <c r="AA340" s="10"/>
      <c r="AB340" s="10"/>
      <c r="AC340" s="10"/>
      <c r="AD340" s="10"/>
      <c r="AE340" s="10"/>
      <c r="AF340" s="10"/>
      <c r="AG340" s="10"/>
      <c r="AH340" s="10"/>
      <c r="AI340" s="10"/>
      <c r="AJ340" s="10"/>
      <c r="AK340" s="10"/>
    </row>
    <row r="341" spans="1:37" s="15" customFormat="1" x14ac:dyDescent="0.2">
      <c r="A341" s="12"/>
      <c r="B341" s="13"/>
      <c r="C341" s="13"/>
      <c r="D341" s="14"/>
      <c r="G341" s="16"/>
      <c r="H341" s="13"/>
      <c r="I341" s="10"/>
      <c r="J341" s="10"/>
      <c r="K341" s="10"/>
      <c r="L341" s="10"/>
      <c r="M341" s="10"/>
      <c r="N341" s="20"/>
      <c r="O341" s="17"/>
      <c r="P341" s="17"/>
      <c r="Q341" s="17"/>
      <c r="R341" s="17"/>
      <c r="S341" s="17"/>
      <c r="T341" s="17"/>
      <c r="U341" s="17"/>
      <c r="V341" s="17"/>
      <c r="W341" s="17"/>
      <c r="X341" s="10"/>
      <c r="Y341" s="10"/>
      <c r="Z341" s="10"/>
      <c r="AA341" s="10"/>
      <c r="AB341" s="10"/>
      <c r="AC341" s="10"/>
      <c r="AD341" s="10"/>
      <c r="AE341" s="10"/>
      <c r="AF341" s="10"/>
      <c r="AG341" s="10"/>
      <c r="AH341" s="10"/>
      <c r="AI341" s="10"/>
      <c r="AJ341" s="10"/>
      <c r="AK341" s="10"/>
    </row>
    <row r="342" spans="1:37" s="15" customFormat="1" x14ac:dyDescent="0.2">
      <c r="A342" s="12"/>
      <c r="B342" s="13"/>
      <c r="C342" s="13"/>
      <c r="D342" s="14"/>
      <c r="G342" s="16"/>
      <c r="H342" s="13"/>
      <c r="I342" s="10"/>
      <c r="J342" s="10"/>
      <c r="K342" s="10"/>
      <c r="L342" s="10"/>
      <c r="M342" s="10"/>
      <c r="N342" s="20"/>
      <c r="O342" s="17"/>
      <c r="P342" s="17"/>
      <c r="Q342" s="17"/>
      <c r="R342" s="17"/>
      <c r="S342" s="17"/>
      <c r="T342" s="17"/>
      <c r="U342" s="17"/>
      <c r="V342" s="17"/>
      <c r="W342" s="17"/>
      <c r="X342" s="10"/>
      <c r="Y342" s="10"/>
      <c r="Z342" s="10"/>
      <c r="AA342" s="10"/>
      <c r="AB342" s="10"/>
      <c r="AC342" s="10"/>
      <c r="AD342" s="10"/>
      <c r="AE342" s="10"/>
      <c r="AF342" s="10"/>
      <c r="AG342" s="10"/>
      <c r="AH342" s="10"/>
      <c r="AI342" s="10"/>
      <c r="AJ342" s="10"/>
      <c r="AK342" s="10"/>
    </row>
    <row r="343" spans="1:37" s="15" customFormat="1" x14ac:dyDescent="0.2">
      <c r="A343" s="12"/>
      <c r="B343" s="13"/>
      <c r="C343" s="13"/>
      <c r="D343" s="14"/>
      <c r="G343" s="16"/>
      <c r="H343" s="13"/>
      <c r="I343" s="10"/>
      <c r="J343" s="10"/>
      <c r="K343" s="10"/>
      <c r="L343" s="10"/>
      <c r="M343" s="10"/>
      <c r="N343" s="20"/>
      <c r="O343" s="17"/>
      <c r="P343" s="17"/>
      <c r="Q343" s="17"/>
      <c r="R343" s="17"/>
      <c r="S343" s="17"/>
      <c r="T343" s="17"/>
      <c r="U343" s="17"/>
      <c r="V343" s="17"/>
      <c r="W343" s="17"/>
      <c r="X343" s="10"/>
      <c r="Y343" s="10"/>
      <c r="Z343" s="10"/>
      <c r="AA343" s="10"/>
      <c r="AB343" s="10"/>
      <c r="AC343" s="10"/>
      <c r="AD343" s="10"/>
      <c r="AE343" s="10"/>
      <c r="AF343" s="10"/>
      <c r="AG343" s="10"/>
      <c r="AH343" s="10"/>
      <c r="AI343" s="10"/>
      <c r="AJ343" s="10"/>
      <c r="AK343" s="10"/>
    </row>
    <row r="344" spans="1:37" s="15" customFormat="1" x14ac:dyDescent="0.2">
      <c r="A344" s="12"/>
      <c r="B344" s="13"/>
      <c r="C344" s="13"/>
      <c r="D344" s="14"/>
      <c r="G344" s="16"/>
      <c r="H344" s="13"/>
      <c r="I344" s="10"/>
      <c r="J344" s="10"/>
      <c r="K344" s="10"/>
      <c r="L344" s="10"/>
      <c r="M344" s="10"/>
      <c r="N344" s="20"/>
      <c r="O344" s="17"/>
      <c r="P344" s="17"/>
      <c r="Q344" s="17"/>
      <c r="R344" s="17"/>
      <c r="S344" s="17"/>
      <c r="T344" s="17"/>
      <c r="U344" s="17"/>
      <c r="V344" s="17"/>
      <c r="W344" s="17"/>
      <c r="X344" s="10"/>
      <c r="Y344" s="10"/>
      <c r="Z344" s="10"/>
      <c r="AA344" s="10"/>
      <c r="AB344" s="10"/>
      <c r="AC344" s="10"/>
      <c r="AD344" s="10"/>
      <c r="AE344" s="10"/>
      <c r="AF344" s="10"/>
      <c r="AG344" s="10"/>
      <c r="AH344" s="10"/>
      <c r="AI344" s="10"/>
      <c r="AJ344" s="10"/>
      <c r="AK344" s="10"/>
    </row>
    <row r="345" spans="1:37" s="15" customFormat="1" x14ac:dyDescent="0.2">
      <c r="A345" s="12"/>
      <c r="B345" s="13"/>
      <c r="C345" s="13"/>
      <c r="D345" s="14"/>
      <c r="G345" s="16"/>
      <c r="H345" s="13"/>
      <c r="I345" s="10"/>
      <c r="J345" s="10"/>
      <c r="K345" s="10"/>
      <c r="L345" s="10"/>
      <c r="M345" s="10"/>
      <c r="N345" s="20"/>
      <c r="O345" s="17"/>
      <c r="P345" s="17"/>
      <c r="Q345" s="17"/>
      <c r="R345" s="17"/>
      <c r="S345" s="17"/>
      <c r="T345" s="17"/>
      <c r="U345" s="17"/>
      <c r="V345" s="17"/>
      <c r="W345" s="17"/>
      <c r="X345" s="10"/>
      <c r="Y345" s="10"/>
      <c r="Z345" s="10"/>
      <c r="AA345" s="10"/>
      <c r="AB345" s="10"/>
      <c r="AC345" s="10"/>
      <c r="AD345" s="10"/>
      <c r="AE345" s="10"/>
      <c r="AF345" s="10"/>
      <c r="AG345" s="10"/>
      <c r="AH345" s="10"/>
      <c r="AI345" s="10"/>
      <c r="AJ345" s="10"/>
      <c r="AK345" s="10"/>
    </row>
    <row r="346" spans="1:37" s="15" customFormat="1" x14ac:dyDescent="0.2">
      <c r="A346" s="12"/>
      <c r="B346" s="13"/>
      <c r="C346" s="13"/>
      <c r="D346" s="14"/>
      <c r="G346" s="16"/>
      <c r="H346" s="13"/>
      <c r="I346" s="10"/>
      <c r="J346" s="10"/>
      <c r="K346" s="10"/>
      <c r="L346" s="10"/>
      <c r="M346" s="10"/>
      <c r="N346" s="20"/>
      <c r="O346" s="17"/>
      <c r="P346" s="17"/>
      <c r="Q346" s="17"/>
      <c r="R346" s="17"/>
      <c r="S346" s="17"/>
      <c r="T346" s="17"/>
      <c r="U346" s="17"/>
      <c r="V346" s="17"/>
      <c r="W346" s="17"/>
      <c r="X346" s="10"/>
      <c r="Y346" s="10"/>
      <c r="Z346" s="10"/>
      <c r="AA346" s="10"/>
      <c r="AB346" s="10"/>
      <c r="AC346" s="10"/>
      <c r="AD346" s="10"/>
      <c r="AE346" s="10"/>
      <c r="AF346" s="10"/>
      <c r="AG346" s="10"/>
      <c r="AH346" s="10"/>
      <c r="AI346" s="10"/>
      <c r="AJ346" s="10"/>
      <c r="AK346" s="10"/>
    </row>
    <row r="347" spans="1:37" s="15" customFormat="1" x14ac:dyDescent="0.2">
      <c r="A347" s="12"/>
      <c r="B347" s="13"/>
      <c r="C347" s="13"/>
      <c r="D347" s="14"/>
      <c r="G347" s="16"/>
      <c r="H347" s="13"/>
      <c r="I347" s="10"/>
      <c r="J347" s="10"/>
      <c r="K347" s="10"/>
      <c r="L347" s="10"/>
      <c r="M347" s="10"/>
      <c r="N347" s="20"/>
      <c r="O347" s="17"/>
      <c r="P347" s="17"/>
      <c r="Q347" s="17"/>
      <c r="R347" s="17"/>
      <c r="S347" s="17"/>
      <c r="T347" s="17"/>
      <c r="U347" s="17"/>
      <c r="V347" s="17"/>
      <c r="W347" s="17"/>
      <c r="X347" s="10"/>
      <c r="Y347" s="10"/>
      <c r="Z347" s="10"/>
      <c r="AA347" s="10"/>
      <c r="AB347" s="10"/>
      <c r="AC347" s="10"/>
      <c r="AD347" s="10"/>
      <c r="AE347" s="10"/>
      <c r="AF347" s="10"/>
      <c r="AG347" s="10"/>
      <c r="AH347" s="10"/>
      <c r="AI347" s="10"/>
      <c r="AJ347" s="10"/>
      <c r="AK347" s="10"/>
    </row>
    <row r="348" spans="1:37" s="15" customFormat="1" x14ac:dyDescent="0.2">
      <c r="A348" s="12"/>
      <c r="B348" s="13"/>
      <c r="C348" s="13"/>
      <c r="D348" s="14"/>
      <c r="G348" s="16"/>
      <c r="H348" s="13"/>
      <c r="I348" s="10"/>
      <c r="J348" s="10"/>
      <c r="K348" s="10"/>
      <c r="L348" s="10"/>
      <c r="M348" s="10"/>
      <c r="N348" s="20"/>
      <c r="O348" s="17"/>
      <c r="P348" s="17"/>
      <c r="Q348" s="17"/>
      <c r="R348" s="17"/>
      <c r="S348" s="17"/>
      <c r="T348" s="17"/>
      <c r="U348" s="17"/>
      <c r="V348" s="17"/>
      <c r="W348" s="17"/>
      <c r="X348" s="10"/>
      <c r="Y348" s="10"/>
      <c r="Z348" s="10"/>
      <c r="AA348" s="10"/>
      <c r="AB348" s="10"/>
      <c r="AC348" s="10"/>
      <c r="AD348" s="10"/>
      <c r="AE348" s="10"/>
      <c r="AF348" s="10"/>
      <c r="AG348" s="10"/>
      <c r="AH348" s="10"/>
      <c r="AI348" s="10"/>
      <c r="AJ348" s="10"/>
      <c r="AK348" s="10"/>
    </row>
    <row r="349" spans="1:37" s="15" customFormat="1" x14ac:dyDescent="0.2">
      <c r="A349" s="12"/>
      <c r="B349" s="13"/>
      <c r="C349" s="13"/>
      <c r="D349" s="14"/>
      <c r="G349" s="16"/>
      <c r="H349" s="13"/>
      <c r="I349" s="10"/>
      <c r="J349" s="10"/>
      <c r="K349" s="10"/>
      <c r="L349" s="10"/>
      <c r="M349" s="10"/>
      <c r="N349" s="20"/>
      <c r="O349" s="17"/>
      <c r="P349" s="17"/>
      <c r="Q349" s="17"/>
      <c r="R349" s="17"/>
      <c r="S349" s="17"/>
      <c r="T349" s="17"/>
      <c r="U349" s="17"/>
      <c r="V349" s="17"/>
      <c r="W349" s="17"/>
      <c r="X349" s="10"/>
      <c r="Y349" s="10"/>
      <c r="Z349" s="10"/>
      <c r="AA349" s="10"/>
      <c r="AB349" s="10"/>
      <c r="AC349" s="10"/>
      <c r="AD349" s="10"/>
      <c r="AE349" s="10"/>
      <c r="AF349" s="10"/>
      <c r="AG349" s="10"/>
      <c r="AH349" s="10"/>
      <c r="AI349" s="10"/>
      <c r="AJ349" s="10"/>
      <c r="AK349" s="10"/>
    </row>
    <row r="350" spans="1:37" s="15" customFormat="1" x14ac:dyDescent="0.2">
      <c r="A350" s="12"/>
      <c r="B350" s="13"/>
      <c r="C350" s="13"/>
      <c r="D350" s="14"/>
      <c r="G350" s="16"/>
      <c r="H350" s="13"/>
      <c r="I350" s="10"/>
      <c r="J350" s="10"/>
      <c r="K350" s="10"/>
      <c r="L350" s="10"/>
      <c r="M350" s="10"/>
      <c r="N350" s="20"/>
      <c r="O350" s="17"/>
      <c r="P350" s="17"/>
      <c r="Q350" s="17"/>
      <c r="R350" s="17"/>
      <c r="S350" s="17"/>
      <c r="T350" s="17"/>
      <c r="U350" s="17"/>
      <c r="V350" s="17"/>
      <c r="W350" s="17"/>
      <c r="X350" s="10"/>
      <c r="Y350" s="10"/>
      <c r="Z350" s="10"/>
      <c r="AA350" s="10"/>
      <c r="AB350" s="10"/>
      <c r="AC350" s="10"/>
      <c r="AD350" s="10"/>
      <c r="AE350" s="10"/>
      <c r="AF350" s="10"/>
      <c r="AG350" s="10"/>
      <c r="AH350" s="10"/>
      <c r="AI350" s="10"/>
      <c r="AJ350" s="10"/>
      <c r="AK350" s="10"/>
    </row>
    <row r="351" spans="1:37" s="15" customFormat="1" x14ac:dyDescent="0.2">
      <c r="A351" s="12"/>
      <c r="B351" s="13"/>
      <c r="C351" s="13"/>
      <c r="D351" s="14"/>
      <c r="G351" s="16"/>
      <c r="H351" s="13"/>
      <c r="I351" s="10"/>
      <c r="J351" s="10"/>
      <c r="K351" s="10"/>
      <c r="L351" s="10"/>
      <c r="M351" s="10"/>
      <c r="N351" s="20"/>
      <c r="O351" s="17"/>
      <c r="P351" s="17"/>
      <c r="Q351" s="17"/>
      <c r="R351" s="17"/>
      <c r="S351" s="17"/>
      <c r="T351" s="17"/>
      <c r="U351" s="17"/>
      <c r="V351" s="17"/>
      <c r="W351" s="17"/>
      <c r="X351" s="10"/>
      <c r="Y351" s="10"/>
      <c r="Z351" s="10"/>
      <c r="AA351" s="10"/>
      <c r="AB351" s="10"/>
      <c r="AC351" s="10"/>
      <c r="AD351" s="10"/>
      <c r="AE351" s="10"/>
      <c r="AF351" s="10"/>
      <c r="AG351" s="10"/>
      <c r="AH351" s="10"/>
      <c r="AI351" s="10"/>
      <c r="AJ351" s="10"/>
      <c r="AK351" s="10"/>
    </row>
    <row r="352" spans="1:37" s="15" customFormat="1" x14ac:dyDescent="0.2">
      <c r="A352" s="12"/>
      <c r="B352" s="13"/>
      <c r="C352" s="13"/>
      <c r="D352" s="14"/>
      <c r="G352" s="16"/>
      <c r="H352" s="13"/>
      <c r="I352" s="10"/>
      <c r="J352" s="10"/>
      <c r="K352" s="10"/>
      <c r="L352" s="10"/>
      <c r="M352" s="10"/>
      <c r="N352" s="20"/>
      <c r="O352" s="17"/>
      <c r="P352" s="17"/>
      <c r="Q352" s="17"/>
      <c r="R352" s="17"/>
      <c r="S352" s="17"/>
      <c r="T352" s="17"/>
      <c r="U352" s="17"/>
      <c r="V352" s="17"/>
      <c r="W352" s="17"/>
      <c r="X352" s="10"/>
      <c r="Y352" s="10"/>
      <c r="Z352" s="10"/>
      <c r="AA352" s="10"/>
      <c r="AB352" s="10"/>
      <c r="AC352" s="10"/>
      <c r="AD352" s="10"/>
      <c r="AE352" s="10"/>
      <c r="AF352" s="10"/>
      <c r="AG352" s="10"/>
      <c r="AH352" s="10"/>
      <c r="AI352" s="10"/>
      <c r="AJ352" s="10"/>
      <c r="AK352" s="10"/>
    </row>
    <row r="353" spans="1:37" s="15" customFormat="1" x14ac:dyDescent="0.2">
      <c r="A353" s="12"/>
      <c r="B353" s="13"/>
      <c r="C353" s="13"/>
      <c r="D353" s="14"/>
      <c r="G353" s="16"/>
      <c r="H353" s="13"/>
      <c r="I353" s="10"/>
      <c r="J353" s="10"/>
      <c r="K353" s="10"/>
      <c r="L353" s="10"/>
      <c r="M353" s="10"/>
      <c r="N353" s="20"/>
      <c r="O353" s="17"/>
      <c r="P353" s="17"/>
      <c r="Q353" s="17"/>
      <c r="R353" s="17"/>
      <c r="S353" s="17"/>
      <c r="T353" s="17"/>
      <c r="U353" s="17"/>
      <c r="V353" s="17"/>
      <c r="W353" s="17"/>
      <c r="X353" s="10"/>
      <c r="Y353" s="10"/>
      <c r="Z353" s="10"/>
      <c r="AA353" s="10"/>
      <c r="AB353" s="10"/>
      <c r="AC353" s="10"/>
      <c r="AD353" s="10"/>
      <c r="AE353" s="10"/>
      <c r="AF353" s="10"/>
      <c r="AG353" s="10"/>
      <c r="AH353" s="10"/>
      <c r="AI353" s="10"/>
      <c r="AJ353" s="10"/>
      <c r="AK353" s="10"/>
    </row>
    <row r="354" spans="1:37" s="15" customFormat="1" x14ac:dyDescent="0.2">
      <c r="A354" s="12"/>
      <c r="B354" s="13"/>
      <c r="C354" s="13"/>
      <c r="D354" s="14"/>
      <c r="G354" s="16"/>
      <c r="H354" s="13"/>
      <c r="I354" s="10"/>
      <c r="J354" s="10"/>
      <c r="K354" s="10"/>
      <c r="L354" s="10"/>
      <c r="M354" s="10"/>
      <c r="N354" s="20"/>
      <c r="O354" s="17"/>
      <c r="P354" s="17"/>
      <c r="Q354" s="17"/>
      <c r="R354" s="17"/>
      <c r="S354" s="17"/>
      <c r="T354" s="17"/>
      <c r="U354" s="17"/>
      <c r="V354" s="17"/>
      <c r="W354" s="17"/>
      <c r="X354" s="10"/>
      <c r="Y354" s="10"/>
      <c r="Z354" s="10"/>
      <c r="AA354" s="10"/>
      <c r="AB354" s="10"/>
      <c r="AC354" s="10"/>
      <c r="AD354" s="10"/>
      <c r="AE354" s="10"/>
      <c r="AF354" s="10"/>
      <c r="AG354" s="10"/>
      <c r="AH354" s="10"/>
      <c r="AI354" s="10"/>
      <c r="AJ354" s="10"/>
      <c r="AK354" s="10"/>
    </row>
    <row r="355" spans="1:37" s="15" customFormat="1" x14ac:dyDescent="0.2">
      <c r="A355" s="12"/>
      <c r="B355" s="13"/>
      <c r="C355" s="13"/>
      <c r="D355" s="14"/>
      <c r="G355" s="16"/>
      <c r="H355" s="13"/>
      <c r="I355" s="10"/>
      <c r="J355" s="10"/>
      <c r="K355" s="10"/>
      <c r="L355" s="10"/>
      <c r="M355" s="10"/>
      <c r="N355" s="20"/>
      <c r="O355" s="17"/>
      <c r="P355" s="17"/>
      <c r="Q355" s="17"/>
      <c r="R355" s="17"/>
      <c r="S355" s="17"/>
      <c r="T355" s="17"/>
      <c r="U355" s="17"/>
      <c r="V355" s="17"/>
      <c r="W355" s="17"/>
      <c r="X355" s="10"/>
      <c r="Y355" s="10"/>
      <c r="Z355" s="10"/>
      <c r="AA355" s="10"/>
      <c r="AB355" s="10"/>
      <c r="AC355" s="10"/>
      <c r="AD355" s="10"/>
      <c r="AE355" s="10"/>
      <c r="AF355" s="10"/>
      <c r="AG355" s="10"/>
      <c r="AH355" s="10"/>
      <c r="AI355" s="10"/>
      <c r="AJ355" s="10"/>
      <c r="AK355" s="10"/>
    </row>
    <row r="356" spans="1:37" s="15" customFormat="1" x14ac:dyDescent="0.2">
      <c r="A356" s="12"/>
      <c r="B356" s="13"/>
      <c r="C356" s="13"/>
      <c r="D356" s="14"/>
      <c r="G356" s="16"/>
      <c r="H356" s="13"/>
      <c r="I356" s="10"/>
      <c r="J356" s="10"/>
      <c r="K356" s="10"/>
      <c r="L356" s="10"/>
      <c r="M356" s="10"/>
      <c r="N356" s="20"/>
      <c r="O356" s="17"/>
      <c r="P356" s="17"/>
      <c r="Q356" s="17"/>
      <c r="R356" s="17"/>
      <c r="S356" s="17"/>
      <c r="T356" s="17"/>
      <c r="U356" s="17"/>
      <c r="V356" s="17"/>
      <c r="W356" s="17"/>
      <c r="X356" s="10"/>
      <c r="Y356" s="10"/>
      <c r="Z356" s="10"/>
      <c r="AA356" s="10"/>
      <c r="AB356" s="10"/>
      <c r="AC356" s="10"/>
      <c r="AD356" s="10"/>
      <c r="AE356" s="10"/>
      <c r="AF356" s="10"/>
      <c r="AG356" s="10"/>
      <c r="AH356" s="10"/>
      <c r="AI356" s="10"/>
      <c r="AJ356" s="10"/>
      <c r="AK356" s="10"/>
    </row>
    <row r="357" spans="1:37" s="15" customFormat="1" x14ac:dyDescent="0.2">
      <c r="A357" s="12"/>
      <c r="B357" s="13"/>
      <c r="C357" s="13"/>
      <c r="D357" s="14"/>
      <c r="G357" s="16"/>
      <c r="H357" s="13"/>
      <c r="I357" s="10"/>
      <c r="J357" s="10"/>
      <c r="K357" s="10"/>
      <c r="L357" s="10"/>
      <c r="M357" s="10"/>
      <c r="N357" s="20"/>
      <c r="O357" s="17"/>
      <c r="P357" s="17"/>
      <c r="Q357" s="17"/>
      <c r="R357" s="17"/>
      <c r="S357" s="17"/>
      <c r="T357" s="17"/>
      <c r="U357" s="17"/>
      <c r="V357" s="17"/>
      <c r="W357" s="17"/>
      <c r="X357" s="10"/>
      <c r="Y357" s="10"/>
      <c r="Z357" s="10"/>
      <c r="AA357" s="10"/>
      <c r="AB357" s="10"/>
      <c r="AC357" s="10"/>
      <c r="AD357" s="10"/>
      <c r="AE357" s="10"/>
      <c r="AF357" s="10"/>
      <c r="AG357" s="10"/>
      <c r="AH357" s="10"/>
      <c r="AI357" s="10"/>
      <c r="AJ357" s="10"/>
      <c r="AK357" s="10"/>
    </row>
    <row r="358" spans="1:37" s="15" customFormat="1" x14ac:dyDescent="0.2">
      <c r="A358" s="12"/>
      <c r="B358" s="13"/>
      <c r="C358" s="13"/>
      <c r="D358" s="14"/>
      <c r="G358" s="16"/>
      <c r="H358" s="13"/>
      <c r="I358" s="10"/>
      <c r="J358" s="10"/>
      <c r="K358" s="10"/>
      <c r="L358" s="10"/>
      <c r="M358" s="10"/>
      <c r="N358" s="20"/>
      <c r="O358" s="17"/>
      <c r="P358" s="17"/>
      <c r="Q358" s="17"/>
      <c r="R358" s="17"/>
      <c r="S358" s="17"/>
      <c r="T358" s="17"/>
      <c r="U358" s="17"/>
      <c r="V358" s="17"/>
      <c r="W358" s="17"/>
      <c r="X358" s="10"/>
      <c r="Y358" s="10"/>
      <c r="Z358" s="10"/>
      <c r="AA358" s="10"/>
      <c r="AB358" s="10"/>
      <c r="AC358" s="10"/>
      <c r="AD358" s="10"/>
      <c r="AE358" s="10"/>
      <c r="AF358" s="10"/>
      <c r="AG358" s="10"/>
      <c r="AH358" s="10"/>
      <c r="AI358" s="10"/>
      <c r="AJ358" s="10"/>
      <c r="AK358" s="10"/>
    </row>
    <row r="359" spans="1:37" s="15" customFormat="1" x14ac:dyDescent="0.2">
      <c r="A359" s="12"/>
      <c r="B359" s="13"/>
      <c r="C359" s="13"/>
      <c r="D359" s="14"/>
      <c r="G359" s="16"/>
      <c r="H359" s="13"/>
      <c r="I359" s="10"/>
      <c r="J359" s="10"/>
      <c r="K359" s="10"/>
      <c r="L359" s="10"/>
      <c r="M359" s="10"/>
      <c r="N359" s="20"/>
      <c r="O359" s="17"/>
      <c r="P359" s="17"/>
      <c r="Q359" s="17"/>
      <c r="R359" s="17"/>
      <c r="S359" s="17"/>
      <c r="T359" s="17"/>
      <c r="U359" s="17"/>
      <c r="V359" s="17"/>
      <c r="W359" s="17"/>
      <c r="X359" s="10"/>
      <c r="Y359" s="10"/>
      <c r="Z359" s="10"/>
      <c r="AA359" s="10"/>
      <c r="AB359" s="10"/>
      <c r="AC359" s="10"/>
      <c r="AD359" s="10"/>
      <c r="AE359" s="10"/>
      <c r="AF359" s="10"/>
      <c r="AG359" s="10"/>
      <c r="AH359" s="10"/>
      <c r="AI359" s="10"/>
      <c r="AJ359" s="10"/>
      <c r="AK359" s="10"/>
    </row>
    <row r="360" spans="1:37" s="15" customFormat="1" x14ac:dyDescent="0.2">
      <c r="A360" s="12"/>
      <c r="B360" s="13"/>
      <c r="C360" s="13"/>
      <c r="D360" s="14"/>
      <c r="G360" s="16"/>
      <c r="H360" s="13"/>
      <c r="I360" s="10"/>
      <c r="J360" s="10"/>
      <c r="K360" s="10"/>
      <c r="L360" s="10"/>
      <c r="M360" s="10"/>
      <c r="N360" s="20"/>
      <c r="O360" s="17"/>
      <c r="P360" s="17"/>
      <c r="Q360" s="17"/>
      <c r="R360" s="17"/>
      <c r="S360" s="17"/>
      <c r="T360" s="17"/>
      <c r="U360" s="17"/>
      <c r="V360" s="17"/>
      <c r="W360" s="17"/>
      <c r="X360" s="10"/>
      <c r="Y360" s="10"/>
      <c r="Z360" s="10"/>
      <c r="AA360" s="10"/>
      <c r="AB360" s="10"/>
      <c r="AC360" s="10"/>
      <c r="AD360" s="10"/>
      <c r="AE360" s="10"/>
      <c r="AF360" s="10"/>
      <c r="AG360" s="10"/>
      <c r="AH360" s="10"/>
      <c r="AI360" s="10"/>
      <c r="AJ360" s="10"/>
      <c r="AK360" s="10"/>
    </row>
    <row r="361" spans="1:37" s="15" customFormat="1" x14ac:dyDescent="0.2">
      <c r="A361" s="12"/>
      <c r="B361" s="13"/>
      <c r="C361" s="13"/>
      <c r="D361" s="14"/>
      <c r="G361" s="16"/>
      <c r="H361" s="13"/>
      <c r="I361" s="10"/>
      <c r="J361" s="10"/>
      <c r="K361" s="10"/>
      <c r="L361" s="10"/>
      <c r="M361" s="10"/>
      <c r="N361" s="20"/>
      <c r="O361" s="17"/>
      <c r="P361" s="17"/>
      <c r="Q361" s="17"/>
      <c r="R361" s="17"/>
      <c r="S361" s="17"/>
      <c r="T361" s="17"/>
      <c r="U361" s="17"/>
      <c r="V361" s="17"/>
      <c r="W361" s="17"/>
      <c r="X361" s="10"/>
      <c r="Y361" s="10"/>
      <c r="Z361" s="10"/>
      <c r="AA361" s="10"/>
      <c r="AB361" s="10"/>
      <c r="AC361" s="10"/>
      <c r="AD361" s="10"/>
      <c r="AE361" s="10"/>
      <c r="AF361" s="10"/>
      <c r="AG361" s="10"/>
      <c r="AH361" s="10"/>
      <c r="AI361" s="10"/>
      <c r="AJ361" s="10"/>
      <c r="AK361" s="10"/>
    </row>
    <row r="362" spans="1:37" s="15" customFormat="1" x14ac:dyDescent="0.2">
      <c r="A362" s="12"/>
      <c r="B362" s="13"/>
      <c r="C362" s="13"/>
      <c r="D362" s="14"/>
      <c r="G362" s="16"/>
      <c r="H362" s="13"/>
      <c r="I362" s="10"/>
      <c r="J362" s="10"/>
      <c r="K362" s="10"/>
      <c r="L362" s="10"/>
      <c r="M362" s="10"/>
      <c r="N362" s="20"/>
      <c r="O362" s="17"/>
      <c r="P362" s="17"/>
      <c r="Q362" s="17"/>
      <c r="R362" s="17"/>
      <c r="S362" s="17"/>
      <c r="T362" s="17"/>
      <c r="U362" s="17"/>
      <c r="V362" s="17"/>
      <c r="W362" s="17"/>
      <c r="X362" s="10"/>
      <c r="Y362" s="10"/>
      <c r="Z362" s="10"/>
      <c r="AA362" s="10"/>
      <c r="AB362" s="10"/>
      <c r="AC362" s="10"/>
      <c r="AD362" s="10"/>
      <c r="AE362" s="10"/>
      <c r="AF362" s="10"/>
      <c r="AG362" s="10"/>
      <c r="AH362" s="10"/>
      <c r="AI362" s="10"/>
      <c r="AJ362" s="10"/>
      <c r="AK362" s="10"/>
    </row>
    <row r="363" spans="1:37" s="15" customFormat="1" x14ac:dyDescent="0.2">
      <c r="A363" s="12"/>
      <c r="B363" s="13"/>
      <c r="C363" s="13"/>
      <c r="D363" s="14"/>
      <c r="G363" s="16"/>
      <c r="H363" s="13"/>
      <c r="I363" s="10"/>
      <c r="J363" s="10"/>
      <c r="K363" s="10"/>
      <c r="L363" s="10"/>
      <c r="M363" s="10"/>
      <c r="N363" s="20"/>
      <c r="O363" s="17"/>
      <c r="P363" s="17"/>
      <c r="Q363" s="17"/>
      <c r="R363" s="17"/>
      <c r="S363" s="17"/>
      <c r="T363" s="17"/>
      <c r="U363" s="17"/>
      <c r="V363" s="17"/>
      <c r="W363" s="17"/>
      <c r="X363" s="10"/>
      <c r="Y363" s="10"/>
      <c r="Z363" s="10"/>
      <c r="AA363" s="10"/>
      <c r="AB363" s="10"/>
      <c r="AC363" s="10"/>
      <c r="AD363" s="10"/>
      <c r="AE363" s="10"/>
      <c r="AF363" s="10"/>
      <c r="AG363" s="10"/>
      <c r="AH363" s="10"/>
      <c r="AI363" s="10"/>
      <c r="AJ363" s="10"/>
      <c r="AK363" s="10"/>
    </row>
    <row r="364" spans="1:37" s="15" customFormat="1" x14ac:dyDescent="0.2">
      <c r="A364" s="12"/>
      <c r="B364" s="13"/>
      <c r="C364" s="13"/>
      <c r="D364" s="14"/>
      <c r="G364" s="16"/>
      <c r="H364" s="13"/>
      <c r="I364" s="10"/>
      <c r="J364" s="10"/>
      <c r="K364" s="10"/>
      <c r="L364" s="10"/>
      <c r="M364" s="10"/>
      <c r="N364" s="20"/>
      <c r="O364" s="17"/>
      <c r="P364" s="17"/>
      <c r="Q364" s="17"/>
      <c r="R364" s="17"/>
      <c r="S364" s="17"/>
      <c r="T364" s="17"/>
      <c r="U364" s="17"/>
      <c r="V364" s="17"/>
      <c r="W364" s="17"/>
      <c r="X364" s="10"/>
      <c r="Y364" s="10"/>
      <c r="Z364" s="10"/>
      <c r="AA364" s="10"/>
      <c r="AB364" s="10"/>
      <c r="AC364" s="10"/>
      <c r="AD364" s="10"/>
      <c r="AE364" s="10"/>
      <c r="AF364" s="10"/>
      <c r="AG364" s="10"/>
      <c r="AH364" s="10"/>
      <c r="AI364" s="10"/>
      <c r="AJ364" s="10"/>
      <c r="AK364" s="10"/>
    </row>
    <row r="365" spans="1:37" s="15" customFormat="1" x14ac:dyDescent="0.2">
      <c r="A365" s="12"/>
      <c r="B365" s="13"/>
      <c r="C365" s="13"/>
      <c r="D365" s="14"/>
      <c r="G365" s="16"/>
      <c r="H365" s="13"/>
      <c r="I365" s="10"/>
      <c r="J365" s="10"/>
      <c r="K365" s="10"/>
      <c r="L365" s="10"/>
      <c r="M365" s="10"/>
      <c r="N365" s="20"/>
      <c r="O365" s="17"/>
      <c r="P365" s="17"/>
      <c r="Q365" s="17"/>
      <c r="R365" s="17"/>
      <c r="S365" s="17"/>
      <c r="T365" s="17"/>
      <c r="U365" s="17"/>
      <c r="V365" s="17"/>
      <c r="W365" s="17"/>
      <c r="X365" s="10"/>
      <c r="Y365" s="10"/>
      <c r="Z365" s="10"/>
      <c r="AA365" s="10"/>
      <c r="AB365" s="10"/>
      <c r="AC365" s="10"/>
      <c r="AD365" s="10"/>
      <c r="AE365" s="10"/>
      <c r="AF365" s="10"/>
      <c r="AG365" s="10"/>
      <c r="AH365" s="10"/>
      <c r="AI365" s="10"/>
      <c r="AJ365" s="10"/>
      <c r="AK365" s="10"/>
    </row>
    <row r="366" spans="1:37" s="15" customFormat="1" x14ac:dyDescent="0.2">
      <c r="A366" s="12"/>
      <c r="B366" s="13"/>
      <c r="C366" s="13"/>
      <c r="D366" s="14"/>
      <c r="G366" s="16"/>
      <c r="H366" s="13"/>
      <c r="I366" s="10"/>
      <c r="J366" s="10"/>
      <c r="K366" s="10"/>
      <c r="L366" s="10"/>
      <c r="M366" s="10"/>
      <c r="N366" s="20"/>
      <c r="O366" s="17"/>
      <c r="P366" s="17"/>
      <c r="Q366" s="17"/>
      <c r="R366" s="17"/>
      <c r="S366" s="17"/>
      <c r="T366" s="17"/>
      <c r="U366" s="17"/>
      <c r="V366" s="17"/>
      <c r="W366" s="17"/>
      <c r="X366" s="10"/>
      <c r="Y366" s="10"/>
      <c r="Z366" s="10"/>
      <c r="AA366" s="10"/>
      <c r="AB366" s="10"/>
      <c r="AC366" s="10"/>
      <c r="AD366" s="10"/>
      <c r="AE366" s="10"/>
      <c r="AF366" s="10"/>
      <c r="AG366" s="10"/>
      <c r="AH366" s="10"/>
      <c r="AI366" s="10"/>
      <c r="AJ366" s="10"/>
      <c r="AK366" s="10"/>
    </row>
    <row r="367" spans="1:37" s="15" customFormat="1" x14ac:dyDescent="0.2">
      <c r="A367" s="12"/>
      <c r="B367" s="13"/>
      <c r="C367" s="13"/>
      <c r="D367" s="14"/>
      <c r="G367" s="16"/>
      <c r="H367" s="13"/>
      <c r="I367" s="10"/>
      <c r="J367" s="10"/>
      <c r="K367" s="10"/>
      <c r="L367" s="10"/>
      <c r="M367" s="10"/>
      <c r="N367" s="20"/>
      <c r="O367" s="17"/>
      <c r="P367" s="17"/>
      <c r="Q367" s="17"/>
      <c r="R367" s="17"/>
      <c r="S367" s="17"/>
      <c r="T367" s="17"/>
      <c r="U367" s="17"/>
      <c r="V367" s="17"/>
      <c r="W367" s="17"/>
      <c r="X367" s="10"/>
      <c r="Y367" s="10"/>
      <c r="Z367" s="10"/>
      <c r="AA367" s="10"/>
      <c r="AB367" s="10"/>
      <c r="AC367" s="10"/>
      <c r="AD367" s="10"/>
      <c r="AE367" s="10"/>
      <c r="AF367" s="10"/>
      <c r="AG367" s="10"/>
      <c r="AH367" s="10"/>
      <c r="AI367" s="10"/>
      <c r="AJ367" s="10"/>
      <c r="AK367" s="10"/>
    </row>
    <row r="368" spans="1:37" s="15" customFormat="1" x14ac:dyDescent="0.2">
      <c r="A368" s="12"/>
      <c r="B368" s="13"/>
      <c r="C368" s="13"/>
      <c r="D368" s="14"/>
      <c r="G368" s="16"/>
      <c r="H368" s="13"/>
      <c r="I368" s="10"/>
      <c r="J368" s="10"/>
      <c r="K368" s="10"/>
      <c r="L368" s="10"/>
      <c r="M368" s="10"/>
      <c r="N368" s="20"/>
      <c r="O368" s="17"/>
      <c r="P368" s="17"/>
      <c r="Q368" s="17"/>
      <c r="R368" s="17"/>
      <c r="S368" s="17"/>
      <c r="T368" s="17"/>
      <c r="U368" s="17"/>
      <c r="V368" s="17"/>
      <c r="W368" s="17"/>
      <c r="X368" s="10"/>
      <c r="Y368" s="10"/>
      <c r="Z368" s="10"/>
      <c r="AA368" s="10"/>
      <c r="AB368" s="10"/>
      <c r="AC368" s="10"/>
      <c r="AD368" s="10"/>
      <c r="AE368" s="10"/>
      <c r="AF368" s="10"/>
      <c r="AG368" s="10"/>
      <c r="AH368" s="10"/>
      <c r="AI368" s="10"/>
      <c r="AJ368" s="10"/>
      <c r="AK368" s="10"/>
    </row>
    <row r="369" spans="1:37" s="15" customFormat="1" x14ac:dyDescent="0.2">
      <c r="A369" s="12"/>
      <c r="B369" s="13"/>
      <c r="C369" s="13"/>
      <c r="D369" s="14"/>
      <c r="G369" s="16"/>
      <c r="H369" s="13"/>
      <c r="I369" s="10"/>
      <c r="J369" s="10"/>
      <c r="K369" s="10"/>
      <c r="L369" s="10"/>
      <c r="M369" s="10"/>
      <c r="N369" s="20"/>
      <c r="O369" s="17"/>
      <c r="P369" s="17"/>
      <c r="Q369" s="17"/>
      <c r="R369" s="17"/>
      <c r="S369" s="17"/>
      <c r="T369" s="17"/>
      <c r="U369" s="17"/>
      <c r="V369" s="17"/>
      <c r="W369" s="17"/>
      <c r="X369" s="10"/>
      <c r="Y369" s="10"/>
      <c r="Z369" s="10"/>
      <c r="AA369" s="10"/>
      <c r="AB369" s="10"/>
      <c r="AC369" s="10"/>
      <c r="AD369" s="10"/>
      <c r="AE369" s="10"/>
      <c r="AF369" s="10"/>
      <c r="AG369" s="10"/>
      <c r="AH369" s="10"/>
      <c r="AI369" s="10"/>
      <c r="AJ369" s="10"/>
      <c r="AK369" s="10"/>
    </row>
    <row r="370" spans="1:37" s="15" customFormat="1" x14ac:dyDescent="0.2">
      <c r="A370" s="12"/>
      <c r="B370" s="13"/>
      <c r="C370" s="13"/>
      <c r="D370" s="14"/>
      <c r="G370" s="16"/>
      <c r="H370" s="13"/>
      <c r="I370" s="10"/>
      <c r="J370" s="10"/>
      <c r="K370" s="10"/>
      <c r="L370" s="10"/>
      <c r="M370" s="10"/>
      <c r="N370" s="20"/>
      <c r="O370" s="17"/>
      <c r="P370" s="17"/>
      <c r="Q370" s="17"/>
      <c r="R370" s="17"/>
      <c r="S370" s="17"/>
      <c r="T370" s="17"/>
      <c r="U370" s="17"/>
      <c r="V370" s="17"/>
      <c r="W370" s="17"/>
      <c r="X370" s="10"/>
      <c r="Y370" s="10"/>
      <c r="Z370" s="10"/>
      <c r="AA370" s="10"/>
      <c r="AB370" s="10"/>
      <c r="AC370" s="10"/>
      <c r="AD370" s="10"/>
      <c r="AE370" s="10"/>
      <c r="AF370" s="10"/>
      <c r="AG370" s="10"/>
      <c r="AH370" s="10"/>
      <c r="AI370" s="10"/>
      <c r="AJ370" s="10"/>
      <c r="AK370" s="10"/>
    </row>
    <row r="371" spans="1:37" s="15" customFormat="1" x14ac:dyDescent="0.2">
      <c r="A371" s="12"/>
      <c r="B371" s="13"/>
      <c r="C371" s="13"/>
      <c r="D371" s="14"/>
      <c r="G371" s="16"/>
      <c r="H371" s="13"/>
      <c r="I371" s="10"/>
      <c r="J371" s="10"/>
      <c r="K371" s="10"/>
      <c r="L371" s="10"/>
      <c r="M371" s="10"/>
      <c r="N371" s="20"/>
      <c r="O371" s="17"/>
      <c r="P371" s="17"/>
      <c r="Q371" s="17"/>
      <c r="R371" s="17"/>
      <c r="S371" s="17"/>
      <c r="T371" s="17"/>
      <c r="U371" s="17"/>
      <c r="V371" s="17"/>
      <c r="W371" s="17"/>
      <c r="X371" s="10"/>
      <c r="Y371" s="10"/>
      <c r="Z371" s="10"/>
      <c r="AA371" s="10"/>
      <c r="AB371" s="10"/>
      <c r="AC371" s="10"/>
      <c r="AD371" s="10"/>
      <c r="AE371" s="10"/>
      <c r="AF371" s="10"/>
      <c r="AG371" s="10"/>
      <c r="AH371" s="10"/>
      <c r="AI371" s="10"/>
      <c r="AJ371" s="10"/>
      <c r="AK371" s="10"/>
    </row>
    <row r="372" spans="1:37" s="15" customFormat="1" x14ac:dyDescent="0.2">
      <c r="A372" s="12"/>
      <c r="B372" s="13"/>
      <c r="C372" s="13"/>
      <c r="D372" s="14"/>
      <c r="G372" s="16"/>
      <c r="H372" s="13"/>
      <c r="I372" s="10"/>
      <c r="J372" s="10"/>
      <c r="K372" s="10"/>
      <c r="L372" s="10"/>
      <c r="M372" s="10"/>
      <c r="N372" s="20"/>
      <c r="O372" s="17"/>
      <c r="P372" s="17"/>
      <c r="Q372" s="17"/>
      <c r="R372" s="17"/>
      <c r="S372" s="17"/>
      <c r="T372" s="17"/>
      <c r="U372" s="17"/>
      <c r="V372" s="17"/>
      <c r="W372" s="17"/>
      <c r="X372" s="10"/>
      <c r="Y372" s="10"/>
      <c r="Z372" s="10"/>
      <c r="AA372" s="10"/>
      <c r="AB372" s="10"/>
      <c r="AC372" s="10"/>
      <c r="AD372" s="10"/>
      <c r="AE372" s="10"/>
      <c r="AF372" s="10"/>
      <c r="AG372" s="10"/>
      <c r="AH372" s="10"/>
      <c r="AI372" s="10"/>
      <c r="AJ372" s="10"/>
      <c r="AK372" s="10"/>
    </row>
    <row r="373" spans="1:37" s="15" customFormat="1" x14ac:dyDescent="0.2">
      <c r="A373" s="12"/>
      <c r="B373" s="13"/>
      <c r="C373" s="13"/>
      <c r="D373" s="14"/>
      <c r="G373" s="16"/>
      <c r="H373" s="13"/>
      <c r="I373" s="10"/>
      <c r="J373" s="10"/>
      <c r="K373" s="10"/>
      <c r="L373" s="10"/>
      <c r="M373" s="10"/>
      <c r="N373" s="20"/>
      <c r="O373" s="17"/>
      <c r="P373" s="17"/>
      <c r="Q373" s="17"/>
      <c r="R373" s="17"/>
      <c r="S373" s="17"/>
      <c r="T373" s="17"/>
      <c r="U373" s="17"/>
      <c r="V373" s="17"/>
      <c r="W373" s="17"/>
      <c r="X373" s="10"/>
      <c r="Y373" s="10"/>
      <c r="Z373" s="10"/>
      <c r="AA373" s="10"/>
      <c r="AB373" s="10"/>
      <c r="AC373" s="10"/>
      <c r="AD373" s="10"/>
      <c r="AE373" s="10"/>
      <c r="AF373" s="10"/>
      <c r="AG373" s="10"/>
      <c r="AH373" s="10"/>
      <c r="AI373" s="10"/>
      <c r="AJ373" s="10"/>
      <c r="AK373" s="10"/>
    </row>
    <row r="374" spans="1:37" s="15" customFormat="1" x14ac:dyDescent="0.2">
      <c r="A374" s="12"/>
      <c r="B374" s="13"/>
      <c r="C374" s="13"/>
      <c r="D374" s="14"/>
      <c r="G374" s="16"/>
      <c r="H374" s="13"/>
      <c r="I374" s="10"/>
      <c r="J374" s="10"/>
      <c r="K374" s="10"/>
      <c r="L374" s="10"/>
      <c r="M374" s="10"/>
      <c r="N374" s="20"/>
      <c r="O374" s="17"/>
      <c r="P374" s="17"/>
      <c r="Q374" s="17"/>
      <c r="R374" s="17"/>
      <c r="S374" s="17"/>
      <c r="T374" s="17"/>
      <c r="U374" s="17"/>
      <c r="V374" s="17"/>
      <c r="W374" s="17"/>
      <c r="X374" s="10"/>
      <c r="Y374" s="10"/>
      <c r="Z374" s="10"/>
      <c r="AA374" s="10"/>
      <c r="AB374" s="10"/>
      <c r="AC374" s="10"/>
      <c r="AD374" s="10"/>
      <c r="AE374" s="10"/>
      <c r="AF374" s="10"/>
      <c r="AG374" s="10"/>
      <c r="AH374" s="10"/>
      <c r="AI374" s="10"/>
      <c r="AJ374" s="10"/>
      <c r="AK374" s="10"/>
    </row>
    <row r="375" spans="1:37" s="15" customFormat="1" x14ac:dyDescent="0.2">
      <c r="A375" s="12"/>
      <c r="B375" s="13"/>
      <c r="C375" s="13"/>
      <c r="D375" s="14"/>
      <c r="G375" s="16"/>
      <c r="H375" s="13"/>
      <c r="I375" s="10"/>
      <c r="J375" s="10"/>
      <c r="K375" s="10"/>
      <c r="L375" s="10"/>
      <c r="M375" s="10"/>
      <c r="N375" s="20"/>
      <c r="O375" s="17"/>
      <c r="P375" s="17"/>
      <c r="Q375" s="17"/>
      <c r="R375" s="17"/>
      <c r="S375" s="17"/>
      <c r="T375" s="17"/>
      <c r="U375" s="17"/>
      <c r="V375" s="17"/>
      <c r="W375" s="17"/>
      <c r="X375" s="10"/>
      <c r="Y375" s="10"/>
      <c r="Z375" s="10"/>
      <c r="AA375" s="10"/>
      <c r="AB375" s="10"/>
      <c r="AC375" s="10"/>
      <c r="AD375" s="10"/>
      <c r="AE375" s="10"/>
      <c r="AF375" s="10"/>
      <c r="AG375" s="10"/>
      <c r="AH375" s="10"/>
      <c r="AI375" s="10"/>
      <c r="AJ375" s="10"/>
      <c r="AK375" s="10"/>
    </row>
    <row r="376" spans="1:37" s="15" customFormat="1" x14ac:dyDescent="0.2">
      <c r="A376" s="12"/>
      <c r="B376" s="13"/>
      <c r="C376" s="13"/>
      <c r="D376" s="14"/>
      <c r="G376" s="16"/>
      <c r="H376" s="13"/>
      <c r="I376" s="10"/>
      <c r="J376" s="10"/>
      <c r="K376" s="10"/>
      <c r="L376" s="10"/>
      <c r="M376" s="10"/>
      <c r="N376" s="20"/>
      <c r="O376" s="17"/>
      <c r="P376" s="17"/>
      <c r="Q376" s="17"/>
      <c r="R376" s="17"/>
      <c r="S376" s="17"/>
      <c r="T376" s="17"/>
      <c r="U376" s="17"/>
      <c r="V376" s="17"/>
      <c r="W376" s="17"/>
      <c r="X376" s="10"/>
      <c r="Y376" s="10"/>
      <c r="Z376" s="10"/>
      <c r="AA376" s="10"/>
      <c r="AB376" s="10"/>
      <c r="AC376" s="10"/>
      <c r="AD376" s="10"/>
      <c r="AE376" s="10"/>
      <c r="AF376" s="10"/>
      <c r="AG376" s="10"/>
      <c r="AH376" s="10"/>
      <c r="AI376" s="10"/>
      <c r="AJ376" s="10"/>
      <c r="AK376" s="10"/>
    </row>
    <row r="377" spans="1:37" s="15" customFormat="1" x14ac:dyDescent="0.2">
      <c r="A377" s="12"/>
      <c r="B377" s="13"/>
      <c r="C377" s="13"/>
      <c r="D377" s="14"/>
      <c r="G377" s="16"/>
      <c r="H377" s="13"/>
      <c r="I377" s="10"/>
      <c r="J377" s="10"/>
      <c r="K377" s="10"/>
      <c r="L377" s="10"/>
      <c r="M377" s="10"/>
      <c r="N377" s="20"/>
      <c r="O377" s="17"/>
      <c r="P377" s="17"/>
      <c r="Q377" s="17"/>
      <c r="R377" s="17"/>
      <c r="S377" s="17"/>
      <c r="T377" s="17"/>
      <c r="U377" s="17"/>
      <c r="V377" s="17"/>
      <c r="W377" s="17"/>
      <c r="X377" s="10"/>
      <c r="Y377" s="10"/>
      <c r="Z377" s="10"/>
      <c r="AA377" s="10"/>
      <c r="AB377" s="10"/>
      <c r="AC377" s="10"/>
      <c r="AD377" s="10"/>
      <c r="AE377" s="10"/>
      <c r="AF377" s="10"/>
      <c r="AG377" s="10"/>
      <c r="AH377" s="10"/>
      <c r="AI377" s="10"/>
      <c r="AJ377" s="10"/>
      <c r="AK377" s="10"/>
    </row>
    <row r="378" spans="1:37" s="15" customFormat="1" x14ac:dyDescent="0.2">
      <c r="A378" s="12"/>
      <c r="B378" s="13"/>
      <c r="C378" s="13"/>
      <c r="D378" s="14"/>
      <c r="G378" s="16"/>
      <c r="H378" s="13"/>
      <c r="I378" s="10"/>
      <c r="J378" s="10"/>
      <c r="K378" s="10"/>
      <c r="L378" s="10"/>
      <c r="M378" s="10"/>
      <c r="N378" s="20"/>
      <c r="O378" s="17"/>
      <c r="P378" s="17"/>
      <c r="Q378" s="17"/>
      <c r="R378" s="17"/>
      <c r="S378" s="17"/>
      <c r="T378" s="17"/>
      <c r="U378" s="17"/>
      <c r="V378" s="17"/>
      <c r="W378" s="17"/>
      <c r="X378" s="10"/>
      <c r="Y378" s="10"/>
      <c r="Z378" s="10"/>
      <c r="AA378" s="10"/>
      <c r="AB378" s="10"/>
      <c r="AC378" s="10"/>
      <c r="AD378" s="10"/>
      <c r="AE378" s="10"/>
      <c r="AF378" s="10"/>
      <c r="AG378" s="10"/>
      <c r="AH378" s="10"/>
      <c r="AI378" s="10"/>
      <c r="AJ378" s="10"/>
      <c r="AK378" s="10"/>
    </row>
    <row r="379" spans="1:37" s="15" customFormat="1" x14ac:dyDescent="0.2">
      <c r="A379" s="12"/>
      <c r="B379" s="13"/>
      <c r="C379" s="13"/>
      <c r="D379" s="14"/>
      <c r="G379" s="16"/>
      <c r="H379" s="13"/>
      <c r="I379" s="10"/>
      <c r="J379" s="10"/>
      <c r="K379" s="10"/>
      <c r="L379" s="10"/>
      <c r="M379" s="10"/>
      <c r="N379" s="20"/>
      <c r="O379" s="17"/>
      <c r="P379" s="17"/>
      <c r="Q379" s="17"/>
      <c r="R379" s="17"/>
      <c r="S379" s="17"/>
      <c r="T379" s="17"/>
      <c r="U379" s="17"/>
      <c r="V379" s="17"/>
      <c r="W379" s="17"/>
      <c r="X379" s="10"/>
      <c r="Y379" s="10"/>
      <c r="Z379" s="10"/>
      <c r="AA379" s="10"/>
      <c r="AB379" s="10"/>
      <c r="AC379" s="10"/>
      <c r="AD379" s="10"/>
      <c r="AE379" s="10"/>
      <c r="AF379" s="10"/>
      <c r="AG379" s="10"/>
      <c r="AH379" s="10"/>
      <c r="AI379" s="10"/>
      <c r="AJ379" s="10"/>
      <c r="AK379" s="10"/>
    </row>
    <row r="380" spans="1:37" s="15" customFormat="1" x14ac:dyDescent="0.2">
      <c r="A380" s="12"/>
      <c r="B380" s="13"/>
      <c r="C380" s="13"/>
      <c r="D380" s="14"/>
      <c r="G380" s="16"/>
      <c r="H380" s="13"/>
      <c r="I380" s="10"/>
      <c r="J380" s="10"/>
      <c r="K380" s="10"/>
      <c r="L380" s="10"/>
      <c r="M380" s="10"/>
      <c r="N380" s="20"/>
      <c r="O380" s="17"/>
      <c r="P380" s="17"/>
      <c r="Q380" s="17"/>
      <c r="R380" s="17"/>
      <c r="S380" s="17"/>
      <c r="T380" s="17"/>
      <c r="U380" s="17"/>
      <c r="V380" s="17"/>
      <c r="W380" s="17"/>
      <c r="X380" s="10"/>
      <c r="Y380" s="10"/>
      <c r="Z380" s="10"/>
      <c r="AA380" s="10"/>
      <c r="AB380" s="10"/>
      <c r="AC380" s="10"/>
      <c r="AD380" s="10"/>
      <c r="AE380" s="10"/>
      <c r="AF380" s="10"/>
      <c r="AG380" s="10"/>
      <c r="AH380" s="10"/>
      <c r="AI380" s="10"/>
      <c r="AJ380" s="10"/>
      <c r="AK380" s="10"/>
    </row>
    <row r="381" spans="1:37" s="15" customFormat="1" x14ac:dyDescent="0.2">
      <c r="A381" s="12"/>
      <c r="B381" s="13"/>
      <c r="C381" s="13"/>
      <c r="D381" s="14"/>
      <c r="G381" s="16"/>
      <c r="H381" s="13"/>
      <c r="I381" s="10"/>
      <c r="J381" s="10"/>
      <c r="K381" s="10"/>
      <c r="L381" s="10"/>
      <c r="M381" s="10"/>
      <c r="N381" s="20"/>
      <c r="O381" s="17"/>
      <c r="P381" s="17"/>
      <c r="Q381" s="17"/>
      <c r="R381" s="17"/>
      <c r="S381" s="17"/>
      <c r="T381" s="17"/>
      <c r="U381" s="17"/>
      <c r="V381" s="17"/>
      <c r="W381" s="17"/>
      <c r="X381" s="10"/>
      <c r="Y381" s="10"/>
      <c r="Z381" s="10"/>
      <c r="AA381" s="10"/>
      <c r="AB381" s="10"/>
      <c r="AC381" s="10"/>
      <c r="AD381" s="10"/>
      <c r="AE381" s="10"/>
      <c r="AF381" s="10"/>
      <c r="AG381" s="10"/>
      <c r="AH381" s="10"/>
      <c r="AI381" s="10"/>
      <c r="AJ381" s="10"/>
      <c r="AK381" s="10"/>
    </row>
    <row r="382" spans="1:37" s="15" customFormat="1" x14ac:dyDescent="0.2">
      <c r="A382" s="12"/>
      <c r="B382" s="13"/>
      <c r="C382" s="13"/>
      <c r="D382" s="14"/>
      <c r="G382" s="16"/>
      <c r="H382" s="13"/>
      <c r="I382" s="10"/>
      <c r="J382" s="10"/>
      <c r="K382" s="10"/>
      <c r="L382" s="10"/>
      <c r="M382" s="10"/>
      <c r="N382" s="20"/>
      <c r="O382" s="17"/>
      <c r="P382" s="17"/>
      <c r="Q382" s="17"/>
      <c r="R382" s="17"/>
      <c r="S382" s="17"/>
      <c r="T382" s="17"/>
      <c r="U382" s="17"/>
      <c r="V382" s="17"/>
      <c r="W382" s="17"/>
      <c r="X382" s="10"/>
      <c r="Y382" s="10"/>
      <c r="Z382" s="10"/>
      <c r="AA382" s="10"/>
      <c r="AB382" s="10"/>
      <c r="AC382" s="10"/>
      <c r="AD382" s="10"/>
      <c r="AE382" s="10"/>
      <c r="AF382" s="10"/>
      <c r="AG382" s="10"/>
      <c r="AH382" s="10"/>
      <c r="AI382" s="10"/>
      <c r="AJ382" s="10"/>
      <c r="AK382" s="10"/>
    </row>
    <row r="383" spans="1:37" s="15" customFormat="1" x14ac:dyDescent="0.2">
      <c r="A383" s="12"/>
      <c r="B383" s="13"/>
      <c r="C383" s="13"/>
      <c r="D383" s="14"/>
      <c r="G383" s="16"/>
      <c r="H383" s="13"/>
      <c r="I383" s="10"/>
      <c r="J383" s="10"/>
      <c r="K383" s="10"/>
      <c r="L383" s="10"/>
      <c r="M383" s="10"/>
      <c r="N383" s="20"/>
      <c r="O383" s="17"/>
      <c r="P383" s="17"/>
      <c r="Q383" s="17"/>
      <c r="R383" s="17"/>
      <c r="S383" s="17"/>
      <c r="T383" s="17"/>
      <c r="U383" s="17"/>
      <c r="V383" s="17"/>
      <c r="W383" s="17"/>
      <c r="X383" s="10"/>
      <c r="Y383" s="10"/>
      <c r="Z383" s="10"/>
      <c r="AA383" s="10"/>
      <c r="AB383" s="10"/>
      <c r="AC383" s="10"/>
      <c r="AD383" s="10"/>
      <c r="AE383" s="10"/>
      <c r="AF383" s="10"/>
      <c r="AG383" s="10"/>
      <c r="AH383" s="10"/>
      <c r="AI383" s="10"/>
      <c r="AJ383" s="10"/>
      <c r="AK383" s="10"/>
    </row>
    <row r="384" spans="1:37" s="15" customFormat="1" x14ac:dyDescent="0.2">
      <c r="A384" s="12"/>
      <c r="B384" s="13"/>
      <c r="C384" s="13"/>
      <c r="D384" s="14"/>
      <c r="G384" s="16"/>
      <c r="H384" s="13"/>
      <c r="I384" s="10"/>
      <c r="J384" s="10"/>
      <c r="K384" s="10"/>
      <c r="L384" s="10"/>
      <c r="M384" s="10"/>
      <c r="N384" s="20"/>
      <c r="O384" s="17"/>
      <c r="P384" s="17"/>
      <c r="Q384" s="17"/>
      <c r="R384" s="17"/>
      <c r="S384" s="17"/>
      <c r="T384" s="17"/>
      <c r="U384" s="17"/>
      <c r="V384" s="17"/>
      <c r="W384" s="17"/>
      <c r="X384" s="10"/>
      <c r="Y384" s="10"/>
      <c r="Z384" s="10"/>
      <c r="AA384" s="10"/>
      <c r="AB384" s="10"/>
      <c r="AC384" s="10"/>
      <c r="AD384" s="10"/>
      <c r="AE384" s="10"/>
      <c r="AF384" s="10"/>
      <c r="AG384" s="10"/>
      <c r="AH384" s="10"/>
      <c r="AI384" s="10"/>
      <c r="AJ384" s="10"/>
      <c r="AK384" s="10"/>
    </row>
    <row r="385" spans="1:37" s="15" customFormat="1" x14ac:dyDescent="0.2">
      <c r="A385" s="12"/>
      <c r="B385" s="13"/>
      <c r="C385" s="13"/>
      <c r="D385" s="14"/>
      <c r="G385" s="16"/>
      <c r="H385" s="13"/>
      <c r="I385" s="10"/>
      <c r="J385" s="10"/>
      <c r="K385" s="10"/>
      <c r="L385" s="10"/>
      <c r="M385" s="10"/>
      <c r="N385" s="20"/>
      <c r="O385" s="17"/>
      <c r="P385" s="17"/>
      <c r="Q385" s="17"/>
      <c r="R385" s="17"/>
      <c r="S385" s="17"/>
      <c r="T385" s="17"/>
      <c r="U385" s="17"/>
      <c r="V385" s="17"/>
      <c r="W385" s="17"/>
      <c r="X385" s="10"/>
      <c r="Y385" s="10"/>
      <c r="Z385" s="10"/>
      <c r="AA385" s="10"/>
      <c r="AB385" s="10"/>
      <c r="AC385" s="10"/>
      <c r="AD385" s="10"/>
      <c r="AE385" s="10"/>
      <c r="AF385" s="10"/>
      <c r="AG385" s="10"/>
      <c r="AH385" s="10"/>
      <c r="AI385" s="10"/>
      <c r="AJ385" s="10"/>
      <c r="AK385" s="10"/>
    </row>
    <row r="386" spans="1:37" s="15" customFormat="1" x14ac:dyDescent="0.2">
      <c r="A386" s="12"/>
      <c r="B386" s="13"/>
      <c r="C386" s="13"/>
      <c r="D386" s="14"/>
      <c r="G386" s="16"/>
      <c r="H386" s="13"/>
      <c r="I386" s="10"/>
      <c r="J386" s="10"/>
      <c r="K386" s="10"/>
      <c r="L386" s="10"/>
      <c r="M386" s="10"/>
      <c r="N386" s="20"/>
      <c r="O386" s="17"/>
      <c r="P386" s="17"/>
      <c r="Q386" s="17"/>
      <c r="R386" s="17"/>
      <c r="S386" s="17"/>
      <c r="T386" s="17"/>
      <c r="U386" s="17"/>
      <c r="V386" s="17"/>
      <c r="W386" s="17"/>
      <c r="X386" s="10"/>
      <c r="Y386" s="10"/>
      <c r="Z386" s="10"/>
      <c r="AA386" s="10"/>
      <c r="AB386" s="10"/>
      <c r="AC386" s="10"/>
      <c r="AD386" s="10"/>
      <c r="AE386" s="10"/>
      <c r="AF386" s="10"/>
      <c r="AG386" s="10"/>
      <c r="AH386" s="10"/>
      <c r="AI386" s="10"/>
      <c r="AJ386" s="10"/>
      <c r="AK386" s="10"/>
    </row>
    <row r="387" spans="1:37" s="15" customFormat="1" x14ac:dyDescent="0.2">
      <c r="A387" s="12"/>
      <c r="B387" s="13"/>
      <c r="C387" s="13"/>
      <c r="D387" s="14"/>
      <c r="G387" s="16"/>
      <c r="H387" s="13"/>
      <c r="I387" s="10"/>
      <c r="J387" s="10"/>
      <c r="K387" s="10"/>
      <c r="L387" s="10"/>
      <c r="M387" s="10"/>
      <c r="N387" s="20"/>
      <c r="O387" s="17"/>
      <c r="P387" s="17"/>
      <c r="Q387" s="17"/>
      <c r="R387" s="17"/>
      <c r="S387" s="17"/>
      <c r="T387" s="17"/>
      <c r="U387" s="17"/>
      <c r="V387" s="17"/>
      <c r="W387" s="17"/>
      <c r="X387" s="10"/>
      <c r="Y387" s="10"/>
      <c r="Z387" s="10"/>
      <c r="AA387" s="10"/>
      <c r="AB387" s="10"/>
      <c r="AC387" s="10"/>
      <c r="AD387" s="10"/>
      <c r="AE387" s="10"/>
      <c r="AF387" s="10"/>
      <c r="AG387" s="10"/>
      <c r="AH387" s="10"/>
      <c r="AI387" s="10"/>
      <c r="AJ387" s="10"/>
      <c r="AK387" s="10"/>
    </row>
    <row r="388" spans="1:37" s="15" customFormat="1" x14ac:dyDescent="0.2">
      <c r="A388" s="12"/>
      <c r="B388" s="13"/>
      <c r="C388" s="13"/>
      <c r="D388" s="14"/>
      <c r="G388" s="16"/>
      <c r="H388" s="13"/>
      <c r="I388" s="10"/>
      <c r="J388" s="10"/>
      <c r="K388" s="10"/>
      <c r="L388" s="10"/>
      <c r="M388" s="10"/>
      <c r="N388" s="20"/>
      <c r="O388" s="17"/>
      <c r="P388" s="17"/>
      <c r="Q388" s="17"/>
      <c r="R388" s="17"/>
      <c r="S388" s="17"/>
      <c r="T388" s="17"/>
      <c r="U388" s="17"/>
      <c r="V388" s="17"/>
      <c r="W388" s="17"/>
      <c r="X388" s="10"/>
      <c r="Y388" s="10"/>
      <c r="Z388" s="10"/>
      <c r="AA388" s="10"/>
      <c r="AB388" s="10"/>
      <c r="AC388" s="10"/>
      <c r="AD388" s="10"/>
      <c r="AE388" s="10"/>
      <c r="AF388" s="10"/>
      <c r="AG388" s="10"/>
      <c r="AH388" s="10"/>
      <c r="AI388" s="10"/>
      <c r="AJ388" s="10"/>
      <c r="AK388" s="10"/>
    </row>
    <row r="389" spans="1:37" s="15" customFormat="1" x14ac:dyDescent="0.2">
      <c r="A389" s="12"/>
      <c r="B389" s="13"/>
      <c r="C389" s="13"/>
      <c r="D389" s="14"/>
      <c r="G389" s="16"/>
      <c r="H389" s="13"/>
      <c r="I389" s="10"/>
      <c r="J389" s="10"/>
      <c r="K389" s="10"/>
      <c r="L389" s="10"/>
      <c r="M389" s="10"/>
      <c r="N389" s="20"/>
      <c r="O389" s="17"/>
      <c r="P389" s="17"/>
      <c r="Q389" s="17"/>
      <c r="R389" s="17"/>
      <c r="S389" s="17"/>
      <c r="T389" s="17"/>
      <c r="U389" s="17"/>
      <c r="V389" s="17"/>
      <c r="W389" s="17"/>
      <c r="X389" s="10"/>
      <c r="Y389" s="10"/>
      <c r="Z389" s="10"/>
      <c r="AA389" s="10"/>
      <c r="AB389" s="10"/>
      <c r="AC389" s="10"/>
      <c r="AD389" s="10"/>
      <c r="AE389" s="10"/>
      <c r="AF389" s="10"/>
      <c r="AG389" s="10"/>
      <c r="AH389" s="10"/>
      <c r="AI389" s="10"/>
      <c r="AJ389" s="10"/>
      <c r="AK389" s="10"/>
    </row>
    <row r="390" spans="1:37" s="15" customFormat="1" x14ac:dyDescent="0.2">
      <c r="A390" s="12"/>
      <c r="B390" s="13"/>
      <c r="C390" s="13"/>
      <c r="D390" s="14"/>
      <c r="G390" s="16"/>
      <c r="H390" s="13"/>
      <c r="I390" s="10"/>
      <c r="J390" s="10"/>
      <c r="K390" s="10"/>
      <c r="L390" s="10"/>
      <c r="M390" s="10"/>
      <c r="N390" s="20"/>
      <c r="O390" s="17"/>
      <c r="P390" s="17"/>
      <c r="Q390" s="17"/>
      <c r="R390" s="17"/>
      <c r="S390" s="17"/>
      <c r="T390" s="17"/>
      <c r="U390" s="17"/>
      <c r="V390" s="17"/>
      <c r="W390" s="17"/>
      <c r="X390" s="10"/>
      <c r="Y390" s="10"/>
      <c r="Z390" s="10"/>
      <c r="AA390" s="10"/>
      <c r="AB390" s="10"/>
      <c r="AC390" s="10"/>
      <c r="AD390" s="10"/>
      <c r="AE390" s="10"/>
      <c r="AF390" s="10"/>
      <c r="AG390" s="10"/>
      <c r="AH390" s="10"/>
      <c r="AI390" s="10"/>
      <c r="AJ390" s="10"/>
      <c r="AK390" s="10"/>
    </row>
    <row r="391" spans="1:37" s="15" customFormat="1" x14ac:dyDescent="0.2">
      <c r="A391" s="12"/>
      <c r="B391" s="13"/>
      <c r="C391" s="13"/>
      <c r="D391" s="14"/>
      <c r="G391" s="16"/>
      <c r="H391" s="13"/>
      <c r="I391" s="10"/>
      <c r="J391" s="10"/>
      <c r="K391" s="10"/>
      <c r="L391" s="10"/>
      <c r="M391" s="10"/>
      <c r="N391" s="20"/>
      <c r="O391" s="17"/>
      <c r="P391" s="17"/>
      <c r="Q391" s="17"/>
      <c r="R391" s="17"/>
      <c r="S391" s="17"/>
      <c r="T391" s="17"/>
      <c r="U391" s="17"/>
      <c r="V391" s="17"/>
      <c r="W391" s="17"/>
      <c r="X391" s="10"/>
      <c r="Y391" s="10"/>
      <c r="Z391" s="10"/>
      <c r="AA391" s="10"/>
      <c r="AB391" s="10"/>
      <c r="AC391" s="10"/>
      <c r="AD391" s="10"/>
      <c r="AE391" s="10"/>
      <c r="AF391" s="10"/>
      <c r="AG391" s="10"/>
      <c r="AH391" s="10"/>
      <c r="AI391" s="10"/>
      <c r="AJ391" s="10"/>
      <c r="AK391" s="10"/>
    </row>
    <row r="392" spans="1:37" s="15" customFormat="1" x14ac:dyDescent="0.2">
      <c r="A392" s="12"/>
      <c r="B392" s="13"/>
      <c r="C392" s="13"/>
      <c r="D392" s="14"/>
      <c r="G392" s="16"/>
      <c r="H392" s="13"/>
      <c r="I392" s="10"/>
      <c r="J392" s="10"/>
      <c r="K392" s="10"/>
      <c r="L392" s="10"/>
      <c r="M392" s="10"/>
      <c r="N392" s="20"/>
      <c r="O392" s="17"/>
      <c r="P392" s="17"/>
      <c r="Q392" s="17"/>
      <c r="R392" s="17"/>
      <c r="S392" s="17"/>
      <c r="T392" s="17"/>
      <c r="U392" s="17"/>
      <c r="V392" s="17"/>
      <c r="W392" s="17"/>
      <c r="X392" s="10"/>
      <c r="Y392" s="10"/>
      <c r="Z392" s="10"/>
      <c r="AA392" s="10"/>
      <c r="AB392" s="10"/>
      <c r="AC392" s="10"/>
      <c r="AD392" s="10"/>
      <c r="AE392" s="10"/>
      <c r="AF392" s="10"/>
      <c r="AG392" s="10"/>
      <c r="AH392" s="10"/>
      <c r="AI392" s="10"/>
      <c r="AJ392" s="10"/>
      <c r="AK392" s="10"/>
    </row>
    <row r="393" spans="1:37" s="15" customFormat="1" x14ac:dyDescent="0.2">
      <c r="A393" s="12"/>
      <c r="B393" s="13"/>
      <c r="C393" s="13"/>
      <c r="D393" s="14"/>
      <c r="G393" s="16"/>
      <c r="H393" s="13"/>
      <c r="I393" s="10"/>
      <c r="J393" s="10"/>
      <c r="K393" s="10"/>
      <c r="L393" s="10"/>
      <c r="M393" s="10"/>
      <c r="N393" s="20"/>
      <c r="O393" s="17"/>
      <c r="P393" s="17"/>
      <c r="Q393" s="17"/>
      <c r="R393" s="17"/>
      <c r="S393" s="17"/>
      <c r="T393" s="17"/>
      <c r="U393" s="17"/>
      <c r="V393" s="17"/>
      <c r="W393" s="17"/>
      <c r="X393" s="10"/>
      <c r="Y393" s="10"/>
      <c r="Z393" s="10"/>
      <c r="AA393" s="10"/>
      <c r="AB393" s="10"/>
      <c r="AC393" s="10"/>
      <c r="AD393" s="10"/>
      <c r="AE393" s="10"/>
      <c r="AF393" s="10"/>
      <c r="AG393" s="10"/>
      <c r="AH393" s="10"/>
      <c r="AI393" s="10"/>
      <c r="AJ393" s="10"/>
      <c r="AK393" s="10"/>
    </row>
    <row r="394" spans="1:37" s="15" customFormat="1" x14ac:dyDescent="0.2">
      <c r="A394" s="12"/>
      <c r="B394" s="13"/>
      <c r="C394" s="13"/>
      <c r="D394" s="14"/>
      <c r="G394" s="16"/>
      <c r="H394" s="13"/>
      <c r="I394" s="10"/>
      <c r="J394" s="10"/>
      <c r="K394" s="10"/>
      <c r="L394" s="10"/>
      <c r="M394" s="10"/>
      <c r="N394" s="20"/>
      <c r="O394" s="17"/>
      <c r="P394" s="17"/>
      <c r="Q394" s="17"/>
      <c r="R394" s="17"/>
      <c r="S394" s="17"/>
      <c r="T394" s="17"/>
      <c r="U394" s="17"/>
      <c r="V394" s="17"/>
      <c r="W394" s="17"/>
      <c r="X394" s="10"/>
      <c r="Y394" s="10"/>
      <c r="Z394" s="10"/>
      <c r="AA394" s="10"/>
      <c r="AB394" s="10"/>
      <c r="AC394" s="10"/>
      <c r="AD394" s="10"/>
      <c r="AE394" s="10"/>
      <c r="AF394" s="10"/>
      <c r="AG394" s="10"/>
      <c r="AH394" s="10"/>
      <c r="AI394" s="10"/>
      <c r="AJ394" s="10"/>
      <c r="AK394" s="10"/>
    </row>
    <row r="395" spans="1:37" s="15" customFormat="1" x14ac:dyDescent="0.2">
      <c r="A395" s="12"/>
      <c r="B395" s="13"/>
      <c r="C395" s="13"/>
      <c r="D395" s="14"/>
      <c r="G395" s="16"/>
      <c r="H395" s="13"/>
      <c r="I395" s="10"/>
      <c r="J395" s="10"/>
      <c r="K395" s="10"/>
      <c r="L395" s="10"/>
      <c r="M395" s="10"/>
      <c r="N395" s="20"/>
      <c r="O395" s="17"/>
      <c r="P395" s="17"/>
      <c r="Q395" s="17"/>
      <c r="R395" s="17"/>
      <c r="S395" s="17"/>
      <c r="T395" s="17"/>
      <c r="U395" s="17"/>
      <c r="V395" s="17"/>
      <c r="W395" s="17"/>
      <c r="X395" s="10"/>
      <c r="Y395" s="10"/>
      <c r="Z395" s="10"/>
      <c r="AA395" s="10"/>
      <c r="AB395" s="10"/>
      <c r="AC395" s="10"/>
      <c r="AD395" s="10"/>
      <c r="AE395" s="10"/>
      <c r="AF395" s="10"/>
      <c r="AG395" s="10"/>
      <c r="AH395" s="10"/>
      <c r="AI395" s="10"/>
      <c r="AJ395" s="10"/>
      <c r="AK395" s="10"/>
    </row>
    <row r="396" spans="1:37" s="15" customFormat="1" x14ac:dyDescent="0.2">
      <c r="A396" s="12"/>
      <c r="B396" s="13"/>
      <c r="C396" s="13"/>
      <c r="D396" s="14"/>
      <c r="G396" s="16"/>
      <c r="H396" s="13"/>
      <c r="I396" s="10"/>
      <c r="J396" s="10"/>
      <c r="K396" s="10"/>
      <c r="L396" s="10"/>
      <c r="M396" s="10"/>
      <c r="N396" s="20"/>
      <c r="O396" s="17"/>
      <c r="P396" s="17"/>
      <c r="Q396" s="17"/>
      <c r="R396" s="17"/>
      <c r="S396" s="17"/>
      <c r="T396" s="17"/>
      <c r="U396" s="17"/>
      <c r="V396" s="17"/>
      <c r="W396" s="17"/>
      <c r="X396" s="10"/>
      <c r="Y396" s="10"/>
      <c r="Z396" s="10"/>
      <c r="AA396" s="10"/>
      <c r="AB396" s="10"/>
      <c r="AC396" s="10"/>
      <c r="AD396" s="10"/>
      <c r="AE396" s="10"/>
      <c r="AF396" s="10"/>
      <c r="AG396" s="10"/>
      <c r="AH396" s="10"/>
      <c r="AI396" s="10"/>
      <c r="AJ396" s="10"/>
      <c r="AK396" s="10"/>
    </row>
    <row r="397" spans="1:37" s="15" customFormat="1" x14ac:dyDescent="0.2">
      <c r="A397" s="12"/>
      <c r="B397" s="13"/>
      <c r="C397" s="13"/>
      <c r="D397" s="14"/>
      <c r="G397" s="16"/>
      <c r="H397" s="13"/>
      <c r="I397" s="10"/>
      <c r="J397" s="10"/>
      <c r="K397" s="10"/>
      <c r="L397" s="10"/>
      <c r="M397" s="10"/>
      <c r="N397" s="20"/>
      <c r="O397" s="17"/>
      <c r="P397" s="17"/>
      <c r="Q397" s="17"/>
      <c r="R397" s="17"/>
      <c r="S397" s="17"/>
      <c r="T397" s="17"/>
      <c r="U397" s="17"/>
      <c r="V397" s="17"/>
      <c r="W397" s="17"/>
      <c r="X397" s="10"/>
      <c r="Y397" s="10"/>
      <c r="Z397" s="10"/>
      <c r="AA397" s="10"/>
      <c r="AB397" s="10"/>
      <c r="AC397" s="10"/>
      <c r="AD397" s="10"/>
      <c r="AE397" s="10"/>
      <c r="AF397" s="10"/>
      <c r="AG397" s="10"/>
      <c r="AH397" s="10"/>
      <c r="AI397" s="10"/>
      <c r="AJ397" s="10"/>
      <c r="AK397" s="10"/>
    </row>
    <row r="398" spans="1:37" s="15" customFormat="1" x14ac:dyDescent="0.2">
      <c r="A398" s="12"/>
      <c r="B398" s="13"/>
      <c r="C398" s="13"/>
      <c r="D398" s="14"/>
      <c r="G398" s="16"/>
      <c r="H398" s="13"/>
      <c r="I398" s="10"/>
      <c r="J398" s="10"/>
      <c r="K398" s="10"/>
      <c r="L398" s="10"/>
      <c r="M398" s="10"/>
      <c r="N398" s="20"/>
      <c r="O398" s="17"/>
      <c r="P398" s="17"/>
      <c r="Q398" s="17"/>
      <c r="R398" s="17"/>
      <c r="S398" s="17"/>
      <c r="T398" s="17"/>
      <c r="U398" s="17"/>
      <c r="V398" s="17"/>
      <c r="W398" s="17"/>
      <c r="X398" s="10"/>
      <c r="Y398" s="10"/>
      <c r="Z398" s="10"/>
      <c r="AA398" s="10"/>
      <c r="AB398" s="10"/>
      <c r="AC398" s="10"/>
      <c r="AD398" s="10"/>
      <c r="AE398" s="10"/>
      <c r="AF398" s="10"/>
      <c r="AG398" s="10"/>
      <c r="AH398" s="10"/>
      <c r="AI398" s="10"/>
      <c r="AJ398" s="10"/>
      <c r="AK398" s="10"/>
    </row>
    <row r="399" spans="1:37" s="15" customFormat="1" x14ac:dyDescent="0.2">
      <c r="A399" s="12"/>
      <c r="B399" s="13"/>
      <c r="C399" s="13"/>
      <c r="D399" s="14"/>
      <c r="G399" s="16"/>
      <c r="H399" s="13"/>
      <c r="I399" s="10"/>
      <c r="J399" s="10"/>
      <c r="K399" s="10"/>
      <c r="L399" s="10"/>
      <c r="M399" s="10"/>
      <c r="N399" s="20"/>
      <c r="O399" s="17"/>
      <c r="P399" s="17"/>
      <c r="Q399" s="17"/>
      <c r="R399" s="17"/>
      <c r="S399" s="17"/>
      <c r="T399" s="17"/>
      <c r="U399" s="17"/>
      <c r="V399" s="17"/>
      <c r="W399" s="17"/>
      <c r="X399" s="10"/>
      <c r="Y399" s="10"/>
      <c r="Z399" s="10"/>
      <c r="AA399" s="10"/>
      <c r="AB399" s="10"/>
      <c r="AC399" s="10"/>
      <c r="AD399" s="10"/>
      <c r="AE399" s="10"/>
      <c r="AF399" s="10"/>
      <c r="AG399" s="10"/>
      <c r="AH399" s="10"/>
      <c r="AI399" s="10"/>
      <c r="AJ399" s="10"/>
      <c r="AK399" s="10"/>
    </row>
    <row r="400" spans="1:37" s="15" customFormat="1" x14ac:dyDescent="0.2">
      <c r="A400" s="12"/>
      <c r="B400" s="13"/>
      <c r="C400" s="13"/>
      <c r="D400" s="14"/>
      <c r="G400" s="16"/>
      <c r="H400" s="13"/>
      <c r="I400" s="10"/>
      <c r="J400" s="10"/>
      <c r="K400" s="10"/>
      <c r="L400" s="10"/>
      <c r="M400" s="10"/>
      <c r="N400" s="20"/>
      <c r="O400" s="17"/>
      <c r="P400" s="17"/>
      <c r="Q400" s="17"/>
      <c r="R400" s="17"/>
      <c r="S400" s="17"/>
      <c r="T400" s="17"/>
      <c r="U400" s="17"/>
      <c r="V400" s="17"/>
      <c r="W400" s="17"/>
      <c r="X400" s="10"/>
      <c r="Y400" s="10"/>
      <c r="Z400" s="10"/>
      <c r="AA400" s="10"/>
      <c r="AB400" s="10"/>
      <c r="AC400" s="10"/>
      <c r="AD400" s="10"/>
      <c r="AE400" s="10"/>
      <c r="AF400" s="10"/>
      <c r="AG400" s="10"/>
      <c r="AH400" s="10"/>
      <c r="AI400" s="10"/>
      <c r="AJ400" s="10"/>
      <c r="AK400" s="10"/>
    </row>
    <row r="401" spans="1:37" s="15" customFormat="1" x14ac:dyDescent="0.2">
      <c r="A401" s="12"/>
      <c r="B401" s="13"/>
      <c r="C401" s="13"/>
      <c r="D401" s="14"/>
      <c r="G401" s="16"/>
      <c r="H401" s="13"/>
      <c r="I401" s="10"/>
      <c r="J401" s="10"/>
      <c r="K401" s="10"/>
      <c r="L401" s="10"/>
      <c r="M401" s="10"/>
      <c r="N401" s="20"/>
      <c r="O401" s="17"/>
      <c r="P401" s="17"/>
      <c r="Q401" s="17"/>
      <c r="R401" s="17"/>
      <c r="S401" s="17"/>
      <c r="T401" s="17"/>
      <c r="U401" s="17"/>
      <c r="V401" s="17"/>
      <c r="W401" s="17"/>
      <c r="X401" s="10"/>
      <c r="Y401" s="10"/>
      <c r="Z401" s="10"/>
      <c r="AA401" s="10"/>
      <c r="AB401" s="10"/>
      <c r="AC401" s="10"/>
      <c r="AD401" s="10"/>
      <c r="AE401" s="10"/>
      <c r="AF401" s="10"/>
      <c r="AG401" s="10"/>
      <c r="AH401" s="10"/>
      <c r="AI401" s="10"/>
      <c r="AJ401" s="10"/>
      <c r="AK401" s="10"/>
    </row>
    <row r="402" spans="1:37" s="15" customFormat="1" x14ac:dyDescent="0.2">
      <c r="A402" s="12"/>
      <c r="B402" s="13"/>
      <c r="C402" s="13"/>
      <c r="D402" s="14"/>
      <c r="G402" s="16"/>
      <c r="H402" s="13"/>
      <c r="I402" s="10"/>
      <c r="J402" s="10"/>
      <c r="K402" s="10"/>
      <c r="L402" s="10"/>
      <c r="M402" s="10"/>
      <c r="N402" s="20"/>
      <c r="O402" s="17"/>
      <c r="P402" s="17"/>
      <c r="Q402" s="17"/>
      <c r="R402" s="17"/>
      <c r="S402" s="17"/>
      <c r="T402" s="17"/>
      <c r="U402" s="17"/>
      <c r="V402" s="17"/>
      <c r="W402" s="17"/>
      <c r="X402" s="10"/>
      <c r="Y402" s="10"/>
      <c r="Z402" s="10"/>
      <c r="AA402" s="10"/>
      <c r="AB402" s="10"/>
      <c r="AC402" s="10"/>
      <c r="AD402" s="10"/>
      <c r="AE402" s="10"/>
      <c r="AF402" s="10"/>
      <c r="AG402" s="10"/>
      <c r="AH402" s="10"/>
      <c r="AI402" s="10"/>
      <c r="AJ402" s="10"/>
      <c r="AK402" s="10"/>
    </row>
    <row r="403" spans="1:37" s="15" customFormat="1" x14ac:dyDescent="0.2">
      <c r="A403" s="12"/>
      <c r="B403" s="13"/>
      <c r="C403" s="13"/>
      <c r="D403" s="14"/>
      <c r="G403" s="16"/>
      <c r="H403" s="13"/>
      <c r="I403" s="10"/>
      <c r="J403" s="10"/>
      <c r="K403" s="10"/>
      <c r="L403" s="10"/>
      <c r="M403" s="10"/>
      <c r="N403" s="20"/>
      <c r="O403" s="17"/>
      <c r="P403" s="17"/>
      <c r="Q403" s="17"/>
      <c r="R403" s="17"/>
      <c r="S403" s="17"/>
      <c r="T403" s="17"/>
      <c r="U403" s="17"/>
      <c r="V403" s="17"/>
      <c r="W403" s="17"/>
      <c r="X403" s="10"/>
      <c r="Y403" s="10"/>
      <c r="Z403" s="10"/>
      <c r="AA403" s="10"/>
      <c r="AB403" s="10"/>
      <c r="AC403" s="10"/>
      <c r="AD403" s="10"/>
      <c r="AE403" s="10"/>
      <c r="AF403" s="10"/>
      <c r="AG403" s="10"/>
      <c r="AH403" s="10"/>
      <c r="AI403" s="10"/>
      <c r="AJ403" s="10"/>
      <c r="AK403" s="10"/>
    </row>
    <row r="404" spans="1:37" s="15" customFormat="1" x14ac:dyDescent="0.2">
      <c r="A404" s="12"/>
      <c r="B404" s="13"/>
      <c r="C404" s="13"/>
      <c r="D404" s="14"/>
      <c r="G404" s="16"/>
      <c r="H404" s="13"/>
      <c r="I404" s="10"/>
      <c r="J404" s="10"/>
      <c r="K404" s="10"/>
      <c r="L404" s="10"/>
      <c r="M404" s="10"/>
      <c r="N404" s="20"/>
      <c r="O404" s="17"/>
      <c r="P404" s="17"/>
      <c r="Q404" s="17"/>
      <c r="R404" s="17"/>
      <c r="S404" s="17"/>
      <c r="T404" s="17"/>
      <c r="U404" s="17"/>
      <c r="V404" s="17"/>
      <c r="W404" s="17"/>
      <c r="X404" s="10"/>
      <c r="Y404" s="10"/>
      <c r="Z404" s="10"/>
      <c r="AA404" s="10"/>
      <c r="AB404" s="10"/>
      <c r="AC404" s="10"/>
      <c r="AD404" s="10"/>
      <c r="AE404" s="10"/>
      <c r="AF404" s="10"/>
      <c r="AG404" s="10"/>
      <c r="AH404" s="10"/>
      <c r="AI404" s="10"/>
      <c r="AJ404" s="10"/>
      <c r="AK404" s="10"/>
    </row>
    <row r="405" spans="1:37" s="15" customFormat="1" x14ac:dyDescent="0.2">
      <c r="A405" s="12"/>
      <c r="B405" s="13"/>
      <c r="C405" s="13"/>
      <c r="D405" s="14"/>
      <c r="G405" s="16"/>
      <c r="H405" s="13"/>
      <c r="I405" s="10"/>
      <c r="J405" s="10"/>
      <c r="K405" s="10"/>
      <c r="L405" s="10"/>
      <c r="M405" s="10"/>
      <c r="N405" s="20"/>
      <c r="O405" s="17"/>
      <c r="P405" s="17"/>
      <c r="Q405" s="17"/>
      <c r="R405" s="17"/>
      <c r="S405" s="17"/>
      <c r="T405" s="17"/>
      <c r="U405" s="17"/>
      <c r="V405" s="17"/>
      <c r="W405" s="17"/>
      <c r="X405" s="10"/>
      <c r="Y405" s="10"/>
      <c r="Z405" s="10"/>
      <c r="AA405" s="10"/>
      <c r="AB405" s="10"/>
      <c r="AC405" s="10"/>
      <c r="AD405" s="10"/>
      <c r="AE405" s="10"/>
      <c r="AF405" s="10"/>
      <c r="AG405" s="10"/>
      <c r="AH405" s="10"/>
      <c r="AI405" s="10"/>
      <c r="AJ405" s="10"/>
      <c r="AK405" s="10"/>
    </row>
    <row r="406" spans="1:37" s="15" customFormat="1" x14ac:dyDescent="0.2">
      <c r="A406" s="12"/>
      <c r="B406" s="13"/>
      <c r="C406" s="13"/>
      <c r="D406" s="14"/>
      <c r="G406" s="16"/>
      <c r="H406" s="13"/>
      <c r="I406" s="10"/>
      <c r="J406" s="10"/>
      <c r="K406" s="10"/>
      <c r="L406" s="10"/>
      <c r="M406" s="10"/>
      <c r="N406" s="20"/>
      <c r="O406" s="17"/>
      <c r="P406" s="17"/>
      <c r="Q406" s="17"/>
      <c r="R406" s="17"/>
      <c r="S406" s="17"/>
      <c r="T406" s="17"/>
      <c r="U406" s="17"/>
      <c r="V406" s="17"/>
      <c r="W406" s="17"/>
      <c r="X406" s="10"/>
      <c r="Y406" s="10"/>
      <c r="Z406" s="10"/>
      <c r="AA406" s="10"/>
      <c r="AB406" s="10"/>
      <c r="AC406" s="10"/>
      <c r="AD406" s="10"/>
      <c r="AE406" s="10"/>
      <c r="AF406" s="10"/>
      <c r="AG406" s="10"/>
      <c r="AH406" s="10"/>
      <c r="AI406" s="10"/>
      <c r="AJ406" s="10"/>
      <c r="AK406" s="10"/>
    </row>
    <row r="407" spans="1:37" s="15" customFormat="1" x14ac:dyDescent="0.2">
      <c r="A407" s="12"/>
      <c r="B407" s="13"/>
      <c r="C407" s="13"/>
      <c r="D407" s="14"/>
      <c r="G407" s="16"/>
      <c r="H407" s="13"/>
      <c r="I407" s="10"/>
      <c r="J407" s="10"/>
      <c r="K407" s="10"/>
      <c r="L407" s="10"/>
      <c r="M407" s="10"/>
      <c r="N407" s="20"/>
      <c r="O407" s="17"/>
      <c r="P407" s="17"/>
      <c r="Q407" s="17"/>
      <c r="R407" s="17"/>
      <c r="S407" s="17"/>
      <c r="T407" s="17"/>
      <c r="U407" s="17"/>
      <c r="V407" s="17"/>
      <c r="W407" s="17"/>
      <c r="X407" s="10"/>
      <c r="Y407" s="10"/>
      <c r="Z407" s="10"/>
      <c r="AA407" s="10"/>
      <c r="AB407" s="10"/>
      <c r="AC407" s="10"/>
      <c r="AD407" s="10"/>
      <c r="AE407" s="10"/>
      <c r="AF407" s="10"/>
      <c r="AG407" s="10"/>
      <c r="AH407" s="10"/>
      <c r="AI407" s="10"/>
      <c r="AJ407" s="10"/>
      <c r="AK407" s="10"/>
    </row>
    <row r="408" spans="1:37" s="15" customFormat="1" x14ac:dyDescent="0.2">
      <c r="A408" s="12"/>
      <c r="B408" s="13"/>
      <c r="C408" s="13"/>
      <c r="D408" s="14"/>
      <c r="G408" s="16"/>
      <c r="H408" s="13"/>
      <c r="I408" s="10"/>
      <c r="J408" s="10"/>
      <c r="K408" s="10"/>
      <c r="L408" s="10"/>
      <c r="M408" s="10"/>
      <c r="N408" s="20"/>
      <c r="O408" s="17"/>
      <c r="P408" s="17"/>
      <c r="Q408" s="17"/>
      <c r="R408" s="17"/>
      <c r="S408" s="17"/>
      <c r="T408" s="17"/>
      <c r="U408" s="17"/>
      <c r="V408" s="17"/>
      <c r="W408" s="17"/>
      <c r="X408" s="10"/>
      <c r="Y408" s="10"/>
      <c r="Z408" s="10"/>
      <c r="AA408" s="10"/>
      <c r="AB408" s="10"/>
      <c r="AC408" s="10"/>
      <c r="AD408" s="10"/>
      <c r="AE408" s="10"/>
      <c r="AF408" s="10"/>
      <c r="AG408" s="10"/>
      <c r="AH408" s="10"/>
      <c r="AI408" s="10"/>
      <c r="AJ408" s="10"/>
      <c r="AK408" s="10"/>
    </row>
    <row r="409" spans="1:37" s="15" customFormat="1" x14ac:dyDescent="0.2">
      <c r="A409" s="12"/>
      <c r="B409" s="13"/>
      <c r="C409" s="13"/>
      <c r="D409" s="14"/>
      <c r="G409" s="16"/>
      <c r="H409" s="13"/>
      <c r="I409" s="10"/>
      <c r="J409" s="10"/>
      <c r="K409" s="10"/>
      <c r="L409" s="10"/>
      <c r="M409" s="10"/>
      <c r="N409" s="20"/>
      <c r="O409" s="17"/>
      <c r="P409" s="17"/>
      <c r="Q409" s="17"/>
      <c r="R409" s="17"/>
      <c r="S409" s="17"/>
      <c r="T409" s="17"/>
      <c r="U409" s="17"/>
      <c r="V409" s="17"/>
      <c r="W409" s="17"/>
      <c r="X409" s="10"/>
      <c r="Y409" s="10"/>
      <c r="Z409" s="10"/>
      <c r="AA409" s="10"/>
      <c r="AB409" s="10"/>
      <c r="AC409" s="10"/>
      <c r="AD409" s="10"/>
      <c r="AE409" s="10"/>
      <c r="AF409" s="10"/>
      <c r="AG409" s="10"/>
      <c r="AH409" s="10"/>
      <c r="AI409" s="10"/>
      <c r="AJ409" s="10"/>
      <c r="AK409" s="10"/>
    </row>
    <row r="410" spans="1:37" s="15" customFormat="1" x14ac:dyDescent="0.2">
      <c r="A410" s="12"/>
      <c r="B410" s="13"/>
      <c r="C410" s="13"/>
      <c r="D410" s="14"/>
      <c r="G410" s="16"/>
      <c r="H410" s="13"/>
      <c r="I410" s="10"/>
      <c r="J410" s="10"/>
      <c r="K410" s="10"/>
      <c r="L410" s="10"/>
      <c r="M410" s="10"/>
      <c r="N410" s="20"/>
      <c r="O410" s="17"/>
      <c r="P410" s="17"/>
      <c r="Q410" s="17"/>
      <c r="R410" s="17"/>
      <c r="S410" s="17"/>
      <c r="T410" s="17"/>
      <c r="U410" s="17"/>
      <c r="V410" s="17"/>
      <c r="W410" s="17"/>
      <c r="X410" s="10"/>
      <c r="Y410" s="10"/>
      <c r="Z410" s="10"/>
      <c r="AA410" s="10"/>
      <c r="AB410" s="10"/>
      <c r="AC410" s="10"/>
      <c r="AD410" s="10"/>
      <c r="AE410" s="10"/>
      <c r="AF410" s="10"/>
      <c r="AG410" s="10"/>
      <c r="AH410" s="10"/>
      <c r="AI410" s="10"/>
      <c r="AJ410" s="10"/>
      <c r="AK410" s="10"/>
    </row>
    <row r="411" spans="1:37" s="15" customFormat="1" x14ac:dyDescent="0.2">
      <c r="A411" s="12"/>
      <c r="B411" s="13"/>
      <c r="C411" s="13"/>
      <c r="D411" s="14"/>
      <c r="G411" s="16"/>
      <c r="H411" s="13"/>
      <c r="I411" s="10"/>
      <c r="J411" s="10"/>
      <c r="K411" s="10"/>
      <c r="L411" s="10"/>
      <c r="M411" s="10"/>
      <c r="N411" s="20"/>
      <c r="O411" s="17"/>
      <c r="P411" s="17"/>
      <c r="Q411" s="17"/>
      <c r="R411" s="17"/>
      <c r="S411" s="17"/>
      <c r="T411" s="17"/>
      <c r="U411" s="17"/>
      <c r="V411" s="17"/>
      <c r="W411" s="17"/>
      <c r="X411" s="10"/>
      <c r="Y411" s="10"/>
      <c r="Z411" s="10"/>
      <c r="AA411" s="10"/>
      <c r="AB411" s="10"/>
      <c r="AC411" s="10"/>
      <c r="AD411" s="10"/>
      <c r="AE411" s="10"/>
      <c r="AF411" s="10"/>
      <c r="AG411" s="10"/>
      <c r="AH411" s="10"/>
      <c r="AI411" s="10"/>
      <c r="AJ411" s="10"/>
      <c r="AK411" s="10"/>
    </row>
    <row r="412" spans="1:37" s="15" customFormat="1" x14ac:dyDescent="0.2">
      <c r="A412" s="12"/>
      <c r="B412" s="13"/>
      <c r="C412" s="13"/>
      <c r="D412" s="14"/>
      <c r="G412" s="16"/>
      <c r="H412" s="13"/>
      <c r="I412" s="10"/>
      <c r="J412" s="10"/>
      <c r="K412" s="10"/>
      <c r="L412" s="10"/>
      <c r="M412" s="10"/>
      <c r="N412" s="20"/>
      <c r="O412" s="17"/>
      <c r="P412" s="17"/>
      <c r="Q412" s="17"/>
      <c r="R412" s="17"/>
      <c r="S412" s="17"/>
      <c r="T412" s="17"/>
      <c r="U412" s="17"/>
      <c r="V412" s="17"/>
      <c r="W412" s="17"/>
      <c r="X412" s="10"/>
      <c r="Y412" s="10"/>
      <c r="Z412" s="10"/>
      <c r="AA412" s="10"/>
      <c r="AB412" s="10"/>
      <c r="AC412" s="10"/>
      <c r="AD412" s="10"/>
      <c r="AE412" s="10"/>
      <c r="AF412" s="10"/>
      <c r="AG412" s="10"/>
      <c r="AH412" s="10"/>
      <c r="AI412" s="10"/>
      <c r="AJ412" s="10"/>
      <c r="AK412" s="10"/>
    </row>
    <row r="413" spans="1:37" s="15" customFormat="1" x14ac:dyDescent="0.2">
      <c r="A413" s="12"/>
      <c r="B413" s="13"/>
      <c r="C413" s="13"/>
      <c r="D413" s="14"/>
      <c r="G413" s="16"/>
      <c r="H413" s="13"/>
      <c r="I413" s="10"/>
      <c r="J413" s="10"/>
      <c r="K413" s="10"/>
      <c r="L413" s="10"/>
      <c r="M413" s="10"/>
      <c r="N413" s="20"/>
      <c r="O413" s="17"/>
      <c r="P413" s="17"/>
      <c r="Q413" s="17"/>
      <c r="R413" s="17"/>
      <c r="S413" s="17"/>
      <c r="T413" s="17"/>
      <c r="U413" s="17"/>
      <c r="V413" s="17"/>
      <c r="W413" s="17"/>
      <c r="X413" s="10"/>
      <c r="Y413" s="10"/>
      <c r="Z413" s="10"/>
      <c r="AA413" s="10"/>
      <c r="AB413" s="10"/>
      <c r="AC413" s="10"/>
      <c r="AD413" s="10"/>
      <c r="AE413" s="10"/>
      <c r="AF413" s="10"/>
      <c r="AG413" s="10"/>
      <c r="AH413" s="10"/>
      <c r="AI413" s="10"/>
      <c r="AJ413" s="10"/>
      <c r="AK413" s="10"/>
    </row>
    <row r="414" spans="1:37" s="15" customFormat="1" x14ac:dyDescent="0.2">
      <c r="A414" s="12"/>
      <c r="B414" s="13"/>
      <c r="C414" s="13"/>
      <c r="D414" s="14"/>
      <c r="G414" s="16"/>
      <c r="H414" s="13"/>
      <c r="I414" s="10"/>
      <c r="J414" s="10"/>
      <c r="K414" s="10"/>
      <c r="L414" s="10"/>
      <c r="M414" s="10"/>
      <c r="N414" s="20"/>
      <c r="O414" s="17"/>
      <c r="P414" s="17"/>
      <c r="Q414" s="17"/>
      <c r="R414" s="17"/>
      <c r="S414" s="17"/>
      <c r="T414" s="17"/>
      <c r="U414" s="17"/>
      <c r="V414" s="17"/>
      <c r="W414" s="17"/>
      <c r="X414" s="10"/>
      <c r="Y414" s="10"/>
      <c r="Z414" s="10"/>
      <c r="AA414" s="10"/>
      <c r="AB414" s="10"/>
      <c r="AC414" s="10"/>
      <c r="AD414" s="10"/>
      <c r="AE414" s="10"/>
      <c r="AF414" s="10"/>
      <c r="AG414" s="10"/>
      <c r="AH414" s="10"/>
      <c r="AI414" s="10"/>
      <c r="AJ414" s="10"/>
      <c r="AK414" s="10"/>
    </row>
    <row r="415" spans="1:37" s="15" customFormat="1" x14ac:dyDescent="0.2">
      <c r="A415" s="12"/>
      <c r="B415" s="13"/>
      <c r="C415" s="13"/>
      <c r="D415" s="14"/>
      <c r="G415" s="16"/>
      <c r="H415" s="13"/>
      <c r="I415" s="10"/>
      <c r="J415" s="10"/>
      <c r="K415" s="10"/>
      <c r="L415" s="10"/>
      <c r="M415" s="10"/>
      <c r="N415" s="20"/>
      <c r="O415" s="17"/>
      <c r="P415" s="17"/>
      <c r="Q415" s="17"/>
      <c r="R415" s="17"/>
      <c r="S415" s="17"/>
      <c r="T415" s="17"/>
      <c r="U415" s="17"/>
      <c r="V415" s="17"/>
      <c r="W415" s="17"/>
      <c r="X415" s="10"/>
      <c r="Y415" s="10"/>
      <c r="Z415" s="10"/>
      <c r="AA415" s="10"/>
      <c r="AB415" s="10"/>
      <c r="AC415" s="10"/>
      <c r="AD415" s="10"/>
      <c r="AE415" s="10"/>
      <c r="AF415" s="10"/>
      <c r="AG415" s="10"/>
      <c r="AH415" s="10"/>
      <c r="AI415" s="10"/>
      <c r="AJ415" s="10"/>
      <c r="AK415" s="10"/>
    </row>
    <row r="416" spans="1:37" s="15" customFormat="1" x14ac:dyDescent="0.2">
      <c r="A416" s="12"/>
      <c r="B416" s="13"/>
      <c r="C416" s="13"/>
      <c r="D416" s="14"/>
      <c r="G416" s="16"/>
      <c r="H416" s="13"/>
      <c r="I416" s="10"/>
      <c r="J416" s="10"/>
      <c r="K416" s="10"/>
      <c r="L416" s="10"/>
      <c r="M416" s="10"/>
      <c r="N416" s="20"/>
      <c r="O416" s="17"/>
      <c r="P416" s="17"/>
      <c r="Q416" s="17"/>
      <c r="R416" s="17"/>
      <c r="S416" s="17"/>
      <c r="T416" s="17"/>
      <c r="U416" s="17"/>
      <c r="V416" s="17"/>
      <c r="W416" s="17"/>
      <c r="X416" s="10"/>
      <c r="Y416" s="10"/>
      <c r="Z416" s="10"/>
      <c r="AA416" s="10"/>
      <c r="AB416" s="10"/>
      <c r="AC416" s="10"/>
      <c r="AD416" s="10"/>
      <c r="AE416" s="10"/>
      <c r="AF416" s="10"/>
      <c r="AG416" s="10"/>
      <c r="AH416" s="10"/>
      <c r="AI416" s="10"/>
      <c r="AJ416" s="10"/>
      <c r="AK416" s="10"/>
    </row>
    <row r="417" spans="1:37" s="15" customFormat="1" x14ac:dyDescent="0.2">
      <c r="A417" s="12"/>
      <c r="B417" s="13"/>
      <c r="C417" s="13"/>
      <c r="D417" s="14"/>
      <c r="G417" s="16"/>
      <c r="H417" s="13"/>
      <c r="I417" s="10"/>
      <c r="J417" s="10"/>
      <c r="K417" s="10"/>
      <c r="L417" s="10"/>
      <c r="M417" s="10"/>
      <c r="N417" s="20"/>
      <c r="O417" s="17"/>
      <c r="P417" s="17"/>
      <c r="Q417" s="17"/>
      <c r="R417" s="17"/>
      <c r="S417" s="17"/>
      <c r="T417" s="17"/>
      <c r="U417" s="17"/>
      <c r="V417" s="17"/>
      <c r="W417" s="17"/>
      <c r="X417" s="10"/>
      <c r="Y417" s="10"/>
      <c r="Z417" s="10"/>
      <c r="AA417" s="10"/>
      <c r="AB417" s="10"/>
      <c r="AC417" s="10"/>
      <c r="AD417" s="10"/>
      <c r="AE417" s="10"/>
      <c r="AF417" s="10"/>
      <c r="AG417" s="10"/>
      <c r="AH417" s="10"/>
      <c r="AI417" s="10"/>
      <c r="AJ417" s="10"/>
      <c r="AK417" s="10"/>
    </row>
    <row r="418" spans="1:37" s="15" customFormat="1" x14ac:dyDescent="0.2">
      <c r="A418" s="12"/>
      <c r="B418" s="13"/>
      <c r="C418" s="13"/>
      <c r="D418" s="14"/>
      <c r="G418" s="16"/>
      <c r="H418" s="13"/>
      <c r="I418" s="10"/>
      <c r="J418" s="10"/>
      <c r="K418" s="10"/>
      <c r="L418" s="10"/>
      <c r="M418" s="10"/>
      <c r="N418" s="20"/>
      <c r="O418" s="17"/>
      <c r="P418" s="17"/>
      <c r="Q418" s="17"/>
      <c r="R418" s="17"/>
      <c r="S418" s="17"/>
      <c r="T418" s="17"/>
      <c r="U418" s="17"/>
      <c r="V418" s="17"/>
      <c r="W418" s="17"/>
      <c r="X418" s="10"/>
      <c r="Y418" s="10"/>
      <c r="Z418" s="10"/>
      <c r="AA418" s="10"/>
      <c r="AB418" s="10"/>
      <c r="AC418" s="10"/>
      <c r="AD418" s="10"/>
      <c r="AE418" s="10"/>
      <c r="AF418" s="10"/>
      <c r="AG418" s="10"/>
      <c r="AH418" s="10"/>
      <c r="AI418" s="10"/>
      <c r="AJ418" s="10"/>
      <c r="AK418" s="10"/>
    </row>
    <row r="419" spans="1:37" s="15" customFormat="1" x14ac:dyDescent="0.2">
      <c r="A419" s="12"/>
      <c r="B419" s="13"/>
      <c r="C419" s="13"/>
      <c r="D419" s="14"/>
      <c r="G419" s="16"/>
      <c r="H419" s="13"/>
      <c r="I419" s="10"/>
      <c r="J419" s="10"/>
      <c r="K419" s="10"/>
      <c r="L419" s="10"/>
      <c r="M419" s="10"/>
      <c r="N419" s="20"/>
      <c r="O419" s="17"/>
      <c r="P419" s="17"/>
      <c r="Q419" s="17"/>
      <c r="R419" s="17"/>
      <c r="S419" s="17"/>
      <c r="T419" s="17"/>
      <c r="U419" s="17"/>
      <c r="V419" s="17"/>
      <c r="W419" s="17"/>
      <c r="X419" s="10"/>
      <c r="Y419" s="10"/>
      <c r="Z419" s="10"/>
      <c r="AA419" s="10"/>
      <c r="AB419" s="10"/>
      <c r="AC419" s="10"/>
      <c r="AD419" s="10"/>
      <c r="AE419" s="10"/>
      <c r="AF419" s="10"/>
      <c r="AG419" s="10"/>
      <c r="AH419" s="10"/>
      <c r="AI419" s="10"/>
      <c r="AJ419" s="10"/>
      <c r="AK419" s="10"/>
    </row>
    <row r="420" spans="1:37" s="15" customFormat="1" x14ac:dyDescent="0.2">
      <c r="A420" s="12"/>
      <c r="B420" s="13"/>
      <c r="C420" s="13"/>
      <c r="D420" s="14"/>
      <c r="G420" s="16"/>
      <c r="H420" s="13"/>
      <c r="I420" s="10"/>
      <c r="J420" s="10"/>
      <c r="K420" s="10"/>
      <c r="L420" s="10"/>
      <c r="M420" s="10"/>
      <c r="N420" s="20"/>
      <c r="O420" s="17"/>
      <c r="P420" s="17"/>
      <c r="Q420" s="17"/>
      <c r="R420" s="17"/>
      <c r="S420" s="17"/>
      <c r="T420" s="17"/>
      <c r="U420" s="17"/>
      <c r="V420" s="17"/>
      <c r="W420" s="17"/>
      <c r="X420" s="10"/>
      <c r="Y420" s="10"/>
      <c r="Z420" s="10"/>
      <c r="AA420" s="10"/>
      <c r="AB420" s="10"/>
      <c r="AC420" s="10"/>
      <c r="AD420" s="10"/>
      <c r="AE420" s="10"/>
      <c r="AF420" s="10"/>
      <c r="AG420" s="10"/>
      <c r="AH420" s="10"/>
      <c r="AI420" s="10"/>
      <c r="AJ420" s="10"/>
      <c r="AK420" s="10"/>
    </row>
    <row r="421" spans="1:37" s="15" customFormat="1" x14ac:dyDescent="0.2">
      <c r="A421" s="12"/>
      <c r="B421" s="13"/>
      <c r="C421" s="13"/>
      <c r="D421" s="14"/>
      <c r="G421" s="16"/>
      <c r="H421" s="13"/>
      <c r="I421" s="10"/>
      <c r="J421" s="10"/>
      <c r="K421" s="10"/>
      <c r="L421" s="10"/>
      <c r="M421" s="10"/>
      <c r="N421" s="20"/>
      <c r="O421" s="17"/>
      <c r="P421" s="17"/>
      <c r="Q421" s="17"/>
      <c r="R421" s="17"/>
      <c r="S421" s="17"/>
      <c r="T421" s="17"/>
      <c r="U421" s="17"/>
      <c r="V421" s="17"/>
      <c r="W421" s="17"/>
      <c r="X421" s="10"/>
      <c r="Y421" s="10"/>
      <c r="Z421" s="10"/>
      <c r="AA421" s="10"/>
      <c r="AB421" s="10"/>
      <c r="AC421" s="10"/>
      <c r="AD421" s="10"/>
      <c r="AE421" s="10"/>
      <c r="AF421" s="10"/>
      <c r="AG421" s="10"/>
      <c r="AH421" s="10"/>
      <c r="AI421" s="10"/>
      <c r="AJ421" s="10"/>
      <c r="AK421" s="10"/>
    </row>
    <row r="422" spans="1:37" s="15" customFormat="1" x14ac:dyDescent="0.2">
      <c r="A422" s="12"/>
      <c r="B422" s="13"/>
      <c r="C422" s="13"/>
      <c r="D422" s="14"/>
      <c r="G422" s="16"/>
      <c r="H422" s="13"/>
      <c r="I422" s="10"/>
      <c r="J422" s="10"/>
      <c r="K422" s="10"/>
      <c r="L422" s="10"/>
      <c r="M422" s="10"/>
      <c r="N422" s="20"/>
      <c r="O422" s="17"/>
      <c r="P422" s="17"/>
      <c r="Q422" s="17"/>
      <c r="R422" s="17"/>
      <c r="S422" s="17"/>
      <c r="T422" s="17"/>
      <c r="U422" s="17"/>
      <c r="V422" s="17"/>
      <c r="W422" s="17"/>
      <c r="X422" s="10"/>
      <c r="Y422" s="10"/>
      <c r="Z422" s="10"/>
      <c r="AA422" s="10"/>
      <c r="AB422" s="10"/>
      <c r="AC422" s="10"/>
      <c r="AD422" s="10"/>
      <c r="AE422" s="10"/>
      <c r="AF422" s="10"/>
      <c r="AG422" s="10"/>
      <c r="AH422" s="10"/>
      <c r="AI422" s="10"/>
      <c r="AJ422" s="10"/>
      <c r="AK422" s="10"/>
    </row>
    <row r="423" spans="1:37" s="15" customFormat="1" x14ac:dyDescent="0.2">
      <c r="A423" s="12"/>
      <c r="B423" s="13"/>
      <c r="C423" s="13"/>
      <c r="D423" s="14"/>
      <c r="G423" s="16"/>
      <c r="H423" s="13"/>
      <c r="I423" s="10"/>
      <c r="J423" s="10"/>
      <c r="K423" s="10"/>
      <c r="L423" s="10"/>
      <c r="M423" s="10"/>
      <c r="N423" s="20"/>
      <c r="O423" s="17"/>
      <c r="P423" s="17"/>
      <c r="Q423" s="17"/>
      <c r="R423" s="17"/>
      <c r="S423" s="17"/>
      <c r="T423" s="17"/>
      <c r="U423" s="17"/>
      <c r="V423" s="17"/>
      <c r="W423" s="17"/>
      <c r="X423" s="10"/>
      <c r="Y423" s="10"/>
      <c r="Z423" s="10"/>
      <c r="AA423" s="10"/>
      <c r="AB423" s="10"/>
      <c r="AC423" s="10"/>
      <c r="AD423" s="10"/>
      <c r="AE423" s="10"/>
      <c r="AF423" s="10"/>
      <c r="AG423" s="10"/>
      <c r="AH423" s="10"/>
      <c r="AI423" s="10"/>
      <c r="AJ423" s="10"/>
      <c r="AK423" s="10"/>
    </row>
    <row r="424" spans="1:37" s="15" customFormat="1" x14ac:dyDescent="0.2">
      <c r="A424" s="12"/>
      <c r="B424" s="13"/>
      <c r="C424" s="13"/>
      <c r="D424" s="14"/>
      <c r="G424" s="16"/>
      <c r="H424" s="13"/>
      <c r="I424" s="10"/>
      <c r="J424" s="10"/>
      <c r="K424" s="10"/>
      <c r="L424" s="10"/>
      <c r="M424" s="10"/>
      <c r="N424" s="20"/>
      <c r="O424" s="17"/>
      <c r="P424" s="17"/>
      <c r="Q424" s="17"/>
      <c r="R424" s="17"/>
      <c r="S424" s="17"/>
      <c r="T424" s="17"/>
      <c r="U424" s="17"/>
      <c r="V424" s="17"/>
      <c r="W424" s="17"/>
      <c r="X424" s="10"/>
      <c r="Y424" s="10"/>
      <c r="Z424" s="10"/>
      <c r="AA424" s="10"/>
      <c r="AB424" s="10"/>
      <c r="AC424" s="10"/>
      <c r="AD424" s="10"/>
      <c r="AE424" s="10"/>
      <c r="AF424" s="10"/>
      <c r="AG424" s="10"/>
      <c r="AH424" s="10"/>
      <c r="AI424" s="10"/>
      <c r="AJ424" s="10"/>
      <c r="AK424" s="10"/>
    </row>
    <row r="425" spans="1:37" s="15" customFormat="1" x14ac:dyDescent="0.2">
      <c r="A425" s="12"/>
      <c r="B425" s="13"/>
      <c r="C425" s="13"/>
      <c r="D425" s="14"/>
      <c r="G425" s="16"/>
      <c r="H425" s="13"/>
      <c r="I425" s="10"/>
      <c r="J425" s="10"/>
      <c r="K425" s="10"/>
      <c r="L425" s="10"/>
      <c r="M425" s="10"/>
      <c r="N425" s="20"/>
      <c r="O425" s="17"/>
      <c r="P425" s="17"/>
      <c r="Q425" s="17"/>
      <c r="R425" s="17"/>
      <c r="S425" s="17"/>
      <c r="T425" s="17"/>
      <c r="U425" s="17"/>
      <c r="V425" s="17"/>
      <c r="W425" s="17"/>
      <c r="X425" s="10"/>
      <c r="Y425" s="10"/>
      <c r="Z425" s="10"/>
      <c r="AA425" s="10"/>
      <c r="AB425" s="10"/>
      <c r="AC425" s="10"/>
      <c r="AD425" s="10"/>
      <c r="AE425" s="10"/>
      <c r="AF425" s="10"/>
      <c r="AG425" s="10"/>
      <c r="AH425" s="10"/>
      <c r="AI425" s="10"/>
      <c r="AJ425" s="10"/>
      <c r="AK425" s="10"/>
    </row>
    <row r="426" spans="1:37" s="15" customFormat="1" x14ac:dyDescent="0.2">
      <c r="A426" s="12"/>
      <c r="B426" s="13"/>
      <c r="C426" s="13"/>
      <c r="D426" s="14"/>
      <c r="G426" s="16"/>
      <c r="H426" s="13"/>
      <c r="I426" s="10"/>
      <c r="J426" s="10"/>
      <c r="K426" s="10"/>
      <c r="L426" s="10"/>
      <c r="M426" s="10"/>
      <c r="N426" s="20"/>
      <c r="O426" s="17"/>
      <c r="P426" s="17"/>
      <c r="Q426" s="17"/>
      <c r="R426" s="17"/>
      <c r="S426" s="17"/>
      <c r="T426" s="17"/>
      <c r="U426" s="17"/>
      <c r="V426" s="17"/>
      <c r="W426" s="17"/>
      <c r="X426" s="10"/>
      <c r="Y426" s="10"/>
      <c r="Z426" s="10"/>
      <c r="AA426" s="10"/>
      <c r="AB426" s="10"/>
      <c r="AC426" s="10"/>
      <c r="AD426" s="10"/>
      <c r="AE426" s="10"/>
      <c r="AF426" s="10"/>
      <c r="AG426" s="10"/>
      <c r="AH426" s="10"/>
      <c r="AI426" s="10"/>
      <c r="AJ426" s="10"/>
      <c r="AK426" s="10"/>
    </row>
    <row r="427" spans="1:37" s="15" customFormat="1" x14ac:dyDescent="0.2">
      <c r="A427" s="12"/>
      <c r="B427" s="13"/>
      <c r="C427" s="13"/>
      <c r="D427" s="14"/>
      <c r="G427" s="16"/>
      <c r="H427" s="13"/>
      <c r="I427" s="10"/>
      <c r="J427" s="10"/>
      <c r="K427" s="10"/>
      <c r="L427" s="10"/>
      <c r="M427" s="10"/>
      <c r="N427" s="20"/>
      <c r="O427" s="17"/>
      <c r="P427" s="17"/>
      <c r="Q427" s="17"/>
      <c r="R427" s="17"/>
      <c r="S427" s="17"/>
      <c r="T427" s="17"/>
      <c r="U427" s="17"/>
      <c r="V427" s="17"/>
      <c r="W427" s="17"/>
      <c r="X427" s="10"/>
      <c r="Y427" s="10"/>
      <c r="Z427" s="10"/>
      <c r="AA427" s="10"/>
      <c r="AB427" s="10"/>
      <c r="AC427" s="10"/>
      <c r="AD427" s="10"/>
      <c r="AE427" s="10"/>
      <c r="AF427" s="10"/>
      <c r="AG427" s="10"/>
      <c r="AH427" s="10"/>
      <c r="AI427" s="10"/>
      <c r="AJ427" s="10"/>
      <c r="AK427" s="10"/>
    </row>
    <row r="428" spans="1:37" s="15" customFormat="1" x14ac:dyDescent="0.2">
      <c r="A428" s="12"/>
      <c r="B428" s="13"/>
      <c r="C428" s="13"/>
      <c r="D428" s="14"/>
      <c r="G428" s="16"/>
      <c r="H428" s="13"/>
      <c r="I428" s="10"/>
      <c r="J428" s="10"/>
      <c r="K428" s="10"/>
      <c r="L428" s="10"/>
      <c r="M428" s="10"/>
      <c r="N428" s="20"/>
      <c r="O428" s="17"/>
      <c r="P428" s="17"/>
      <c r="Q428" s="17"/>
      <c r="R428" s="17"/>
      <c r="S428" s="17"/>
      <c r="T428" s="17"/>
      <c r="U428" s="17"/>
      <c r="V428" s="17"/>
      <c r="W428" s="17"/>
      <c r="X428" s="10"/>
      <c r="Y428" s="10"/>
      <c r="Z428" s="10"/>
      <c r="AA428" s="10"/>
      <c r="AB428" s="10"/>
      <c r="AC428" s="10"/>
      <c r="AD428" s="10"/>
      <c r="AE428" s="10"/>
      <c r="AF428" s="10"/>
      <c r="AG428" s="10"/>
      <c r="AH428" s="10"/>
      <c r="AI428" s="10"/>
      <c r="AJ428" s="10"/>
      <c r="AK428" s="10"/>
    </row>
    <row r="429" spans="1:37" s="15" customFormat="1" x14ac:dyDescent="0.2">
      <c r="A429" s="12"/>
      <c r="B429" s="13"/>
      <c r="C429" s="13"/>
      <c r="D429" s="14"/>
      <c r="G429" s="16"/>
      <c r="H429" s="13"/>
      <c r="I429" s="10"/>
      <c r="J429" s="10"/>
      <c r="K429" s="10"/>
      <c r="L429" s="10"/>
      <c r="M429" s="10"/>
      <c r="N429" s="20"/>
      <c r="O429" s="17"/>
      <c r="P429" s="17"/>
      <c r="Q429" s="17"/>
      <c r="R429" s="17"/>
      <c r="S429" s="17"/>
      <c r="T429" s="17"/>
      <c r="U429" s="17"/>
      <c r="V429" s="17"/>
      <c r="W429" s="17"/>
      <c r="X429" s="10"/>
      <c r="Y429" s="10"/>
      <c r="Z429" s="10"/>
      <c r="AA429" s="10"/>
      <c r="AB429" s="10"/>
      <c r="AC429" s="10"/>
      <c r="AD429" s="10"/>
      <c r="AE429" s="10"/>
      <c r="AF429" s="10"/>
      <c r="AG429" s="10"/>
      <c r="AH429" s="10"/>
      <c r="AI429" s="10"/>
      <c r="AJ429" s="10"/>
      <c r="AK429" s="10"/>
    </row>
    <row r="430" spans="1:37" s="15" customFormat="1" x14ac:dyDescent="0.2">
      <c r="A430" s="12"/>
      <c r="B430" s="13"/>
      <c r="C430" s="13"/>
      <c r="D430" s="14"/>
      <c r="G430" s="16"/>
      <c r="H430" s="13"/>
      <c r="I430" s="10"/>
      <c r="J430" s="10"/>
      <c r="K430" s="10"/>
      <c r="L430" s="10"/>
      <c r="M430" s="10"/>
      <c r="N430" s="20"/>
      <c r="O430" s="17"/>
      <c r="P430" s="17"/>
      <c r="Q430" s="17"/>
      <c r="R430" s="17"/>
      <c r="S430" s="17"/>
      <c r="T430" s="17"/>
      <c r="U430" s="17"/>
      <c r="V430" s="17"/>
      <c r="W430" s="17"/>
      <c r="X430" s="10"/>
      <c r="Y430" s="10"/>
      <c r="Z430" s="10"/>
      <c r="AA430" s="10"/>
      <c r="AB430" s="10"/>
      <c r="AC430" s="10"/>
      <c r="AD430" s="10"/>
      <c r="AE430" s="10"/>
      <c r="AF430" s="10"/>
      <c r="AG430" s="10"/>
      <c r="AH430" s="10"/>
      <c r="AI430" s="10"/>
      <c r="AJ430" s="10"/>
      <c r="AK430" s="10"/>
    </row>
    <row r="431" spans="1:37" s="15" customFormat="1" x14ac:dyDescent="0.2">
      <c r="A431" s="12"/>
      <c r="B431" s="13"/>
      <c r="C431" s="13"/>
      <c r="D431" s="14"/>
      <c r="G431" s="16"/>
      <c r="H431" s="13"/>
      <c r="I431" s="10"/>
      <c r="J431" s="10"/>
      <c r="K431" s="10"/>
      <c r="L431" s="10"/>
      <c r="M431" s="10"/>
      <c r="N431" s="20"/>
      <c r="O431" s="17"/>
      <c r="P431" s="17"/>
      <c r="Q431" s="17"/>
      <c r="R431" s="17"/>
      <c r="S431" s="17"/>
      <c r="T431" s="17"/>
      <c r="U431" s="17"/>
      <c r="V431" s="17"/>
      <c r="W431" s="17"/>
      <c r="X431" s="10"/>
      <c r="Y431" s="10"/>
      <c r="Z431" s="10"/>
      <c r="AA431" s="10"/>
      <c r="AB431" s="10"/>
      <c r="AC431" s="10"/>
      <c r="AD431" s="10"/>
      <c r="AE431" s="10"/>
      <c r="AF431" s="10"/>
      <c r="AG431" s="10"/>
      <c r="AH431" s="10"/>
      <c r="AI431" s="10"/>
      <c r="AJ431" s="10"/>
      <c r="AK431" s="10"/>
    </row>
    <row r="432" spans="1:37" s="15" customFormat="1" x14ac:dyDescent="0.2">
      <c r="A432" s="12"/>
      <c r="B432" s="13"/>
      <c r="C432" s="13"/>
      <c r="D432" s="14"/>
      <c r="G432" s="16"/>
      <c r="H432" s="13"/>
      <c r="I432" s="10"/>
      <c r="J432" s="10"/>
      <c r="K432" s="10"/>
      <c r="L432" s="10"/>
      <c r="M432" s="10"/>
      <c r="N432" s="20"/>
      <c r="O432" s="17"/>
      <c r="P432" s="17"/>
      <c r="Q432" s="17"/>
      <c r="R432" s="17"/>
      <c r="S432" s="17"/>
      <c r="T432" s="17"/>
      <c r="U432" s="17"/>
      <c r="V432" s="17"/>
      <c r="W432" s="17"/>
      <c r="X432" s="10"/>
      <c r="Y432" s="10"/>
      <c r="Z432" s="10"/>
      <c r="AA432" s="10"/>
      <c r="AB432" s="10"/>
      <c r="AC432" s="10"/>
      <c r="AD432" s="10"/>
      <c r="AE432" s="10"/>
      <c r="AF432" s="10"/>
      <c r="AG432" s="10"/>
      <c r="AH432" s="10"/>
      <c r="AI432" s="10"/>
      <c r="AJ432" s="10"/>
      <c r="AK432" s="10"/>
    </row>
    <row r="433" spans="1:37" s="15" customFormat="1" x14ac:dyDescent="0.2">
      <c r="A433" s="12"/>
      <c r="B433" s="13"/>
      <c r="C433" s="13"/>
      <c r="D433" s="14"/>
      <c r="G433" s="16"/>
      <c r="H433" s="13"/>
      <c r="I433" s="10"/>
      <c r="J433" s="10"/>
      <c r="K433" s="10"/>
      <c r="L433" s="10"/>
      <c r="M433" s="10"/>
      <c r="N433" s="20"/>
      <c r="O433" s="17"/>
      <c r="P433" s="17"/>
      <c r="Q433" s="17"/>
      <c r="R433" s="17"/>
      <c r="S433" s="17"/>
      <c r="T433" s="17"/>
      <c r="U433" s="17"/>
      <c r="V433" s="17"/>
      <c r="W433" s="17"/>
      <c r="X433" s="10"/>
      <c r="Y433" s="10"/>
      <c r="Z433" s="10"/>
      <c r="AA433" s="10"/>
      <c r="AB433" s="10"/>
      <c r="AC433" s="10"/>
      <c r="AD433" s="10"/>
      <c r="AE433" s="10"/>
      <c r="AF433" s="10"/>
      <c r="AG433" s="10"/>
      <c r="AH433" s="10"/>
      <c r="AI433" s="10"/>
      <c r="AJ433" s="10"/>
      <c r="AK433" s="10"/>
    </row>
    <row r="434" spans="1:37" s="15" customFormat="1" x14ac:dyDescent="0.2">
      <c r="A434" s="12"/>
      <c r="B434" s="13"/>
      <c r="C434" s="13"/>
      <c r="D434" s="14"/>
      <c r="G434" s="16"/>
      <c r="H434" s="13"/>
      <c r="I434" s="10"/>
      <c r="J434" s="10"/>
      <c r="K434" s="10"/>
      <c r="L434" s="10"/>
      <c r="M434" s="10"/>
      <c r="N434" s="20"/>
      <c r="O434" s="17"/>
      <c r="P434" s="17"/>
      <c r="Q434" s="17"/>
      <c r="R434" s="17"/>
      <c r="S434" s="17"/>
      <c r="T434" s="17"/>
      <c r="U434" s="17"/>
      <c r="V434" s="17"/>
      <c r="W434" s="17"/>
      <c r="X434" s="10"/>
      <c r="Y434" s="10"/>
      <c r="Z434" s="10"/>
      <c r="AA434" s="10"/>
      <c r="AB434" s="10"/>
      <c r="AC434" s="10"/>
      <c r="AD434" s="10"/>
      <c r="AE434" s="10"/>
      <c r="AF434" s="10"/>
      <c r="AG434" s="10"/>
      <c r="AH434" s="10"/>
      <c r="AI434" s="10"/>
      <c r="AJ434" s="10"/>
      <c r="AK434" s="10"/>
    </row>
    <row r="435" spans="1:37" s="15" customFormat="1" x14ac:dyDescent="0.2">
      <c r="A435" s="12"/>
      <c r="B435" s="13"/>
      <c r="C435" s="13"/>
      <c r="D435" s="14"/>
      <c r="G435" s="16"/>
      <c r="H435" s="13"/>
      <c r="I435" s="10"/>
      <c r="J435" s="10"/>
      <c r="K435" s="10"/>
      <c r="L435" s="10"/>
      <c r="M435" s="10"/>
      <c r="N435" s="20"/>
      <c r="O435" s="17"/>
      <c r="P435" s="17"/>
      <c r="Q435" s="17"/>
      <c r="R435" s="17"/>
      <c r="S435" s="17"/>
      <c r="T435" s="17"/>
      <c r="U435" s="17"/>
      <c r="V435" s="17"/>
      <c r="W435" s="17"/>
      <c r="X435" s="10"/>
      <c r="Y435" s="10"/>
      <c r="Z435" s="10"/>
      <c r="AA435" s="10"/>
      <c r="AB435" s="10"/>
      <c r="AC435" s="10"/>
      <c r="AD435" s="10"/>
      <c r="AE435" s="10"/>
      <c r="AF435" s="10"/>
      <c r="AG435" s="10"/>
      <c r="AH435" s="10"/>
      <c r="AI435" s="10"/>
      <c r="AJ435" s="10"/>
      <c r="AK435" s="10"/>
    </row>
    <row r="436" spans="1:37" s="15" customFormat="1" x14ac:dyDescent="0.2">
      <c r="A436" s="12"/>
      <c r="B436" s="13"/>
      <c r="C436" s="13"/>
      <c r="D436" s="14"/>
      <c r="G436" s="16"/>
      <c r="H436" s="13"/>
      <c r="I436" s="10"/>
      <c r="J436" s="10"/>
      <c r="K436" s="10"/>
      <c r="L436" s="10"/>
      <c r="M436" s="10"/>
      <c r="N436" s="20"/>
      <c r="O436" s="17"/>
      <c r="P436" s="17"/>
      <c r="Q436" s="17"/>
      <c r="R436" s="17"/>
      <c r="S436" s="17"/>
      <c r="T436" s="17"/>
      <c r="U436" s="17"/>
      <c r="V436" s="17"/>
      <c r="W436" s="17"/>
      <c r="X436" s="10"/>
      <c r="Y436" s="10"/>
      <c r="Z436" s="10"/>
      <c r="AA436" s="10"/>
      <c r="AB436" s="10"/>
      <c r="AC436" s="10"/>
      <c r="AD436" s="10"/>
      <c r="AE436" s="10"/>
      <c r="AF436" s="10"/>
      <c r="AG436" s="10"/>
      <c r="AH436" s="10"/>
      <c r="AI436" s="10"/>
      <c r="AJ436" s="10"/>
      <c r="AK436" s="10"/>
    </row>
    <row r="437" spans="1:37" s="15" customFormat="1" x14ac:dyDescent="0.2">
      <c r="A437" s="12"/>
      <c r="B437" s="13"/>
      <c r="C437" s="13"/>
      <c r="D437" s="14"/>
      <c r="G437" s="16"/>
      <c r="H437" s="13"/>
      <c r="I437" s="10"/>
      <c r="J437" s="10"/>
      <c r="K437" s="10"/>
      <c r="L437" s="10"/>
      <c r="M437" s="10"/>
      <c r="N437" s="20"/>
      <c r="O437" s="17"/>
      <c r="P437" s="17"/>
      <c r="Q437" s="17"/>
      <c r="R437" s="17"/>
      <c r="S437" s="17"/>
      <c r="T437" s="17"/>
      <c r="U437" s="17"/>
      <c r="V437" s="17"/>
      <c r="W437" s="17"/>
      <c r="X437" s="10"/>
      <c r="Y437" s="10"/>
      <c r="Z437" s="10"/>
      <c r="AA437" s="10"/>
      <c r="AB437" s="10"/>
      <c r="AC437" s="10"/>
      <c r="AD437" s="10"/>
      <c r="AE437" s="10"/>
      <c r="AF437" s="10"/>
      <c r="AG437" s="10"/>
      <c r="AH437" s="10"/>
      <c r="AI437" s="10"/>
      <c r="AJ437" s="10"/>
      <c r="AK437" s="10"/>
    </row>
    <row r="438" spans="1:37" s="15" customFormat="1" x14ac:dyDescent="0.2">
      <c r="A438" s="12"/>
      <c r="B438" s="13"/>
      <c r="C438" s="13"/>
      <c r="D438" s="14"/>
      <c r="G438" s="16"/>
      <c r="H438" s="13"/>
      <c r="I438" s="10"/>
      <c r="J438" s="10"/>
      <c r="K438" s="10"/>
      <c r="L438" s="10"/>
      <c r="M438" s="10"/>
      <c r="N438" s="20"/>
      <c r="O438" s="17"/>
      <c r="P438" s="17"/>
      <c r="Q438" s="17"/>
      <c r="R438" s="17"/>
      <c r="S438" s="17"/>
      <c r="T438" s="17"/>
      <c r="U438" s="17"/>
      <c r="V438" s="17"/>
      <c r="W438" s="17"/>
      <c r="X438" s="10"/>
      <c r="Y438" s="10"/>
      <c r="Z438" s="10"/>
      <c r="AA438" s="10"/>
      <c r="AB438" s="10"/>
      <c r="AC438" s="10"/>
      <c r="AD438" s="10"/>
      <c r="AE438" s="10"/>
      <c r="AF438" s="10"/>
      <c r="AG438" s="10"/>
      <c r="AH438" s="10"/>
      <c r="AI438" s="10"/>
      <c r="AJ438" s="10"/>
      <c r="AK438" s="10"/>
    </row>
    <row r="439" spans="1:37" s="15" customFormat="1" x14ac:dyDescent="0.2">
      <c r="A439" s="12"/>
      <c r="B439" s="13"/>
      <c r="C439" s="13"/>
      <c r="D439" s="14"/>
      <c r="G439" s="16"/>
      <c r="H439" s="13"/>
      <c r="I439" s="10"/>
      <c r="J439" s="10"/>
      <c r="K439" s="10"/>
      <c r="L439" s="10"/>
      <c r="M439" s="10"/>
      <c r="N439" s="20"/>
      <c r="O439" s="17"/>
      <c r="P439" s="17"/>
      <c r="Q439" s="17"/>
      <c r="R439" s="17"/>
      <c r="S439" s="17"/>
      <c r="T439" s="17"/>
      <c r="U439" s="17"/>
      <c r="V439" s="17"/>
      <c r="W439" s="17"/>
      <c r="X439" s="10"/>
      <c r="Y439" s="10"/>
      <c r="Z439" s="10"/>
      <c r="AA439" s="10"/>
      <c r="AB439" s="10"/>
      <c r="AC439" s="10"/>
      <c r="AD439" s="10"/>
      <c r="AE439" s="10"/>
      <c r="AF439" s="10"/>
      <c r="AG439" s="10"/>
      <c r="AH439" s="10"/>
      <c r="AI439" s="10"/>
      <c r="AJ439" s="10"/>
      <c r="AK439" s="10"/>
    </row>
    <row r="440" spans="1:37" s="15" customFormat="1" x14ac:dyDescent="0.2">
      <c r="A440" s="12"/>
      <c r="B440" s="13"/>
      <c r="C440" s="13"/>
      <c r="D440" s="14"/>
      <c r="G440" s="16"/>
      <c r="H440" s="13"/>
      <c r="I440" s="10"/>
      <c r="J440" s="10"/>
      <c r="K440" s="10"/>
      <c r="L440" s="10"/>
      <c r="M440" s="10"/>
      <c r="N440" s="20"/>
      <c r="O440" s="17"/>
      <c r="P440" s="17"/>
      <c r="Q440" s="17"/>
      <c r="R440" s="17"/>
      <c r="S440" s="17"/>
      <c r="T440" s="17"/>
      <c r="U440" s="17"/>
      <c r="V440" s="17"/>
      <c r="W440" s="17"/>
      <c r="X440" s="10"/>
      <c r="Y440" s="10"/>
      <c r="Z440" s="10"/>
      <c r="AA440" s="10"/>
      <c r="AB440" s="10"/>
      <c r="AC440" s="10"/>
      <c r="AD440" s="10"/>
      <c r="AE440" s="10"/>
      <c r="AF440" s="10"/>
      <c r="AG440" s="10"/>
      <c r="AH440" s="10"/>
      <c r="AI440" s="10"/>
      <c r="AJ440" s="10"/>
      <c r="AK440" s="10"/>
    </row>
    <row r="441" spans="1:37" s="15" customFormat="1" x14ac:dyDescent="0.2">
      <c r="A441" s="12"/>
      <c r="B441" s="13"/>
      <c r="C441" s="13"/>
      <c r="D441" s="14"/>
      <c r="G441" s="16"/>
      <c r="H441" s="13"/>
      <c r="I441" s="10"/>
      <c r="J441" s="10"/>
      <c r="K441" s="10"/>
      <c r="L441" s="10"/>
      <c r="M441" s="10"/>
      <c r="N441" s="20"/>
      <c r="O441" s="17"/>
      <c r="P441" s="17"/>
      <c r="Q441" s="17"/>
      <c r="R441" s="17"/>
      <c r="S441" s="17"/>
      <c r="T441" s="17"/>
      <c r="U441" s="17"/>
      <c r="V441" s="17"/>
      <c r="W441" s="17"/>
      <c r="X441" s="10"/>
      <c r="Y441" s="10"/>
      <c r="Z441" s="10"/>
      <c r="AA441" s="10"/>
      <c r="AB441" s="10"/>
      <c r="AC441" s="10"/>
      <c r="AD441" s="10"/>
      <c r="AE441" s="10"/>
      <c r="AF441" s="10"/>
      <c r="AG441" s="10"/>
      <c r="AH441" s="10"/>
      <c r="AI441" s="10"/>
      <c r="AJ441" s="10"/>
      <c r="AK441" s="10"/>
    </row>
    <row r="442" spans="1:37" s="15" customFormat="1" x14ac:dyDescent="0.2">
      <c r="A442" s="12"/>
      <c r="B442" s="13"/>
      <c r="C442" s="13"/>
      <c r="D442" s="14"/>
      <c r="G442" s="16"/>
      <c r="H442" s="13"/>
      <c r="I442" s="10"/>
      <c r="J442" s="10"/>
      <c r="K442" s="10"/>
      <c r="L442" s="10"/>
      <c r="M442" s="10"/>
      <c r="N442" s="20"/>
      <c r="O442" s="17"/>
      <c r="P442" s="17"/>
      <c r="Q442" s="17"/>
      <c r="R442" s="17"/>
      <c r="S442" s="17"/>
      <c r="T442" s="17"/>
      <c r="U442" s="17"/>
      <c r="V442" s="17"/>
      <c r="W442" s="17"/>
      <c r="X442" s="10"/>
      <c r="Y442" s="10"/>
      <c r="Z442" s="10"/>
      <c r="AA442" s="10"/>
      <c r="AB442" s="10"/>
      <c r="AC442" s="10"/>
      <c r="AD442" s="10"/>
      <c r="AE442" s="10"/>
      <c r="AF442" s="10"/>
      <c r="AG442" s="10"/>
      <c r="AH442" s="10"/>
      <c r="AI442" s="10"/>
      <c r="AJ442" s="10"/>
      <c r="AK442" s="10"/>
    </row>
    <row r="443" spans="1:37" s="15" customFormat="1" x14ac:dyDescent="0.2">
      <c r="A443" s="12"/>
      <c r="B443" s="13"/>
      <c r="C443" s="13"/>
      <c r="D443" s="14"/>
      <c r="G443" s="16"/>
      <c r="H443" s="13"/>
      <c r="I443" s="10"/>
      <c r="J443" s="10"/>
      <c r="K443" s="10"/>
      <c r="L443" s="10"/>
      <c r="M443" s="10"/>
      <c r="N443" s="20"/>
      <c r="O443" s="17"/>
      <c r="P443" s="17"/>
      <c r="Q443" s="17"/>
      <c r="R443" s="17"/>
      <c r="S443" s="17"/>
      <c r="T443" s="17"/>
      <c r="U443" s="17"/>
      <c r="V443" s="17"/>
      <c r="W443" s="17"/>
      <c r="X443" s="10"/>
      <c r="Y443" s="10"/>
      <c r="Z443" s="10"/>
      <c r="AA443" s="10"/>
      <c r="AB443" s="10"/>
      <c r="AC443" s="10"/>
      <c r="AD443" s="10"/>
      <c r="AE443" s="10"/>
      <c r="AF443" s="10"/>
      <c r="AG443" s="10"/>
      <c r="AH443" s="10"/>
      <c r="AI443" s="10"/>
      <c r="AJ443" s="10"/>
      <c r="AK443" s="10"/>
    </row>
    <row r="444" spans="1:37" s="15" customFormat="1" x14ac:dyDescent="0.2">
      <c r="A444" s="12"/>
      <c r="B444" s="13"/>
      <c r="C444" s="13"/>
      <c r="D444" s="14"/>
      <c r="G444" s="16"/>
      <c r="H444" s="13"/>
      <c r="I444" s="10"/>
      <c r="J444" s="10"/>
      <c r="K444" s="10"/>
      <c r="L444" s="10"/>
      <c r="M444" s="10"/>
      <c r="N444" s="20"/>
      <c r="O444" s="17"/>
      <c r="P444" s="17"/>
      <c r="Q444" s="17"/>
      <c r="R444" s="17"/>
      <c r="S444" s="17"/>
      <c r="T444" s="17"/>
      <c r="U444" s="17"/>
      <c r="V444" s="17"/>
      <c r="W444" s="17"/>
      <c r="X444" s="10"/>
      <c r="Y444" s="10"/>
      <c r="Z444" s="10"/>
      <c r="AA444" s="10"/>
      <c r="AB444" s="10"/>
      <c r="AC444" s="10"/>
      <c r="AD444" s="10"/>
      <c r="AE444" s="10"/>
      <c r="AF444" s="10"/>
      <c r="AG444" s="10"/>
      <c r="AH444" s="10"/>
      <c r="AI444" s="10"/>
      <c r="AJ444" s="10"/>
      <c r="AK444" s="10"/>
    </row>
    <row r="445" spans="1:37" s="15" customFormat="1" x14ac:dyDescent="0.2">
      <c r="A445" s="12"/>
      <c r="B445" s="13"/>
      <c r="C445" s="13"/>
      <c r="D445" s="14"/>
      <c r="G445" s="16"/>
      <c r="H445" s="13"/>
      <c r="I445" s="10"/>
      <c r="J445" s="10"/>
      <c r="K445" s="10"/>
      <c r="L445" s="10"/>
      <c r="M445" s="10"/>
      <c r="N445" s="20"/>
      <c r="O445" s="17"/>
      <c r="P445" s="17"/>
      <c r="Q445" s="17"/>
      <c r="R445" s="17"/>
      <c r="S445" s="17"/>
      <c r="T445" s="17"/>
      <c r="U445" s="17"/>
      <c r="V445" s="17"/>
      <c r="W445" s="17"/>
      <c r="X445" s="10"/>
      <c r="Y445" s="10"/>
      <c r="Z445" s="10"/>
      <c r="AA445" s="10"/>
      <c r="AB445" s="10"/>
      <c r="AC445" s="10"/>
      <c r="AD445" s="10"/>
      <c r="AE445" s="10"/>
      <c r="AF445" s="10"/>
      <c r="AG445" s="10"/>
      <c r="AH445" s="10"/>
      <c r="AI445" s="10"/>
      <c r="AJ445" s="10"/>
      <c r="AK445" s="10"/>
    </row>
    <row r="446" spans="1:37" s="15" customFormat="1" x14ac:dyDescent="0.2">
      <c r="A446" s="12"/>
      <c r="B446" s="13"/>
      <c r="C446" s="13"/>
      <c r="D446" s="14"/>
      <c r="G446" s="16"/>
      <c r="H446" s="13"/>
      <c r="I446" s="10"/>
      <c r="J446" s="10"/>
      <c r="K446" s="10"/>
      <c r="L446" s="10"/>
      <c r="M446" s="10"/>
      <c r="N446" s="20"/>
      <c r="O446" s="17"/>
      <c r="P446" s="17"/>
      <c r="Q446" s="17"/>
      <c r="R446" s="17"/>
      <c r="S446" s="17"/>
      <c r="T446" s="17"/>
      <c r="U446" s="17"/>
      <c r="V446" s="17"/>
      <c r="W446" s="17"/>
      <c r="X446" s="10"/>
      <c r="Y446" s="10"/>
      <c r="Z446" s="10"/>
      <c r="AA446" s="10"/>
      <c r="AB446" s="10"/>
      <c r="AC446" s="10"/>
      <c r="AD446" s="10"/>
      <c r="AE446" s="10"/>
      <c r="AF446" s="10"/>
      <c r="AG446" s="10"/>
      <c r="AH446" s="10"/>
      <c r="AI446" s="10"/>
      <c r="AJ446" s="10"/>
      <c r="AK446" s="10"/>
    </row>
    <row r="447" spans="1:37" s="15" customFormat="1" x14ac:dyDescent="0.2">
      <c r="A447" s="12"/>
      <c r="B447" s="13"/>
      <c r="C447" s="13"/>
      <c r="D447" s="14"/>
      <c r="G447" s="16"/>
      <c r="H447" s="13"/>
      <c r="I447" s="10"/>
      <c r="J447" s="10"/>
      <c r="K447" s="10"/>
      <c r="L447" s="10"/>
      <c r="M447" s="10"/>
      <c r="N447" s="20"/>
      <c r="O447" s="17"/>
      <c r="P447" s="17"/>
      <c r="Q447" s="17"/>
      <c r="R447" s="17"/>
      <c r="S447" s="17"/>
      <c r="T447" s="17"/>
      <c r="U447" s="17"/>
      <c r="V447" s="17"/>
      <c r="W447" s="17"/>
      <c r="X447" s="10"/>
      <c r="Y447" s="10"/>
      <c r="Z447" s="10"/>
      <c r="AA447" s="10"/>
      <c r="AB447" s="10"/>
      <c r="AC447" s="10"/>
      <c r="AD447" s="10"/>
      <c r="AE447" s="10"/>
      <c r="AF447" s="10"/>
      <c r="AG447" s="10"/>
      <c r="AH447" s="10"/>
      <c r="AI447" s="10"/>
      <c r="AJ447" s="10"/>
      <c r="AK447" s="10"/>
    </row>
    <row r="448" spans="1:37" s="15" customFormat="1" x14ac:dyDescent="0.2">
      <c r="A448" s="12"/>
      <c r="B448" s="13"/>
      <c r="C448" s="13"/>
      <c r="D448" s="14"/>
      <c r="G448" s="16"/>
      <c r="H448" s="13"/>
      <c r="I448" s="10"/>
      <c r="J448" s="10"/>
      <c r="K448" s="10"/>
      <c r="L448" s="10"/>
      <c r="M448" s="10"/>
      <c r="N448" s="20"/>
      <c r="O448" s="17"/>
      <c r="P448" s="17"/>
      <c r="Q448" s="17"/>
      <c r="R448" s="17"/>
      <c r="S448" s="17"/>
      <c r="T448" s="17"/>
      <c r="U448" s="17"/>
      <c r="V448" s="17"/>
      <c r="W448" s="17"/>
      <c r="X448" s="10"/>
      <c r="Y448" s="10"/>
      <c r="Z448" s="10"/>
      <c r="AA448" s="10"/>
      <c r="AB448" s="10"/>
      <c r="AC448" s="10"/>
      <c r="AD448" s="10"/>
      <c r="AE448" s="10"/>
      <c r="AF448" s="10"/>
      <c r="AG448" s="10"/>
      <c r="AH448" s="10"/>
      <c r="AI448" s="10"/>
      <c r="AJ448" s="10"/>
      <c r="AK448" s="10"/>
    </row>
    <row r="449" spans="1:37" s="15" customFormat="1" x14ac:dyDescent="0.2">
      <c r="A449" s="12"/>
      <c r="B449" s="13"/>
      <c r="C449" s="13"/>
      <c r="D449" s="14"/>
      <c r="G449" s="16"/>
      <c r="H449" s="13"/>
      <c r="I449" s="10"/>
      <c r="J449" s="10"/>
      <c r="K449" s="10"/>
      <c r="L449" s="10"/>
      <c r="M449" s="10"/>
      <c r="N449" s="20"/>
      <c r="O449" s="17"/>
      <c r="P449" s="17"/>
      <c r="Q449" s="17"/>
      <c r="R449" s="17"/>
      <c r="S449" s="17"/>
      <c r="T449" s="17"/>
      <c r="U449" s="17"/>
      <c r="V449" s="17"/>
      <c r="W449" s="17"/>
      <c r="X449" s="10"/>
      <c r="Y449" s="10"/>
      <c r="Z449" s="10"/>
      <c r="AA449" s="10"/>
      <c r="AB449" s="10"/>
      <c r="AC449" s="10"/>
      <c r="AD449" s="10"/>
      <c r="AE449" s="10"/>
      <c r="AF449" s="10"/>
      <c r="AG449" s="10"/>
      <c r="AH449" s="10"/>
      <c r="AI449" s="10"/>
      <c r="AJ449" s="10"/>
      <c r="AK449" s="10"/>
    </row>
    <row r="450" spans="1:37" s="15" customFormat="1" x14ac:dyDescent="0.2">
      <c r="A450" s="12"/>
      <c r="B450" s="13"/>
      <c r="C450" s="13"/>
      <c r="D450" s="14"/>
      <c r="G450" s="16"/>
      <c r="H450" s="13"/>
      <c r="I450" s="10"/>
      <c r="J450" s="10"/>
      <c r="K450" s="10"/>
      <c r="L450" s="10"/>
      <c r="M450" s="10"/>
      <c r="N450" s="20"/>
      <c r="O450" s="17"/>
      <c r="P450" s="17"/>
      <c r="Q450" s="17"/>
      <c r="R450" s="17"/>
      <c r="S450" s="17"/>
      <c r="T450" s="17"/>
      <c r="U450" s="17"/>
      <c r="V450" s="17"/>
      <c r="W450" s="17"/>
      <c r="X450" s="10"/>
      <c r="Y450" s="10"/>
      <c r="Z450" s="10"/>
      <c r="AA450" s="10"/>
      <c r="AB450" s="10"/>
      <c r="AC450" s="10"/>
      <c r="AD450" s="10"/>
      <c r="AE450" s="10"/>
      <c r="AF450" s="10"/>
      <c r="AG450" s="10"/>
      <c r="AH450" s="10"/>
      <c r="AI450" s="10"/>
      <c r="AJ450" s="10"/>
      <c r="AK450" s="10"/>
    </row>
    <row r="451" spans="1:37" s="15" customFormat="1" x14ac:dyDescent="0.2">
      <c r="A451" s="12"/>
      <c r="B451" s="13"/>
      <c r="C451" s="13"/>
      <c r="D451" s="14"/>
      <c r="G451" s="16"/>
      <c r="H451" s="13"/>
      <c r="I451" s="10"/>
      <c r="J451" s="10"/>
      <c r="K451" s="10"/>
      <c r="L451" s="10"/>
      <c r="M451" s="10"/>
      <c r="N451" s="20"/>
      <c r="O451" s="17"/>
      <c r="P451" s="17"/>
      <c r="Q451" s="17"/>
      <c r="R451" s="17"/>
      <c r="S451" s="17"/>
      <c r="T451" s="17"/>
      <c r="U451" s="17"/>
      <c r="V451" s="17"/>
      <c r="W451" s="17"/>
      <c r="X451" s="10"/>
      <c r="Y451" s="10"/>
      <c r="Z451" s="10"/>
      <c r="AA451" s="10"/>
      <c r="AB451" s="10"/>
      <c r="AC451" s="10"/>
      <c r="AD451" s="10"/>
      <c r="AE451" s="10"/>
      <c r="AF451" s="10"/>
      <c r="AG451" s="10"/>
      <c r="AH451" s="10"/>
      <c r="AI451" s="10"/>
      <c r="AJ451" s="10"/>
      <c r="AK451" s="10"/>
    </row>
    <row r="452" spans="1:37" s="15" customFormat="1" x14ac:dyDescent="0.2">
      <c r="A452" s="12"/>
      <c r="B452" s="13"/>
      <c r="C452" s="13"/>
      <c r="D452" s="14"/>
      <c r="G452" s="16"/>
      <c r="H452" s="13"/>
      <c r="I452" s="10"/>
      <c r="J452" s="10"/>
      <c r="K452" s="10"/>
      <c r="L452" s="10"/>
      <c r="M452" s="10"/>
      <c r="N452" s="20"/>
      <c r="O452" s="17"/>
      <c r="P452" s="17"/>
      <c r="Q452" s="17"/>
      <c r="R452" s="17"/>
      <c r="S452" s="17"/>
      <c r="T452" s="17"/>
      <c r="U452" s="17"/>
      <c r="V452" s="17"/>
      <c r="W452" s="17"/>
      <c r="X452" s="10"/>
      <c r="Y452" s="10"/>
      <c r="Z452" s="10"/>
      <c r="AA452" s="10"/>
      <c r="AB452" s="10"/>
      <c r="AC452" s="10"/>
      <c r="AD452" s="10"/>
      <c r="AE452" s="10"/>
      <c r="AF452" s="10"/>
      <c r="AG452" s="10"/>
      <c r="AH452" s="10"/>
      <c r="AI452" s="10"/>
      <c r="AJ452" s="10"/>
      <c r="AK452" s="10"/>
    </row>
    <row r="453" spans="1:37" s="15" customFormat="1" x14ac:dyDescent="0.2">
      <c r="A453" s="12"/>
      <c r="B453" s="13"/>
      <c r="C453" s="13"/>
      <c r="D453" s="14"/>
      <c r="G453" s="16"/>
      <c r="H453" s="13"/>
      <c r="I453" s="10"/>
      <c r="J453" s="10"/>
      <c r="K453" s="10"/>
      <c r="L453" s="10"/>
      <c r="M453" s="10"/>
      <c r="N453" s="20"/>
      <c r="O453" s="17"/>
      <c r="P453" s="17"/>
      <c r="Q453" s="17"/>
      <c r="R453" s="17"/>
      <c r="S453" s="17"/>
      <c r="T453" s="17"/>
      <c r="U453" s="17"/>
      <c r="V453" s="17"/>
      <c r="W453" s="17"/>
      <c r="X453" s="10"/>
      <c r="Y453" s="10"/>
      <c r="Z453" s="10"/>
      <c r="AA453" s="10"/>
      <c r="AB453" s="10"/>
      <c r="AC453" s="10"/>
      <c r="AD453" s="10"/>
      <c r="AE453" s="10"/>
      <c r="AF453" s="10"/>
      <c r="AG453" s="10"/>
      <c r="AH453" s="10"/>
      <c r="AI453" s="10"/>
      <c r="AJ453" s="10"/>
      <c r="AK453" s="10"/>
    </row>
    <row r="454" spans="1:37" s="15" customFormat="1" x14ac:dyDescent="0.2">
      <c r="A454" s="12"/>
      <c r="B454" s="13"/>
      <c r="C454" s="13"/>
      <c r="D454" s="14"/>
      <c r="G454" s="16"/>
      <c r="H454" s="13"/>
      <c r="I454" s="10"/>
      <c r="J454" s="10"/>
      <c r="K454" s="10"/>
      <c r="L454" s="10"/>
      <c r="M454" s="10"/>
      <c r="N454" s="20"/>
      <c r="O454" s="17"/>
      <c r="P454" s="17"/>
      <c r="Q454" s="17"/>
      <c r="R454" s="17"/>
      <c r="S454" s="17"/>
      <c r="T454" s="17"/>
      <c r="U454" s="17"/>
      <c r="V454" s="17"/>
      <c r="W454" s="17"/>
      <c r="X454" s="10"/>
      <c r="Y454" s="10"/>
      <c r="Z454" s="10"/>
      <c r="AA454" s="10"/>
      <c r="AB454" s="10"/>
      <c r="AC454" s="10"/>
      <c r="AD454" s="10"/>
      <c r="AE454" s="10"/>
      <c r="AF454" s="10"/>
      <c r="AG454" s="10"/>
      <c r="AH454" s="10"/>
      <c r="AI454" s="10"/>
      <c r="AJ454" s="10"/>
      <c r="AK454" s="10"/>
    </row>
    <row r="455" spans="1:37" s="15" customFormat="1" x14ac:dyDescent="0.2">
      <c r="A455" s="12"/>
      <c r="B455" s="13"/>
      <c r="C455" s="13"/>
      <c r="D455" s="14"/>
      <c r="G455" s="16"/>
      <c r="H455" s="13"/>
      <c r="I455" s="10"/>
      <c r="J455" s="10"/>
      <c r="K455" s="10"/>
      <c r="L455" s="10"/>
      <c r="M455" s="10"/>
      <c r="N455" s="20"/>
      <c r="O455" s="17"/>
      <c r="P455" s="17"/>
      <c r="Q455" s="17"/>
      <c r="R455" s="17"/>
      <c r="S455" s="17"/>
      <c r="T455" s="17"/>
      <c r="U455" s="17"/>
      <c r="V455" s="17"/>
      <c r="W455" s="17"/>
      <c r="X455" s="10"/>
      <c r="Y455" s="10"/>
      <c r="Z455" s="10"/>
      <c r="AA455" s="10"/>
      <c r="AB455" s="10"/>
      <c r="AC455" s="10"/>
      <c r="AD455" s="10"/>
      <c r="AE455" s="10"/>
      <c r="AF455" s="10"/>
      <c r="AG455" s="10"/>
      <c r="AH455" s="10"/>
      <c r="AI455" s="10"/>
      <c r="AJ455" s="10"/>
      <c r="AK455" s="10"/>
    </row>
    <row r="456" spans="1:37" s="15" customFormat="1" x14ac:dyDescent="0.2">
      <c r="A456" s="12"/>
      <c r="B456" s="13"/>
      <c r="C456" s="13"/>
      <c r="D456" s="14"/>
      <c r="G456" s="16"/>
      <c r="H456" s="13"/>
      <c r="I456" s="10"/>
      <c r="J456" s="10"/>
      <c r="K456" s="10"/>
      <c r="L456" s="10"/>
      <c r="M456" s="10"/>
      <c r="N456" s="20"/>
      <c r="O456" s="17"/>
      <c r="P456" s="17"/>
      <c r="Q456" s="17"/>
      <c r="R456" s="17"/>
      <c r="S456" s="17"/>
      <c r="T456" s="17"/>
      <c r="U456" s="17"/>
      <c r="V456" s="17"/>
      <c r="W456" s="17"/>
      <c r="X456" s="10"/>
      <c r="Y456" s="10"/>
      <c r="Z456" s="10"/>
      <c r="AA456" s="10"/>
      <c r="AB456" s="10"/>
      <c r="AC456" s="10"/>
      <c r="AD456" s="10"/>
      <c r="AE456" s="10"/>
      <c r="AF456" s="10"/>
      <c r="AG456" s="10"/>
      <c r="AH456" s="10"/>
      <c r="AI456" s="10"/>
      <c r="AJ456" s="10"/>
      <c r="AK456" s="10"/>
    </row>
    <row r="457" spans="1:37" s="15" customFormat="1" x14ac:dyDescent="0.2">
      <c r="A457" s="12"/>
      <c r="B457" s="13"/>
      <c r="C457" s="13"/>
      <c r="D457" s="14"/>
      <c r="G457" s="16"/>
      <c r="H457" s="13"/>
      <c r="I457" s="10"/>
      <c r="J457" s="10"/>
      <c r="K457" s="10"/>
      <c r="L457" s="10"/>
      <c r="M457" s="10"/>
      <c r="N457" s="20"/>
      <c r="O457" s="17"/>
      <c r="P457" s="17"/>
      <c r="Q457" s="17"/>
      <c r="R457" s="17"/>
      <c r="S457" s="17"/>
      <c r="T457" s="17"/>
      <c r="U457" s="17"/>
      <c r="V457" s="17"/>
      <c r="W457" s="17"/>
      <c r="X457" s="10"/>
      <c r="Y457" s="10"/>
      <c r="Z457" s="10"/>
      <c r="AA457" s="10"/>
      <c r="AB457" s="10"/>
      <c r="AC457" s="10"/>
      <c r="AD457" s="10"/>
      <c r="AE457" s="10"/>
      <c r="AF457" s="10"/>
      <c r="AG457" s="10"/>
      <c r="AH457" s="10"/>
      <c r="AI457" s="10"/>
      <c r="AJ457" s="10"/>
      <c r="AK457" s="10"/>
    </row>
    <row r="458" spans="1:37" s="15" customFormat="1" x14ac:dyDescent="0.2">
      <c r="A458" s="12"/>
      <c r="B458" s="13"/>
      <c r="C458" s="13"/>
      <c r="D458" s="14"/>
      <c r="G458" s="16"/>
      <c r="H458" s="13"/>
      <c r="I458" s="10"/>
      <c r="J458" s="10"/>
      <c r="K458" s="10"/>
      <c r="L458" s="10"/>
      <c r="M458" s="10"/>
      <c r="N458" s="20"/>
      <c r="O458" s="17"/>
      <c r="P458" s="17"/>
      <c r="Q458" s="17"/>
      <c r="R458" s="17"/>
      <c r="S458" s="17"/>
      <c r="T458" s="17"/>
      <c r="U458" s="17"/>
      <c r="V458" s="17"/>
      <c r="W458" s="17"/>
      <c r="X458" s="10"/>
      <c r="Y458" s="10"/>
      <c r="Z458" s="10"/>
      <c r="AA458" s="10"/>
      <c r="AB458" s="10"/>
      <c r="AC458" s="10"/>
      <c r="AD458" s="10"/>
      <c r="AE458" s="10"/>
      <c r="AF458" s="10"/>
      <c r="AG458" s="10"/>
      <c r="AH458" s="10"/>
      <c r="AI458" s="10"/>
      <c r="AJ458" s="10"/>
      <c r="AK458" s="10"/>
    </row>
    <row r="459" spans="1:37" s="15" customFormat="1" x14ac:dyDescent="0.2">
      <c r="A459" s="12"/>
      <c r="B459" s="13"/>
      <c r="C459" s="13"/>
      <c r="D459" s="14"/>
      <c r="G459" s="16"/>
      <c r="H459" s="13"/>
      <c r="I459" s="10"/>
      <c r="J459" s="10"/>
      <c r="K459" s="10"/>
      <c r="L459" s="10"/>
      <c r="M459" s="10"/>
      <c r="N459" s="20"/>
      <c r="O459" s="17"/>
      <c r="P459" s="17"/>
      <c r="Q459" s="17"/>
      <c r="R459" s="17"/>
      <c r="S459" s="17"/>
      <c r="T459" s="17"/>
      <c r="U459" s="17"/>
      <c r="V459" s="17"/>
      <c r="W459" s="17"/>
      <c r="X459" s="10"/>
      <c r="Y459" s="10"/>
      <c r="Z459" s="10"/>
      <c r="AA459" s="10"/>
      <c r="AB459" s="10"/>
      <c r="AC459" s="10"/>
      <c r="AD459" s="10"/>
      <c r="AE459" s="10"/>
      <c r="AF459" s="10"/>
      <c r="AG459" s="10"/>
      <c r="AH459" s="10"/>
      <c r="AI459" s="10"/>
      <c r="AJ459" s="10"/>
      <c r="AK459" s="10"/>
    </row>
    <row r="460" spans="1:37" s="15" customFormat="1" x14ac:dyDescent="0.2">
      <c r="A460" s="12"/>
      <c r="B460" s="13"/>
      <c r="C460" s="13"/>
      <c r="D460" s="14"/>
      <c r="G460" s="16"/>
      <c r="H460" s="13"/>
      <c r="I460" s="10"/>
      <c r="J460" s="10"/>
      <c r="K460" s="10"/>
      <c r="L460" s="10"/>
      <c r="M460" s="10"/>
      <c r="N460" s="20"/>
      <c r="O460" s="17"/>
      <c r="P460" s="17"/>
      <c r="Q460" s="17"/>
      <c r="R460" s="17"/>
      <c r="S460" s="17"/>
      <c r="T460" s="17"/>
      <c r="U460" s="17"/>
      <c r="V460" s="17"/>
      <c r="W460" s="17"/>
      <c r="X460" s="10"/>
      <c r="Y460" s="10"/>
      <c r="Z460" s="10"/>
      <c r="AA460" s="10"/>
      <c r="AB460" s="10"/>
      <c r="AC460" s="10"/>
      <c r="AD460" s="10"/>
      <c r="AE460" s="10"/>
      <c r="AF460" s="10"/>
      <c r="AG460" s="10"/>
      <c r="AH460" s="10"/>
      <c r="AI460" s="10"/>
      <c r="AJ460" s="10"/>
      <c r="AK460" s="10"/>
    </row>
    <row r="461" spans="1:37" s="15" customFormat="1" x14ac:dyDescent="0.2">
      <c r="A461" s="12"/>
      <c r="B461" s="13"/>
      <c r="C461" s="13"/>
      <c r="D461" s="14"/>
      <c r="G461" s="16"/>
      <c r="H461" s="13"/>
      <c r="I461" s="10"/>
      <c r="J461" s="10"/>
      <c r="K461" s="10"/>
      <c r="L461" s="10"/>
      <c r="M461" s="10"/>
      <c r="N461" s="20"/>
      <c r="O461" s="17"/>
      <c r="P461" s="17"/>
      <c r="Q461" s="17"/>
      <c r="R461" s="17"/>
      <c r="S461" s="17"/>
      <c r="T461" s="17"/>
      <c r="U461" s="17"/>
      <c r="V461" s="17"/>
      <c r="W461" s="17"/>
      <c r="X461" s="10"/>
      <c r="Y461" s="10"/>
      <c r="Z461" s="10"/>
      <c r="AA461" s="10"/>
      <c r="AB461" s="10"/>
      <c r="AC461" s="10"/>
      <c r="AD461" s="10"/>
      <c r="AE461" s="10"/>
      <c r="AF461" s="10"/>
      <c r="AG461" s="10"/>
      <c r="AH461" s="10"/>
      <c r="AI461" s="10"/>
      <c r="AJ461" s="10"/>
      <c r="AK461" s="10"/>
    </row>
    <row r="462" spans="1:37" s="15" customFormat="1" x14ac:dyDescent="0.2">
      <c r="A462" s="12"/>
      <c r="B462" s="13"/>
      <c r="C462" s="13"/>
      <c r="D462" s="14"/>
      <c r="G462" s="16"/>
      <c r="H462" s="13"/>
      <c r="I462" s="10"/>
      <c r="J462" s="10"/>
      <c r="K462" s="10"/>
      <c r="L462" s="10"/>
      <c r="M462" s="10"/>
      <c r="N462" s="20"/>
      <c r="O462" s="17"/>
      <c r="P462" s="17"/>
      <c r="Q462" s="17"/>
      <c r="R462" s="17"/>
      <c r="S462" s="17"/>
      <c r="T462" s="17"/>
      <c r="U462" s="17"/>
      <c r="V462" s="17"/>
      <c r="W462" s="17"/>
      <c r="X462" s="10"/>
      <c r="Y462" s="10"/>
      <c r="Z462" s="10"/>
      <c r="AA462" s="10"/>
      <c r="AB462" s="10"/>
      <c r="AC462" s="10"/>
      <c r="AD462" s="10"/>
      <c r="AE462" s="10"/>
      <c r="AF462" s="10"/>
      <c r="AG462" s="10"/>
      <c r="AH462" s="10"/>
      <c r="AI462" s="10"/>
      <c r="AJ462" s="10"/>
      <c r="AK462" s="10"/>
    </row>
    <row r="463" spans="1:37" s="15" customFormat="1" x14ac:dyDescent="0.2">
      <c r="A463" s="12"/>
      <c r="B463" s="13"/>
      <c r="C463" s="13"/>
      <c r="D463" s="14"/>
      <c r="G463" s="16"/>
      <c r="H463" s="13"/>
      <c r="I463" s="10"/>
      <c r="J463" s="10"/>
      <c r="K463" s="10"/>
      <c r="L463" s="10"/>
      <c r="M463" s="10"/>
      <c r="N463" s="20"/>
      <c r="O463" s="17"/>
      <c r="P463" s="17"/>
      <c r="Q463" s="17"/>
      <c r="R463" s="17"/>
      <c r="S463" s="17"/>
      <c r="T463" s="17"/>
      <c r="U463" s="17"/>
      <c r="V463" s="17"/>
      <c r="W463" s="17"/>
      <c r="X463" s="10"/>
      <c r="Y463" s="10"/>
      <c r="Z463" s="10"/>
      <c r="AA463" s="10"/>
      <c r="AB463" s="10"/>
      <c r="AC463" s="10"/>
      <c r="AD463" s="10"/>
      <c r="AE463" s="10"/>
      <c r="AF463" s="10"/>
      <c r="AG463" s="10"/>
      <c r="AH463" s="10"/>
      <c r="AI463" s="10"/>
      <c r="AJ463" s="10"/>
      <c r="AK463" s="10"/>
    </row>
    <row r="464" spans="1:37" s="15" customFormat="1" x14ac:dyDescent="0.2">
      <c r="A464" s="12"/>
      <c r="B464" s="13"/>
      <c r="C464" s="13"/>
      <c r="D464" s="14"/>
      <c r="G464" s="16"/>
      <c r="H464" s="13"/>
      <c r="I464" s="10"/>
      <c r="J464" s="10"/>
      <c r="K464" s="10"/>
      <c r="L464" s="10"/>
      <c r="M464" s="10"/>
      <c r="N464" s="20"/>
      <c r="O464" s="17"/>
      <c r="P464" s="17"/>
      <c r="Q464" s="17"/>
      <c r="R464" s="17"/>
      <c r="S464" s="17"/>
      <c r="T464" s="17"/>
      <c r="U464" s="17"/>
      <c r="V464" s="17"/>
      <c r="W464" s="17"/>
      <c r="X464" s="10"/>
      <c r="Y464" s="10"/>
      <c r="Z464" s="10"/>
      <c r="AA464" s="10"/>
      <c r="AB464" s="10"/>
      <c r="AC464" s="10"/>
      <c r="AD464" s="10"/>
      <c r="AE464" s="10"/>
      <c r="AF464" s="10"/>
      <c r="AG464" s="10"/>
      <c r="AH464" s="10"/>
      <c r="AI464" s="10"/>
      <c r="AJ464" s="10"/>
      <c r="AK464" s="10"/>
    </row>
    <row r="465" spans="1:37" s="15" customFormat="1" x14ac:dyDescent="0.2">
      <c r="A465" s="12"/>
      <c r="B465" s="13"/>
      <c r="C465" s="13"/>
      <c r="D465" s="14"/>
      <c r="G465" s="16"/>
      <c r="H465" s="13"/>
      <c r="I465" s="10"/>
      <c r="J465" s="10"/>
      <c r="K465" s="10"/>
      <c r="L465" s="10"/>
      <c r="M465" s="10"/>
      <c r="N465" s="20"/>
      <c r="O465" s="17"/>
      <c r="P465" s="17"/>
      <c r="Q465" s="17"/>
      <c r="R465" s="17"/>
      <c r="S465" s="17"/>
      <c r="T465" s="17"/>
      <c r="U465" s="17"/>
      <c r="V465" s="17"/>
      <c r="W465" s="17"/>
      <c r="X465" s="10"/>
      <c r="Y465" s="10"/>
      <c r="Z465" s="10"/>
      <c r="AA465" s="10"/>
      <c r="AB465" s="10"/>
      <c r="AC465" s="10"/>
      <c r="AD465" s="10"/>
      <c r="AE465" s="10"/>
      <c r="AF465" s="10"/>
      <c r="AG465" s="10"/>
      <c r="AH465" s="10"/>
      <c r="AI465" s="10"/>
      <c r="AJ465" s="10"/>
      <c r="AK465" s="10"/>
    </row>
    <row r="466" spans="1:37" s="15" customFormat="1" x14ac:dyDescent="0.2">
      <c r="A466" s="12"/>
      <c r="B466" s="13"/>
      <c r="C466" s="13"/>
      <c r="D466" s="14"/>
      <c r="G466" s="16"/>
      <c r="H466" s="13"/>
      <c r="I466" s="10"/>
      <c r="J466" s="10"/>
      <c r="K466" s="10"/>
      <c r="L466" s="10"/>
      <c r="M466" s="10"/>
      <c r="N466" s="20"/>
      <c r="O466" s="17"/>
      <c r="P466" s="17"/>
      <c r="Q466" s="17"/>
      <c r="R466" s="17"/>
      <c r="S466" s="17"/>
      <c r="T466" s="17"/>
      <c r="U466" s="17"/>
      <c r="V466" s="17"/>
      <c r="W466" s="17"/>
      <c r="X466" s="10"/>
      <c r="Y466" s="10"/>
      <c r="Z466" s="10"/>
      <c r="AA466" s="10"/>
      <c r="AB466" s="10"/>
      <c r="AC466" s="10"/>
      <c r="AD466" s="10"/>
      <c r="AE466" s="10"/>
      <c r="AF466" s="10"/>
      <c r="AG466" s="10"/>
      <c r="AH466" s="10"/>
      <c r="AI466" s="10"/>
      <c r="AJ466" s="10"/>
      <c r="AK466" s="10"/>
    </row>
    <row r="467" spans="1:37" s="15" customFormat="1" x14ac:dyDescent="0.2">
      <c r="A467" s="12"/>
      <c r="B467" s="13"/>
      <c r="C467" s="13"/>
      <c r="D467" s="14"/>
      <c r="G467" s="16"/>
      <c r="H467" s="13"/>
      <c r="I467" s="10"/>
      <c r="J467" s="10"/>
      <c r="K467" s="10"/>
      <c r="L467" s="10"/>
      <c r="M467" s="10"/>
      <c r="N467" s="20"/>
      <c r="O467" s="17"/>
      <c r="P467" s="17"/>
      <c r="Q467" s="17"/>
      <c r="R467" s="17"/>
      <c r="S467" s="17"/>
      <c r="T467" s="17"/>
      <c r="U467" s="17"/>
      <c r="V467" s="17"/>
      <c r="W467" s="17"/>
      <c r="X467" s="10"/>
      <c r="Y467" s="10"/>
      <c r="Z467" s="10"/>
      <c r="AA467" s="10"/>
      <c r="AB467" s="10"/>
      <c r="AC467" s="10"/>
      <c r="AD467" s="10"/>
      <c r="AE467" s="10"/>
      <c r="AF467" s="10"/>
      <c r="AG467" s="10"/>
      <c r="AH467" s="10"/>
      <c r="AI467" s="10"/>
      <c r="AJ467" s="10"/>
      <c r="AK467" s="10"/>
    </row>
    <row r="468" spans="1:37" s="15" customFormat="1" x14ac:dyDescent="0.2">
      <c r="A468" s="12"/>
      <c r="B468" s="13"/>
      <c r="C468" s="13"/>
      <c r="D468" s="14"/>
      <c r="G468" s="16"/>
      <c r="H468" s="13"/>
      <c r="I468" s="10"/>
      <c r="J468" s="10"/>
      <c r="K468" s="10"/>
      <c r="L468" s="10"/>
      <c r="M468" s="10"/>
      <c r="N468" s="20"/>
      <c r="O468" s="17"/>
      <c r="P468" s="17"/>
      <c r="Q468" s="17"/>
      <c r="R468" s="17"/>
      <c r="S468" s="17"/>
      <c r="T468" s="17"/>
      <c r="U468" s="17"/>
      <c r="V468" s="17"/>
      <c r="W468" s="17"/>
      <c r="X468" s="10"/>
      <c r="Y468" s="10"/>
      <c r="Z468" s="10"/>
      <c r="AA468" s="10"/>
      <c r="AB468" s="10"/>
      <c r="AC468" s="10"/>
      <c r="AD468" s="10"/>
      <c r="AE468" s="10"/>
      <c r="AF468" s="10"/>
      <c r="AG468" s="10"/>
      <c r="AH468" s="10"/>
      <c r="AI468" s="10"/>
      <c r="AJ468" s="10"/>
      <c r="AK468" s="10"/>
    </row>
    <row r="469" spans="1:37" s="15" customFormat="1" x14ac:dyDescent="0.2">
      <c r="A469" s="12"/>
      <c r="B469" s="13"/>
      <c r="C469" s="13"/>
      <c r="D469" s="14"/>
      <c r="G469" s="16"/>
      <c r="H469" s="13"/>
      <c r="I469" s="10"/>
      <c r="J469" s="10"/>
      <c r="K469" s="10"/>
      <c r="L469" s="10"/>
      <c r="M469" s="10"/>
      <c r="N469" s="20"/>
      <c r="O469" s="17"/>
      <c r="P469" s="17"/>
      <c r="Q469" s="17"/>
      <c r="R469" s="17"/>
      <c r="S469" s="17"/>
      <c r="T469" s="17"/>
      <c r="U469" s="17"/>
      <c r="V469" s="17"/>
      <c r="W469" s="17"/>
      <c r="X469" s="10"/>
      <c r="Y469" s="10"/>
      <c r="Z469" s="10"/>
      <c r="AA469" s="10"/>
      <c r="AB469" s="10"/>
      <c r="AC469" s="10"/>
      <c r="AD469" s="10"/>
      <c r="AE469" s="10"/>
      <c r="AF469" s="10"/>
      <c r="AG469" s="10"/>
      <c r="AH469" s="10"/>
      <c r="AI469" s="10"/>
      <c r="AJ469" s="10"/>
      <c r="AK469" s="10"/>
    </row>
    <row r="470" spans="1:37" s="15" customFormat="1" x14ac:dyDescent="0.2">
      <c r="A470" s="12"/>
      <c r="B470" s="13"/>
      <c r="C470" s="13"/>
      <c r="D470" s="14"/>
      <c r="G470" s="16"/>
      <c r="H470" s="13"/>
      <c r="I470" s="10"/>
      <c r="J470" s="10"/>
      <c r="K470" s="10"/>
      <c r="L470" s="10"/>
      <c r="M470" s="10"/>
      <c r="N470" s="20"/>
      <c r="O470" s="17"/>
      <c r="P470" s="17"/>
      <c r="Q470" s="17"/>
      <c r="R470" s="17"/>
      <c r="S470" s="17"/>
      <c r="T470" s="17"/>
      <c r="U470" s="17"/>
      <c r="V470" s="17"/>
      <c r="W470" s="17"/>
      <c r="X470" s="10"/>
      <c r="Y470" s="10"/>
      <c r="Z470" s="10"/>
      <c r="AA470" s="10"/>
      <c r="AB470" s="10"/>
      <c r="AC470" s="10"/>
      <c r="AD470" s="10"/>
      <c r="AE470" s="10"/>
      <c r="AF470" s="10"/>
      <c r="AG470" s="10"/>
      <c r="AH470" s="10"/>
      <c r="AI470" s="10"/>
      <c r="AJ470" s="10"/>
      <c r="AK470" s="10"/>
    </row>
    <row r="471" spans="1:37" s="15" customFormat="1" x14ac:dyDescent="0.2">
      <c r="A471" s="12"/>
      <c r="B471" s="13"/>
      <c r="C471" s="13"/>
      <c r="D471" s="14"/>
      <c r="G471" s="16"/>
      <c r="H471" s="13"/>
      <c r="I471" s="10"/>
      <c r="J471" s="10"/>
      <c r="K471" s="10"/>
      <c r="L471" s="10"/>
      <c r="M471" s="10"/>
      <c r="N471" s="20"/>
      <c r="O471" s="17"/>
      <c r="P471" s="17"/>
      <c r="Q471" s="17"/>
      <c r="R471" s="17"/>
      <c r="S471" s="17"/>
      <c r="T471" s="17"/>
      <c r="U471" s="17"/>
      <c r="V471" s="17"/>
      <c r="W471" s="17"/>
      <c r="X471" s="10"/>
      <c r="Y471" s="10"/>
      <c r="Z471" s="10"/>
      <c r="AA471" s="10"/>
      <c r="AB471" s="10"/>
      <c r="AC471" s="10"/>
      <c r="AD471" s="10"/>
      <c r="AE471" s="10"/>
      <c r="AF471" s="10"/>
      <c r="AG471" s="10"/>
      <c r="AH471" s="10"/>
      <c r="AI471" s="10"/>
      <c r="AJ471" s="10"/>
      <c r="AK471" s="10"/>
    </row>
    <row r="472" spans="1:37" s="15" customFormat="1" x14ac:dyDescent="0.2">
      <c r="A472" s="12"/>
      <c r="B472" s="13"/>
      <c r="C472" s="13"/>
      <c r="D472" s="14"/>
      <c r="G472" s="16"/>
      <c r="H472" s="13"/>
      <c r="I472" s="10"/>
      <c r="J472" s="10"/>
      <c r="K472" s="10"/>
      <c r="L472" s="10"/>
      <c r="M472" s="10"/>
      <c r="N472" s="20"/>
      <c r="O472" s="17"/>
      <c r="P472" s="17"/>
      <c r="Q472" s="17"/>
      <c r="R472" s="17"/>
      <c r="S472" s="17"/>
      <c r="T472" s="17"/>
      <c r="U472" s="17"/>
      <c r="V472" s="17"/>
      <c r="W472" s="17"/>
      <c r="X472" s="10"/>
      <c r="Y472" s="10"/>
      <c r="Z472" s="10"/>
      <c r="AA472" s="10"/>
      <c r="AB472" s="10"/>
      <c r="AC472" s="10"/>
      <c r="AD472" s="10"/>
      <c r="AE472" s="10"/>
      <c r="AF472" s="10"/>
      <c r="AG472" s="10"/>
      <c r="AH472" s="10"/>
      <c r="AI472" s="10"/>
      <c r="AJ472" s="10"/>
      <c r="AK472" s="10"/>
    </row>
    <row r="473" spans="1:37" s="15" customFormat="1" x14ac:dyDescent="0.2">
      <c r="A473" s="12"/>
      <c r="B473" s="13"/>
      <c r="C473" s="13"/>
      <c r="D473" s="14"/>
      <c r="G473" s="16"/>
      <c r="H473" s="13"/>
      <c r="I473" s="10"/>
      <c r="J473" s="10"/>
      <c r="K473" s="10"/>
      <c r="L473" s="10"/>
      <c r="M473" s="10"/>
      <c r="N473" s="20"/>
      <c r="O473" s="17"/>
      <c r="P473" s="17"/>
      <c r="Q473" s="17"/>
      <c r="R473" s="17"/>
      <c r="S473" s="17"/>
      <c r="T473" s="17"/>
      <c r="U473" s="17"/>
      <c r="V473" s="17"/>
      <c r="W473" s="17"/>
      <c r="X473" s="10"/>
      <c r="Y473" s="10"/>
      <c r="Z473" s="10"/>
      <c r="AA473" s="10"/>
      <c r="AB473" s="10"/>
      <c r="AC473" s="10"/>
      <c r="AD473" s="10"/>
      <c r="AE473" s="10"/>
      <c r="AF473" s="10"/>
      <c r="AG473" s="10"/>
      <c r="AH473" s="10"/>
      <c r="AI473" s="10"/>
      <c r="AJ473" s="10"/>
      <c r="AK473" s="10"/>
    </row>
    <row r="474" spans="1:37" s="15" customFormat="1" x14ac:dyDescent="0.2">
      <c r="A474" s="12"/>
      <c r="B474" s="13"/>
      <c r="C474" s="13"/>
      <c r="D474" s="14"/>
      <c r="G474" s="16"/>
      <c r="H474" s="13"/>
      <c r="I474" s="10"/>
      <c r="J474" s="10"/>
      <c r="K474" s="10"/>
      <c r="L474" s="10"/>
      <c r="M474" s="10"/>
      <c r="N474" s="20"/>
      <c r="O474" s="17"/>
      <c r="P474" s="17"/>
      <c r="Q474" s="17"/>
      <c r="R474" s="17"/>
      <c r="S474" s="17"/>
      <c r="T474" s="17"/>
      <c r="U474" s="17"/>
      <c r="V474" s="17"/>
      <c r="W474" s="17"/>
      <c r="X474" s="10"/>
      <c r="Y474" s="10"/>
      <c r="Z474" s="10"/>
      <c r="AA474" s="10"/>
      <c r="AB474" s="10"/>
      <c r="AC474" s="10"/>
      <c r="AD474" s="10"/>
      <c r="AE474" s="10"/>
      <c r="AF474" s="10"/>
      <c r="AG474" s="10"/>
      <c r="AH474" s="10"/>
      <c r="AI474" s="10"/>
      <c r="AJ474" s="10"/>
      <c r="AK474" s="10"/>
    </row>
    <row r="475" spans="1:37" s="15" customFormat="1" x14ac:dyDescent="0.2">
      <c r="A475" s="12"/>
      <c r="B475" s="13"/>
      <c r="C475" s="13"/>
      <c r="D475" s="14"/>
      <c r="G475" s="16"/>
      <c r="H475" s="13"/>
      <c r="I475" s="10"/>
      <c r="J475" s="10"/>
      <c r="K475" s="10"/>
      <c r="L475" s="10"/>
      <c r="M475" s="10"/>
      <c r="N475" s="20"/>
      <c r="O475" s="17"/>
      <c r="P475" s="17"/>
      <c r="Q475" s="17"/>
      <c r="R475" s="17"/>
      <c r="S475" s="17"/>
      <c r="T475" s="17"/>
      <c r="U475" s="17"/>
      <c r="V475" s="17"/>
      <c r="W475" s="17"/>
      <c r="X475" s="10"/>
      <c r="Y475" s="10"/>
      <c r="Z475" s="10"/>
      <c r="AA475" s="10"/>
      <c r="AB475" s="10"/>
      <c r="AC475" s="10"/>
      <c r="AD475" s="10"/>
      <c r="AE475" s="10"/>
      <c r="AF475" s="10"/>
      <c r="AG475" s="10"/>
      <c r="AH475" s="10"/>
      <c r="AI475" s="10"/>
      <c r="AJ475" s="10"/>
      <c r="AK475" s="10"/>
    </row>
    <row r="476" spans="1:37" s="15" customFormat="1" x14ac:dyDescent="0.2">
      <c r="A476" s="12"/>
      <c r="B476" s="13"/>
      <c r="C476" s="13"/>
      <c r="D476" s="14"/>
      <c r="G476" s="16"/>
      <c r="H476" s="13"/>
      <c r="I476" s="10"/>
      <c r="J476" s="10"/>
      <c r="K476" s="10"/>
      <c r="L476" s="10"/>
      <c r="M476" s="10"/>
      <c r="N476" s="20"/>
      <c r="O476" s="17"/>
      <c r="P476" s="17"/>
      <c r="Q476" s="17"/>
      <c r="R476" s="17"/>
      <c r="S476" s="17"/>
      <c r="T476" s="17"/>
      <c r="U476" s="17"/>
      <c r="V476" s="17"/>
      <c r="W476" s="17"/>
      <c r="X476" s="10"/>
      <c r="Y476" s="10"/>
      <c r="Z476" s="10"/>
      <c r="AA476" s="10"/>
      <c r="AB476" s="10"/>
      <c r="AC476" s="10"/>
      <c r="AD476" s="10"/>
      <c r="AE476" s="10"/>
      <c r="AF476" s="10"/>
      <c r="AG476" s="10"/>
      <c r="AH476" s="10"/>
      <c r="AI476" s="10"/>
      <c r="AJ476" s="10"/>
      <c r="AK476" s="10"/>
    </row>
    <row r="477" spans="1:37" s="15" customFormat="1" x14ac:dyDescent="0.2">
      <c r="A477" s="12"/>
      <c r="B477" s="13"/>
      <c r="C477" s="13"/>
      <c r="D477" s="14"/>
      <c r="G477" s="16"/>
      <c r="H477" s="13"/>
      <c r="I477" s="10"/>
      <c r="J477" s="10"/>
      <c r="K477" s="10"/>
      <c r="L477" s="10"/>
      <c r="M477" s="10"/>
      <c r="N477" s="20"/>
      <c r="O477" s="17"/>
      <c r="P477" s="17"/>
      <c r="Q477" s="17"/>
      <c r="R477" s="17"/>
      <c r="S477" s="17"/>
      <c r="T477" s="17"/>
      <c r="U477" s="17"/>
      <c r="V477" s="17"/>
      <c r="W477" s="17"/>
      <c r="X477" s="10"/>
      <c r="Y477" s="10"/>
      <c r="Z477" s="10"/>
      <c r="AA477" s="10"/>
      <c r="AB477" s="10"/>
      <c r="AC477" s="10"/>
      <c r="AD477" s="10"/>
      <c r="AE477" s="10"/>
      <c r="AF477" s="10"/>
      <c r="AG477" s="10"/>
      <c r="AH477" s="10"/>
      <c r="AI477" s="10"/>
      <c r="AJ477" s="10"/>
      <c r="AK477" s="10"/>
    </row>
    <row r="478" spans="1:37" s="15" customFormat="1" x14ac:dyDescent="0.2">
      <c r="A478" s="12"/>
      <c r="B478" s="13"/>
      <c r="C478" s="13"/>
      <c r="D478" s="14"/>
      <c r="G478" s="16"/>
      <c r="H478" s="13"/>
      <c r="I478" s="10"/>
      <c r="J478" s="10"/>
      <c r="K478" s="10"/>
      <c r="L478" s="10"/>
      <c r="M478" s="10"/>
      <c r="N478" s="20"/>
      <c r="O478" s="17"/>
      <c r="P478" s="17"/>
      <c r="Q478" s="17"/>
      <c r="R478" s="17"/>
      <c r="S478" s="17"/>
      <c r="T478" s="17"/>
      <c r="U478" s="17"/>
      <c r="V478" s="17"/>
      <c r="W478" s="17"/>
      <c r="X478" s="10"/>
      <c r="Y478" s="10"/>
      <c r="Z478" s="10"/>
      <c r="AA478" s="10"/>
      <c r="AB478" s="10"/>
      <c r="AC478" s="10"/>
      <c r="AD478" s="10"/>
      <c r="AE478" s="10"/>
      <c r="AF478" s="10"/>
      <c r="AG478" s="10"/>
      <c r="AH478" s="10"/>
      <c r="AI478" s="10"/>
      <c r="AJ478" s="10"/>
      <c r="AK478" s="10"/>
    </row>
    <row r="479" spans="1:37" s="15" customFormat="1" x14ac:dyDescent="0.2">
      <c r="A479" s="12"/>
      <c r="B479" s="13"/>
      <c r="C479" s="13"/>
      <c r="D479" s="14"/>
      <c r="G479" s="16"/>
      <c r="H479" s="13"/>
      <c r="I479" s="10"/>
      <c r="J479" s="10"/>
      <c r="K479" s="10"/>
      <c r="L479" s="10"/>
      <c r="M479" s="10"/>
      <c r="N479" s="20"/>
      <c r="O479" s="17"/>
      <c r="P479" s="17"/>
      <c r="Q479" s="17"/>
      <c r="R479" s="17"/>
      <c r="S479" s="17"/>
      <c r="T479" s="17"/>
      <c r="U479" s="17"/>
      <c r="V479" s="17"/>
      <c r="W479" s="17"/>
      <c r="X479" s="10"/>
      <c r="Y479" s="10"/>
      <c r="Z479" s="10"/>
      <c r="AA479" s="10"/>
      <c r="AB479" s="10"/>
      <c r="AC479" s="10"/>
      <c r="AD479" s="10"/>
      <c r="AE479" s="10"/>
      <c r="AF479" s="10"/>
      <c r="AG479" s="10"/>
      <c r="AH479" s="10"/>
      <c r="AI479" s="10"/>
      <c r="AJ479" s="10"/>
      <c r="AK479" s="10"/>
    </row>
    <row r="480" spans="1:37" s="15" customFormat="1" x14ac:dyDescent="0.2">
      <c r="A480" s="12"/>
      <c r="B480" s="13"/>
      <c r="C480" s="13"/>
      <c r="D480" s="14"/>
      <c r="G480" s="16"/>
      <c r="H480" s="13"/>
      <c r="I480" s="10"/>
      <c r="J480" s="10"/>
      <c r="K480" s="10"/>
      <c r="L480" s="10"/>
      <c r="M480" s="10"/>
      <c r="N480" s="20"/>
      <c r="O480" s="17"/>
      <c r="P480" s="17"/>
      <c r="Q480" s="17"/>
      <c r="R480" s="17"/>
      <c r="S480" s="17"/>
      <c r="T480" s="17"/>
      <c r="U480" s="17"/>
      <c r="V480" s="17"/>
      <c r="W480" s="17"/>
      <c r="X480" s="10"/>
      <c r="Y480" s="10"/>
      <c r="Z480" s="10"/>
      <c r="AA480" s="10"/>
      <c r="AB480" s="10"/>
      <c r="AC480" s="10"/>
      <c r="AD480" s="10"/>
      <c r="AE480" s="10"/>
      <c r="AF480" s="10"/>
      <c r="AG480" s="10"/>
      <c r="AH480" s="10"/>
      <c r="AI480" s="10"/>
      <c r="AJ480" s="10"/>
      <c r="AK480" s="10"/>
    </row>
    <row r="481" spans="1:37" s="15" customFormat="1" x14ac:dyDescent="0.2">
      <c r="A481" s="12"/>
      <c r="B481" s="13"/>
      <c r="C481" s="13"/>
      <c r="D481" s="14"/>
      <c r="G481" s="16"/>
      <c r="H481" s="13"/>
      <c r="I481" s="10"/>
      <c r="J481" s="10"/>
      <c r="K481" s="10"/>
      <c r="L481" s="10"/>
      <c r="M481" s="10"/>
      <c r="N481" s="20"/>
      <c r="O481" s="17"/>
      <c r="P481" s="17"/>
      <c r="Q481" s="17"/>
      <c r="R481" s="17"/>
      <c r="S481" s="17"/>
      <c r="T481" s="17"/>
      <c r="U481" s="17"/>
      <c r="V481" s="17"/>
      <c r="W481" s="17"/>
      <c r="X481" s="10"/>
      <c r="Y481" s="10"/>
      <c r="Z481" s="10"/>
      <c r="AA481" s="10"/>
      <c r="AB481" s="10"/>
      <c r="AC481" s="10"/>
      <c r="AD481" s="10"/>
      <c r="AE481" s="10"/>
      <c r="AF481" s="10"/>
      <c r="AG481" s="10"/>
      <c r="AH481" s="10"/>
      <c r="AI481" s="10"/>
      <c r="AJ481" s="10"/>
      <c r="AK481" s="10"/>
    </row>
    <row r="482" spans="1:37" s="15" customFormat="1" x14ac:dyDescent="0.2">
      <c r="A482" s="12"/>
      <c r="B482" s="13"/>
      <c r="C482" s="13"/>
      <c r="D482" s="14"/>
      <c r="G482" s="16"/>
      <c r="H482" s="13"/>
      <c r="I482" s="10"/>
      <c r="J482" s="10"/>
      <c r="K482" s="10"/>
      <c r="L482" s="10"/>
      <c r="M482" s="10"/>
      <c r="N482" s="20"/>
      <c r="O482" s="17"/>
      <c r="P482" s="17"/>
      <c r="Q482" s="17"/>
      <c r="R482" s="17"/>
      <c r="S482" s="17"/>
      <c r="T482" s="17"/>
      <c r="U482" s="17"/>
      <c r="V482" s="17"/>
      <c r="W482" s="17"/>
      <c r="X482" s="10"/>
      <c r="Y482" s="10"/>
      <c r="Z482" s="10"/>
      <c r="AA482" s="10"/>
      <c r="AB482" s="10"/>
      <c r="AC482" s="10"/>
      <c r="AD482" s="10"/>
      <c r="AE482" s="10"/>
      <c r="AF482" s="10"/>
      <c r="AG482" s="10"/>
      <c r="AH482" s="10"/>
      <c r="AI482" s="10"/>
      <c r="AJ482" s="10"/>
      <c r="AK482" s="10"/>
    </row>
    <row r="483" spans="1:37" s="15" customFormat="1" x14ac:dyDescent="0.2">
      <c r="A483" s="12"/>
      <c r="B483" s="13"/>
      <c r="C483" s="13"/>
      <c r="D483" s="14"/>
      <c r="G483" s="16"/>
      <c r="H483" s="13"/>
      <c r="I483" s="10"/>
      <c r="J483" s="10"/>
      <c r="K483" s="10"/>
      <c r="L483" s="10"/>
      <c r="M483" s="10"/>
      <c r="N483" s="20"/>
      <c r="O483" s="17"/>
      <c r="P483" s="17"/>
      <c r="Q483" s="17"/>
      <c r="R483" s="17"/>
      <c r="S483" s="17"/>
      <c r="T483" s="17"/>
      <c r="U483" s="17"/>
      <c r="V483" s="17"/>
      <c r="W483" s="17"/>
      <c r="X483" s="10"/>
      <c r="Y483" s="10"/>
      <c r="Z483" s="10"/>
      <c r="AA483" s="10"/>
      <c r="AB483" s="10"/>
      <c r="AC483" s="10"/>
      <c r="AD483" s="10"/>
      <c r="AE483" s="10"/>
      <c r="AF483" s="10"/>
      <c r="AG483" s="10"/>
      <c r="AH483" s="10"/>
      <c r="AI483" s="10"/>
      <c r="AJ483" s="10"/>
      <c r="AK483" s="10"/>
    </row>
    <row r="484" spans="1:37" s="15" customFormat="1" x14ac:dyDescent="0.2">
      <c r="A484" s="12"/>
      <c r="B484" s="13"/>
      <c r="C484" s="13"/>
      <c r="D484" s="14"/>
      <c r="G484" s="16"/>
      <c r="H484" s="13"/>
      <c r="I484" s="10"/>
      <c r="J484" s="10"/>
      <c r="K484" s="10"/>
      <c r="L484" s="10"/>
      <c r="M484" s="10"/>
      <c r="N484" s="20"/>
      <c r="O484" s="17"/>
      <c r="P484" s="17"/>
      <c r="Q484" s="17"/>
      <c r="R484" s="17"/>
      <c r="S484" s="17"/>
      <c r="T484" s="17"/>
      <c r="U484" s="17"/>
      <c r="V484" s="17"/>
      <c r="W484" s="17"/>
      <c r="X484" s="10"/>
      <c r="Y484" s="10"/>
      <c r="Z484" s="10"/>
      <c r="AA484" s="10"/>
      <c r="AB484" s="10"/>
      <c r="AC484" s="10"/>
      <c r="AD484" s="10"/>
      <c r="AE484" s="10"/>
      <c r="AF484" s="10"/>
      <c r="AG484" s="10"/>
      <c r="AH484" s="10"/>
      <c r="AI484" s="10"/>
      <c r="AJ484" s="10"/>
      <c r="AK484" s="10"/>
    </row>
    <row r="485" spans="1:37" s="15" customFormat="1" x14ac:dyDescent="0.2">
      <c r="A485" s="12"/>
      <c r="B485" s="13"/>
      <c r="C485" s="13"/>
      <c r="D485" s="14"/>
      <c r="G485" s="16"/>
      <c r="H485" s="13"/>
      <c r="I485" s="10"/>
      <c r="J485" s="10"/>
      <c r="K485" s="10"/>
      <c r="L485" s="10"/>
      <c r="M485" s="10"/>
      <c r="N485" s="20"/>
      <c r="O485" s="17"/>
      <c r="P485" s="17"/>
      <c r="Q485" s="17"/>
      <c r="R485" s="17"/>
      <c r="S485" s="17"/>
      <c r="T485" s="17"/>
      <c r="U485" s="17"/>
      <c r="V485" s="17"/>
      <c r="W485" s="17"/>
      <c r="X485" s="10"/>
      <c r="Y485" s="10"/>
      <c r="Z485" s="10"/>
      <c r="AA485" s="10"/>
      <c r="AB485" s="10"/>
      <c r="AC485" s="10"/>
      <c r="AD485" s="10"/>
      <c r="AE485" s="10"/>
      <c r="AF485" s="10"/>
      <c r="AG485" s="10"/>
      <c r="AH485" s="10"/>
      <c r="AI485" s="10"/>
      <c r="AJ485" s="10"/>
      <c r="AK485" s="10"/>
    </row>
    <row r="486" spans="1:37" s="15" customFormat="1" x14ac:dyDescent="0.2">
      <c r="A486" s="12"/>
      <c r="B486" s="13"/>
      <c r="C486" s="13"/>
      <c r="D486" s="14"/>
      <c r="G486" s="16"/>
      <c r="H486" s="13"/>
      <c r="I486" s="10"/>
      <c r="J486" s="10"/>
      <c r="K486" s="10"/>
      <c r="L486" s="10"/>
      <c r="M486" s="10"/>
      <c r="N486" s="20"/>
      <c r="O486" s="17"/>
      <c r="P486" s="17"/>
      <c r="Q486" s="17"/>
      <c r="R486" s="17"/>
      <c r="S486" s="17"/>
      <c r="T486" s="17"/>
      <c r="U486" s="17"/>
      <c r="V486" s="17"/>
      <c r="W486" s="17"/>
      <c r="X486" s="10"/>
      <c r="Y486" s="10"/>
      <c r="Z486" s="10"/>
      <c r="AA486" s="10"/>
      <c r="AB486" s="10"/>
      <c r="AC486" s="10"/>
      <c r="AD486" s="10"/>
      <c r="AE486" s="10"/>
      <c r="AF486" s="10"/>
      <c r="AG486" s="10"/>
      <c r="AH486" s="10"/>
      <c r="AI486" s="10"/>
      <c r="AJ486" s="10"/>
      <c r="AK486" s="10"/>
    </row>
    <row r="487" spans="1:37" s="15" customFormat="1" x14ac:dyDescent="0.2">
      <c r="A487" s="12"/>
      <c r="B487" s="13"/>
      <c r="C487" s="13"/>
      <c r="D487" s="14"/>
      <c r="G487" s="16"/>
      <c r="H487" s="13"/>
      <c r="I487" s="10"/>
      <c r="J487" s="10"/>
      <c r="K487" s="10"/>
      <c r="L487" s="10"/>
      <c r="M487" s="10"/>
      <c r="N487" s="20"/>
      <c r="O487" s="17"/>
      <c r="P487" s="17"/>
      <c r="Q487" s="17"/>
      <c r="R487" s="17"/>
      <c r="S487" s="17"/>
      <c r="T487" s="17"/>
      <c r="U487" s="17"/>
      <c r="V487" s="17"/>
      <c r="W487" s="17"/>
      <c r="X487" s="10"/>
      <c r="Y487" s="10"/>
      <c r="Z487" s="10"/>
      <c r="AA487" s="10"/>
      <c r="AB487" s="10"/>
      <c r="AC487" s="10"/>
      <c r="AD487" s="10"/>
      <c r="AE487" s="10"/>
      <c r="AF487" s="10"/>
      <c r="AG487" s="10"/>
      <c r="AH487" s="10"/>
      <c r="AI487" s="10"/>
      <c r="AJ487" s="10"/>
      <c r="AK487" s="10"/>
    </row>
    <row r="488" spans="1:37" s="15" customFormat="1" x14ac:dyDescent="0.2">
      <c r="A488" s="12"/>
      <c r="B488" s="13"/>
      <c r="C488" s="13"/>
      <c r="D488" s="14"/>
      <c r="G488" s="16"/>
      <c r="H488" s="13"/>
      <c r="I488" s="10"/>
      <c r="J488" s="10"/>
      <c r="K488" s="10"/>
      <c r="L488" s="10"/>
      <c r="M488" s="10"/>
      <c r="N488" s="20"/>
      <c r="O488" s="17"/>
      <c r="P488" s="17"/>
      <c r="Q488" s="17"/>
      <c r="R488" s="17"/>
      <c r="S488" s="17"/>
      <c r="T488" s="17"/>
      <c r="U488" s="17"/>
      <c r="V488" s="17"/>
      <c r="W488" s="17"/>
      <c r="X488" s="10"/>
      <c r="Y488" s="10"/>
      <c r="Z488" s="10"/>
      <c r="AA488" s="10"/>
      <c r="AB488" s="10"/>
      <c r="AC488" s="10"/>
      <c r="AD488" s="10"/>
      <c r="AE488" s="10"/>
      <c r="AF488" s="10"/>
      <c r="AG488" s="10"/>
      <c r="AH488" s="10"/>
      <c r="AI488" s="10"/>
      <c r="AJ488" s="10"/>
      <c r="AK488" s="10"/>
    </row>
    <row r="489" spans="1:37" s="15" customFormat="1" x14ac:dyDescent="0.2">
      <c r="A489" s="12"/>
      <c r="B489" s="13"/>
      <c r="C489" s="13"/>
      <c r="D489" s="14"/>
      <c r="G489" s="16"/>
      <c r="H489" s="13"/>
      <c r="I489" s="10"/>
      <c r="J489" s="10"/>
      <c r="K489" s="10"/>
      <c r="L489" s="10"/>
      <c r="M489" s="10"/>
      <c r="N489" s="20"/>
      <c r="O489" s="17"/>
      <c r="P489" s="17"/>
      <c r="Q489" s="17"/>
      <c r="R489" s="17"/>
      <c r="S489" s="17"/>
      <c r="T489" s="17"/>
      <c r="U489" s="17"/>
      <c r="V489" s="17"/>
      <c r="W489" s="17"/>
      <c r="X489" s="10"/>
      <c r="Y489" s="10"/>
      <c r="Z489" s="10"/>
      <c r="AA489" s="10"/>
      <c r="AB489" s="10"/>
      <c r="AC489" s="10"/>
      <c r="AD489" s="10"/>
      <c r="AE489" s="10"/>
      <c r="AF489" s="10"/>
      <c r="AG489" s="10"/>
      <c r="AH489" s="10"/>
      <c r="AI489" s="10"/>
      <c r="AJ489" s="10"/>
      <c r="AK489" s="10"/>
    </row>
    <row r="490" spans="1:37" s="15" customFormat="1" x14ac:dyDescent="0.2">
      <c r="A490" s="12"/>
      <c r="B490" s="13"/>
      <c r="C490" s="13"/>
      <c r="D490" s="14"/>
      <c r="G490" s="16"/>
      <c r="H490" s="13"/>
      <c r="I490" s="10"/>
      <c r="J490" s="10"/>
      <c r="K490" s="10"/>
      <c r="L490" s="10"/>
      <c r="M490" s="10"/>
      <c r="N490" s="20"/>
      <c r="O490" s="17"/>
      <c r="P490" s="17"/>
      <c r="Q490" s="17"/>
      <c r="R490" s="17"/>
      <c r="S490" s="17"/>
      <c r="T490" s="17"/>
      <c r="U490" s="17"/>
      <c r="V490" s="17"/>
      <c r="W490" s="17"/>
      <c r="X490" s="10"/>
      <c r="Y490" s="10"/>
      <c r="Z490" s="10"/>
      <c r="AA490" s="10"/>
      <c r="AB490" s="10"/>
      <c r="AC490" s="10"/>
      <c r="AD490" s="10"/>
      <c r="AE490" s="10"/>
      <c r="AF490" s="10"/>
      <c r="AG490" s="10"/>
      <c r="AH490" s="10"/>
      <c r="AI490" s="10"/>
      <c r="AJ490" s="10"/>
      <c r="AK490" s="10"/>
    </row>
    <row r="491" spans="1:37" s="15" customFormat="1" x14ac:dyDescent="0.2">
      <c r="A491" s="12"/>
      <c r="B491" s="13"/>
      <c r="C491" s="13"/>
      <c r="D491" s="14"/>
      <c r="G491" s="16"/>
      <c r="H491" s="13"/>
      <c r="I491" s="10"/>
      <c r="J491" s="10"/>
      <c r="K491" s="10"/>
      <c r="L491" s="10"/>
      <c r="M491" s="10"/>
      <c r="N491" s="20"/>
      <c r="O491" s="17"/>
      <c r="P491" s="17"/>
      <c r="Q491" s="17"/>
      <c r="R491" s="17"/>
      <c r="S491" s="17"/>
      <c r="T491" s="17"/>
      <c r="U491" s="17"/>
      <c r="V491" s="17"/>
      <c r="W491" s="17"/>
      <c r="X491" s="10"/>
      <c r="Y491" s="10"/>
      <c r="Z491" s="10"/>
      <c r="AA491" s="10"/>
      <c r="AB491" s="10"/>
      <c r="AC491" s="10"/>
      <c r="AD491" s="10"/>
      <c r="AE491" s="10"/>
      <c r="AF491" s="10"/>
      <c r="AG491" s="10"/>
      <c r="AH491" s="10"/>
      <c r="AI491" s="10"/>
      <c r="AJ491" s="10"/>
      <c r="AK491" s="10"/>
    </row>
    <row r="492" spans="1:37" s="15" customFormat="1" x14ac:dyDescent="0.2">
      <c r="A492" s="12"/>
      <c r="B492" s="13"/>
      <c r="C492" s="13"/>
      <c r="D492" s="14"/>
      <c r="G492" s="16"/>
      <c r="H492" s="13"/>
      <c r="I492" s="10"/>
      <c r="J492" s="10"/>
      <c r="K492" s="10"/>
      <c r="L492" s="10"/>
      <c r="M492" s="10"/>
      <c r="N492" s="20"/>
      <c r="O492" s="17"/>
      <c r="P492" s="17"/>
      <c r="Q492" s="17"/>
      <c r="R492" s="17"/>
      <c r="S492" s="17"/>
      <c r="T492" s="17"/>
      <c r="U492" s="17"/>
      <c r="V492" s="17"/>
      <c r="W492" s="17"/>
      <c r="X492" s="10"/>
      <c r="Y492" s="10"/>
      <c r="Z492" s="10"/>
      <c r="AA492" s="10"/>
      <c r="AB492" s="10"/>
      <c r="AC492" s="10"/>
      <c r="AD492" s="10"/>
      <c r="AE492" s="10"/>
      <c r="AF492" s="10"/>
      <c r="AG492" s="10"/>
      <c r="AH492" s="10"/>
      <c r="AI492" s="10"/>
      <c r="AJ492" s="10"/>
      <c r="AK492" s="10"/>
    </row>
    <row r="493" spans="1:37" s="15" customFormat="1" x14ac:dyDescent="0.2">
      <c r="A493" s="12"/>
      <c r="B493" s="13"/>
      <c r="C493" s="13"/>
      <c r="D493" s="14"/>
      <c r="G493" s="16"/>
      <c r="H493" s="13"/>
      <c r="I493" s="10"/>
      <c r="J493" s="10"/>
      <c r="K493" s="10"/>
      <c r="L493" s="10"/>
      <c r="M493" s="10"/>
      <c r="N493" s="20"/>
      <c r="O493" s="17"/>
      <c r="P493" s="17"/>
      <c r="Q493" s="17"/>
      <c r="R493" s="17"/>
      <c r="S493" s="17"/>
      <c r="T493" s="17"/>
      <c r="U493" s="17"/>
      <c r="V493" s="17"/>
      <c r="W493" s="17"/>
      <c r="X493" s="10"/>
      <c r="Y493" s="10"/>
      <c r="Z493" s="10"/>
      <c r="AA493" s="10"/>
      <c r="AB493" s="10"/>
      <c r="AC493" s="10"/>
      <c r="AD493" s="10"/>
      <c r="AE493" s="10"/>
      <c r="AF493" s="10"/>
      <c r="AG493" s="10"/>
      <c r="AH493" s="10"/>
      <c r="AI493" s="10"/>
      <c r="AJ493" s="10"/>
      <c r="AK493" s="10"/>
    </row>
    <row r="494" spans="1:37" s="15" customFormat="1" x14ac:dyDescent="0.2">
      <c r="A494" s="12"/>
      <c r="B494" s="13"/>
      <c r="C494" s="13"/>
      <c r="D494" s="14"/>
      <c r="G494" s="16"/>
      <c r="H494" s="13"/>
      <c r="I494" s="10"/>
      <c r="J494" s="10"/>
      <c r="K494" s="10"/>
      <c r="L494" s="10"/>
      <c r="M494" s="10"/>
      <c r="N494" s="20"/>
      <c r="O494" s="17"/>
      <c r="P494" s="17"/>
      <c r="Q494" s="17"/>
      <c r="R494" s="17"/>
      <c r="S494" s="17"/>
      <c r="T494" s="17"/>
      <c r="U494" s="17"/>
      <c r="V494" s="17"/>
      <c r="W494" s="17"/>
      <c r="X494" s="10"/>
      <c r="Y494" s="10"/>
      <c r="Z494" s="10"/>
      <c r="AA494" s="10"/>
      <c r="AB494" s="10"/>
      <c r="AC494" s="10"/>
      <c r="AD494" s="10"/>
      <c r="AE494" s="10"/>
      <c r="AF494" s="10"/>
      <c r="AG494" s="10"/>
      <c r="AH494" s="10"/>
      <c r="AI494" s="10"/>
      <c r="AJ494" s="10"/>
      <c r="AK494" s="10"/>
    </row>
    <row r="495" spans="1:37" s="15" customFormat="1" x14ac:dyDescent="0.2">
      <c r="A495" s="12"/>
      <c r="B495" s="13"/>
      <c r="C495" s="13"/>
      <c r="D495" s="14"/>
      <c r="G495" s="16"/>
      <c r="H495" s="13"/>
      <c r="I495" s="10"/>
      <c r="J495" s="10"/>
      <c r="K495" s="10"/>
      <c r="L495" s="10"/>
      <c r="M495" s="10"/>
      <c r="N495" s="20"/>
      <c r="O495" s="17"/>
      <c r="P495" s="17"/>
      <c r="Q495" s="17"/>
      <c r="R495" s="17"/>
      <c r="S495" s="17"/>
      <c r="T495" s="17"/>
      <c r="U495" s="17"/>
      <c r="V495" s="17"/>
      <c r="W495" s="17"/>
      <c r="X495" s="10"/>
      <c r="Y495" s="10"/>
      <c r="Z495" s="10"/>
      <c r="AA495" s="10"/>
      <c r="AB495" s="10"/>
      <c r="AC495" s="10"/>
      <c r="AD495" s="10"/>
      <c r="AE495" s="10"/>
      <c r="AF495" s="10"/>
      <c r="AG495" s="10"/>
      <c r="AH495" s="10"/>
      <c r="AI495" s="10"/>
      <c r="AJ495" s="10"/>
      <c r="AK495" s="10"/>
    </row>
    <row r="496" spans="1:37" s="15" customFormat="1" x14ac:dyDescent="0.2">
      <c r="A496" s="12"/>
      <c r="B496" s="13"/>
      <c r="C496" s="13"/>
      <c r="D496" s="14"/>
      <c r="G496" s="16"/>
      <c r="H496" s="13"/>
      <c r="I496" s="10"/>
      <c r="J496" s="10"/>
      <c r="K496" s="10"/>
      <c r="L496" s="10"/>
      <c r="M496" s="10"/>
      <c r="N496" s="20"/>
      <c r="O496" s="17"/>
      <c r="P496" s="17"/>
      <c r="Q496" s="17"/>
      <c r="R496" s="17"/>
      <c r="S496" s="17"/>
      <c r="T496" s="17"/>
      <c r="U496" s="17"/>
      <c r="V496" s="17"/>
      <c r="W496" s="17"/>
      <c r="X496" s="10"/>
      <c r="Y496" s="10"/>
      <c r="Z496" s="10"/>
      <c r="AA496" s="10"/>
      <c r="AB496" s="10"/>
      <c r="AC496" s="10"/>
      <c r="AD496" s="10"/>
      <c r="AE496" s="10"/>
      <c r="AF496" s="10"/>
      <c r="AG496" s="10"/>
      <c r="AH496" s="10"/>
      <c r="AI496" s="10"/>
      <c r="AJ496" s="10"/>
      <c r="AK496" s="10"/>
    </row>
    <row r="497" spans="1:37" s="15" customFormat="1" x14ac:dyDescent="0.2">
      <c r="A497" s="12"/>
      <c r="B497" s="13"/>
      <c r="C497" s="13"/>
      <c r="D497" s="14"/>
      <c r="G497" s="16"/>
      <c r="H497" s="13"/>
      <c r="I497" s="10"/>
      <c r="J497" s="10"/>
      <c r="K497" s="10"/>
      <c r="L497" s="10"/>
      <c r="M497" s="10"/>
      <c r="N497" s="20"/>
      <c r="O497" s="17"/>
      <c r="P497" s="17"/>
      <c r="Q497" s="17"/>
      <c r="R497" s="17"/>
      <c r="S497" s="17"/>
      <c r="T497" s="17"/>
      <c r="U497" s="17"/>
      <c r="V497" s="17"/>
      <c r="W497" s="17"/>
      <c r="X497" s="10"/>
      <c r="Y497" s="10"/>
      <c r="Z497" s="10"/>
      <c r="AA497" s="10"/>
      <c r="AB497" s="10"/>
      <c r="AC497" s="10"/>
      <c r="AD497" s="10"/>
      <c r="AE497" s="10"/>
      <c r="AF497" s="10"/>
      <c r="AG497" s="10"/>
      <c r="AH497" s="10"/>
      <c r="AI497" s="10"/>
      <c r="AJ497" s="10"/>
      <c r="AK497" s="10"/>
    </row>
    <row r="498" spans="1:37" s="15" customFormat="1" x14ac:dyDescent="0.2">
      <c r="A498" s="12"/>
      <c r="B498" s="13"/>
      <c r="C498" s="13"/>
      <c r="D498" s="14"/>
      <c r="G498" s="16"/>
      <c r="H498" s="13"/>
      <c r="I498" s="10"/>
      <c r="J498" s="10"/>
      <c r="K498" s="10"/>
      <c r="L498" s="10"/>
      <c r="M498" s="10"/>
      <c r="N498" s="20"/>
      <c r="O498" s="17"/>
      <c r="P498" s="17"/>
      <c r="Q498" s="17"/>
      <c r="R498" s="17"/>
      <c r="S498" s="17"/>
      <c r="T498" s="17"/>
      <c r="U498" s="17"/>
      <c r="V498" s="17"/>
      <c r="W498" s="17"/>
      <c r="X498" s="10"/>
      <c r="Y498" s="10"/>
      <c r="Z498" s="10"/>
      <c r="AA498" s="10"/>
      <c r="AB498" s="10"/>
      <c r="AC498" s="10"/>
      <c r="AD498" s="10"/>
      <c r="AE498" s="10"/>
      <c r="AF498" s="10"/>
      <c r="AG498" s="10"/>
      <c r="AH498" s="10"/>
      <c r="AI498" s="10"/>
      <c r="AJ498" s="10"/>
      <c r="AK498" s="10"/>
    </row>
    <row r="499" spans="1:37" s="15" customFormat="1" x14ac:dyDescent="0.2">
      <c r="A499" s="12"/>
      <c r="B499" s="13"/>
      <c r="C499" s="13"/>
      <c r="D499" s="14"/>
      <c r="G499" s="16"/>
      <c r="H499" s="13"/>
      <c r="I499" s="10"/>
      <c r="J499" s="10"/>
      <c r="K499" s="10"/>
      <c r="L499" s="10"/>
      <c r="M499" s="10"/>
      <c r="N499" s="20"/>
      <c r="O499" s="17"/>
      <c r="P499" s="17"/>
      <c r="Q499" s="17"/>
      <c r="R499" s="17"/>
      <c r="S499" s="17"/>
      <c r="T499" s="17"/>
      <c r="U499" s="17"/>
      <c r="V499" s="17"/>
      <c r="W499" s="17"/>
      <c r="X499" s="10"/>
      <c r="Y499" s="10"/>
      <c r="Z499" s="10"/>
      <c r="AA499" s="10"/>
      <c r="AB499" s="10"/>
      <c r="AC499" s="10"/>
      <c r="AD499" s="10"/>
      <c r="AE499" s="10"/>
      <c r="AF499" s="10"/>
      <c r="AG499" s="10"/>
      <c r="AH499" s="10"/>
      <c r="AI499" s="10"/>
      <c r="AJ499" s="10"/>
      <c r="AK499" s="10"/>
    </row>
    <row r="500" spans="1:37" s="15" customFormat="1" x14ac:dyDescent="0.2">
      <c r="A500" s="12"/>
      <c r="B500" s="13"/>
      <c r="C500" s="13"/>
      <c r="D500" s="14"/>
      <c r="G500" s="16"/>
      <c r="H500" s="13"/>
      <c r="I500" s="10"/>
      <c r="J500" s="10"/>
      <c r="K500" s="10"/>
      <c r="L500" s="10"/>
      <c r="M500" s="10"/>
      <c r="N500" s="20"/>
      <c r="O500" s="17"/>
      <c r="P500" s="17"/>
      <c r="Q500" s="17"/>
      <c r="R500" s="17"/>
      <c r="S500" s="17"/>
      <c r="T500" s="17"/>
      <c r="U500" s="17"/>
      <c r="V500" s="17"/>
      <c r="W500" s="17"/>
      <c r="X500" s="10"/>
      <c r="Y500" s="10"/>
      <c r="Z500" s="10"/>
      <c r="AA500" s="10"/>
      <c r="AB500" s="10"/>
      <c r="AC500" s="10"/>
      <c r="AD500" s="10"/>
      <c r="AE500" s="10"/>
      <c r="AF500" s="10"/>
      <c r="AG500" s="10"/>
      <c r="AH500" s="10"/>
      <c r="AI500" s="10"/>
      <c r="AJ500" s="10"/>
      <c r="AK500" s="10"/>
    </row>
    <row r="501" spans="1:37" s="15" customFormat="1" x14ac:dyDescent="0.2">
      <c r="A501" s="12"/>
      <c r="B501" s="13"/>
      <c r="C501" s="13"/>
      <c r="D501" s="14"/>
      <c r="G501" s="16"/>
      <c r="H501" s="13"/>
      <c r="I501" s="10"/>
      <c r="J501" s="10"/>
      <c r="K501" s="10"/>
      <c r="L501" s="10"/>
      <c r="M501" s="10"/>
      <c r="N501" s="20"/>
      <c r="O501" s="17"/>
      <c r="P501" s="17"/>
      <c r="Q501" s="17"/>
      <c r="R501" s="17"/>
      <c r="S501" s="17"/>
      <c r="T501" s="17"/>
      <c r="U501" s="17"/>
      <c r="V501" s="17"/>
      <c r="W501" s="17"/>
      <c r="X501" s="10"/>
      <c r="Y501" s="10"/>
      <c r="Z501" s="10"/>
      <c r="AA501" s="10"/>
      <c r="AB501" s="10"/>
      <c r="AC501" s="10"/>
      <c r="AD501" s="10"/>
      <c r="AE501" s="10"/>
      <c r="AF501" s="10"/>
      <c r="AG501" s="10"/>
      <c r="AH501" s="10"/>
      <c r="AI501" s="10"/>
      <c r="AJ501" s="10"/>
      <c r="AK501" s="10"/>
    </row>
    <row r="502" spans="1:37" s="15" customFormat="1" x14ac:dyDescent="0.2">
      <c r="A502" s="12"/>
      <c r="B502" s="13"/>
      <c r="C502" s="13"/>
      <c r="D502" s="14"/>
      <c r="G502" s="16"/>
      <c r="H502" s="13"/>
      <c r="I502" s="10"/>
      <c r="J502" s="10"/>
      <c r="K502" s="10"/>
      <c r="L502" s="10"/>
      <c r="M502" s="10"/>
      <c r="N502" s="20"/>
      <c r="O502" s="17"/>
      <c r="P502" s="17"/>
      <c r="Q502" s="17"/>
      <c r="R502" s="17"/>
      <c r="S502" s="17"/>
      <c r="T502" s="17"/>
      <c r="U502" s="17"/>
      <c r="V502" s="17"/>
      <c r="W502" s="17"/>
      <c r="X502" s="10"/>
      <c r="Y502" s="10"/>
      <c r="Z502" s="10"/>
      <c r="AA502" s="10"/>
      <c r="AB502" s="10"/>
      <c r="AC502" s="10"/>
      <c r="AD502" s="10"/>
      <c r="AE502" s="10"/>
      <c r="AF502" s="10"/>
      <c r="AG502" s="10"/>
      <c r="AH502" s="10"/>
      <c r="AI502" s="10"/>
      <c r="AJ502" s="10"/>
      <c r="AK502" s="10"/>
    </row>
    <row r="503" spans="1:37" s="15" customFormat="1" x14ac:dyDescent="0.2">
      <c r="A503" s="12"/>
      <c r="B503" s="13"/>
      <c r="C503" s="13"/>
      <c r="D503" s="14"/>
      <c r="G503" s="16"/>
      <c r="H503" s="13"/>
      <c r="I503" s="10"/>
      <c r="J503" s="10"/>
      <c r="K503" s="10"/>
      <c r="L503" s="10"/>
      <c r="M503" s="10"/>
      <c r="N503" s="20"/>
      <c r="O503" s="17"/>
      <c r="P503" s="17"/>
      <c r="Q503" s="17"/>
      <c r="R503" s="17"/>
      <c r="S503" s="17"/>
      <c r="T503" s="17"/>
      <c r="U503" s="17"/>
      <c r="V503" s="17"/>
      <c r="W503" s="17"/>
      <c r="X503" s="10"/>
      <c r="Y503" s="10"/>
      <c r="Z503" s="10"/>
      <c r="AA503" s="10"/>
      <c r="AB503" s="10"/>
      <c r="AC503" s="10"/>
      <c r="AD503" s="10"/>
      <c r="AE503" s="10"/>
      <c r="AF503" s="10"/>
      <c r="AG503" s="10"/>
      <c r="AH503" s="10"/>
      <c r="AI503" s="10"/>
      <c r="AJ503" s="10"/>
      <c r="AK503" s="10"/>
    </row>
    <row r="504" spans="1:37" s="15" customFormat="1" x14ac:dyDescent="0.2">
      <c r="A504" s="12"/>
      <c r="B504" s="13"/>
      <c r="C504" s="13"/>
      <c r="D504" s="14"/>
      <c r="G504" s="16"/>
      <c r="H504" s="13"/>
      <c r="I504" s="10"/>
      <c r="J504" s="10"/>
      <c r="K504" s="10"/>
      <c r="L504" s="10"/>
      <c r="M504" s="10"/>
      <c r="N504" s="20"/>
      <c r="O504" s="17"/>
      <c r="P504" s="17"/>
      <c r="Q504" s="17"/>
      <c r="R504" s="17"/>
      <c r="S504" s="17"/>
      <c r="T504" s="17"/>
      <c r="U504" s="17"/>
      <c r="V504" s="17"/>
      <c r="W504" s="17"/>
      <c r="X504" s="10"/>
      <c r="Y504" s="10"/>
      <c r="Z504" s="10"/>
      <c r="AA504" s="10"/>
      <c r="AB504" s="10"/>
      <c r="AC504" s="10"/>
      <c r="AD504" s="10"/>
      <c r="AE504" s="10"/>
      <c r="AF504" s="10"/>
      <c r="AG504" s="10"/>
      <c r="AH504" s="10"/>
      <c r="AI504" s="10"/>
      <c r="AJ504" s="10"/>
      <c r="AK504" s="10"/>
    </row>
    <row r="505" spans="1:37" s="15" customFormat="1" x14ac:dyDescent="0.2">
      <c r="A505" s="12"/>
      <c r="B505" s="13"/>
      <c r="C505" s="13"/>
      <c r="D505" s="14"/>
      <c r="G505" s="16"/>
      <c r="H505" s="13"/>
      <c r="I505" s="10"/>
      <c r="J505" s="10"/>
      <c r="K505" s="10"/>
      <c r="L505" s="10"/>
      <c r="M505" s="10"/>
      <c r="N505" s="20"/>
      <c r="O505" s="17"/>
      <c r="P505" s="17"/>
      <c r="Q505" s="17"/>
      <c r="R505" s="17"/>
      <c r="S505" s="17"/>
      <c r="T505" s="17"/>
      <c r="U505" s="17"/>
      <c r="V505" s="17"/>
      <c r="W505" s="17"/>
      <c r="X505" s="10"/>
      <c r="Y505" s="10"/>
      <c r="Z505" s="10"/>
      <c r="AA505" s="10"/>
      <c r="AB505" s="10"/>
      <c r="AC505" s="10"/>
      <c r="AD505" s="10"/>
      <c r="AE505" s="10"/>
      <c r="AF505" s="10"/>
      <c r="AG505" s="10"/>
      <c r="AH505" s="10"/>
      <c r="AI505" s="10"/>
      <c r="AJ505" s="10"/>
      <c r="AK505" s="10"/>
    </row>
    <row r="506" spans="1:37" s="15" customFormat="1" x14ac:dyDescent="0.2">
      <c r="A506" s="12"/>
      <c r="B506" s="13"/>
      <c r="C506" s="13"/>
      <c r="D506" s="14"/>
      <c r="G506" s="16"/>
      <c r="H506" s="13"/>
      <c r="I506" s="10"/>
      <c r="J506" s="10"/>
      <c r="K506" s="10"/>
      <c r="L506" s="10"/>
      <c r="M506" s="10"/>
      <c r="N506" s="20"/>
      <c r="O506" s="17"/>
      <c r="P506" s="17"/>
      <c r="Q506" s="17"/>
      <c r="R506" s="17"/>
      <c r="S506" s="17"/>
      <c r="T506" s="17"/>
      <c r="U506" s="17"/>
      <c r="V506" s="17"/>
      <c r="W506" s="17"/>
      <c r="X506" s="10"/>
      <c r="Y506" s="10"/>
      <c r="Z506" s="10"/>
      <c r="AA506" s="10"/>
      <c r="AB506" s="10"/>
      <c r="AC506" s="10"/>
      <c r="AD506" s="10"/>
      <c r="AE506" s="10"/>
      <c r="AF506" s="10"/>
      <c r="AG506" s="10"/>
      <c r="AH506" s="10"/>
      <c r="AI506" s="10"/>
      <c r="AJ506" s="10"/>
      <c r="AK506" s="10"/>
    </row>
    <row r="507" spans="1:37" s="15" customFormat="1" x14ac:dyDescent="0.2">
      <c r="A507" s="12"/>
      <c r="B507" s="13"/>
      <c r="C507" s="13"/>
      <c r="D507" s="14"/>
      <c r="G507" s="16"/>
      <c r="H507" s="13"/>
      <c r="I507" s="10"/>
      <c r="J507" s="10"/>
      <c r="K507" s="10"/>
      <c r="L507" s="10"/>
      <c r="M507" s="10"/>
      <c r="N507" s="20"/>
      <c r="O507" s="17"/>
      <c r="P507" s="17"/>
      <c r="Q507" s="17"/>
      <c r="R507" s="17"/>
      <c r="S507" s="17"/>
      <c r="T507" s="17"/>
      <c r="U507" s="17"/>
      <c r="V507" s="17"/>
      <c r="W507" s="17"/>
      <c r="X507" s="10"/>
      <c r="Y507" s="10"/>
      <c r="Z507" s="10"/>
      <c r="AA507" s="10"/>
      <c r="AB507" s="10"/>
      <c r="AC507" s="10"/>
      <c r="AD507" s="10"/>
      <c r="AE507" s="10"/>
      <c r="AF507" s="10"/>
      <c r="AG507" s="10"/>
      <c r="AH507" s="10"/>
      <c r="AI507" s="10"/>
      <c r="AJ507" s="10"/>
      <c r="AK507" s="10"/>
    </row>
    <row r="508" spans="1:37" s="15" customFormat="1" x14ac:dyDescent="0.2">
      <c r="A508" s="12"/>
      <c r="B508" s="13"/>
      <c r="C508" s="13"/>
      <c r="D508" s="14"/>
      <c r="G508" s="16"/>
      <c r="H508" s="13"/>
      <c r="I508" s="10"/>
      <c r="J508" s="10"/>
      <c r="K508" s="10"/>
      <c r="L508" s="10"/>
      <c r="M508" s="10"/>
      <c r="N508" s="20"/>
      <c r="O508" s="17"/>
      <c r="P508" s="17"/>
      <c r="Q508" s="17"/>
      <c r="R508" s="17"/>
      <c r="S508" s="17"/>
      <c r="T508" s="17"/>
      <c r="U508" s="17"/>
      <c r="V508" s="17"/>
      <c r="W508" s="17"/>
      <c r="X508" s="10"/>
      <c r="Y508" s="10"/>
      <c r="Z508" s="10"/>
      <c r="AA508" s="10"/>
      <c r="AB508" s="10"/>
      <c r="AC508" s="10"/>
      <c r="AD508" s="10"/>
      <c r="AE508" s="10"/>
      <c r="AF508" s="10"/>
      <c r="AG508" s="10"/>
      <c r="AH508" s="10"/>
      <c r="AI508" s="10"/>
      <c r="AJ508" s="10"/>
      <c r="AK508" s="10"/>
    </row>
    <row r="509" spans="1:37" s="15" customFormat="1" x14ac:dyDescent="0.2">
      <c r="A509" s="12"/>
      <c r="B509" s="13"/>
      <c r="C509" s="13"/>
      <c r="D509" s="14"/>
      <c r="G509" s="16"/>
      <c r="H509" s="13"/>
      <c r="I509" s="10"/>
      <c r="J509" s="10"/>
      <c r="K509" s="10"/>
      <c r="L509" s="10"/>
      <c r="M509" s="10"/>
      <c r="N509" s="20"/>
      <c r="O509" s="17"/>
      <c r="P509" s="17"/>
      <c r="Q509" s="17"/>
      <c r="R509" s="17"/>
      <c r="S509" s="17"/>
      <c r="T509" s="17"/>
      <c r="U509" s="17"/>
      <c r="V509" s="17"/>
      <c r="W509" s="17"/>
      <c r="X509" s="10"/>
      <c r="Y509" s="10"/>
      <c r="Z509" s="10"/>
      <c r="AA509" s="10"/>
      <c r="AB509" s="10"/>
      <c r="AC509" s="10"/>
      <c r="AD509" s="10"/>
      <c r="AE509" s="10"/>
      <c r="AF509" s="10"/>
      <c r="AG509" s="10"/>
      <c r="AH509" s="10"/>
      <c r="AI509" s="10"/>
      <c r="AJ509" s="10"/>
      <c r="AK509" s="10"/>
    </row>
    <row r="510" spans="1:37" s="15" customFormat="1" x14ac:dyDescent="0.2">
      <c r="A510" s="12"/>
      <c r="B510" s="13"/>
      <c r="C510" s="13"/>
      <c r="D510" s="14"/>
      <c r="G510" s="16"/>
      <c r="H510" s="13"/>
      <c r="I510" s="10"/>
      <c r="J510" s="10"/>
      <c r="K510" s="10"/>
      <c r="L510" s="10"/>
      <c r="M510" s="10"/>
      <c r="N510" s="20"/>
      <c r="O510" s="17"/>
      <c r="P510" s="17"/>
      <c r="Q510" s="17"/>
      <c r="R510" s="17"/>
      <c r="S510" s="17"/>
      <c r="T510" s="17"/>
      <c r="U510" s="17"/>
      <c r="V510" s="17"/>
      <c r="W510" s="17"/>
      <c r="X510" s="10"/>
      <c r="Y510" s="10"/>
      <c r="Z510" s="10"/>
      <c r="AA510" s="10"/>
      <c r="AB510" s="10"/>
      <c r="AC510" s="10"/>
      <c r="AD510" s="10"/>
      <c r="AE510" s="10"/>
      <c r="AF510" s="10"/>
      <c r="AG510" s="10"/>
      <c r="AH510" s="10"/>
      <c r="AI510" s="10"/>
      <c r="AJ510" s="10"/>
      <c r="AK510" s="10"/>
    </row>
    <row r="511" spans="1:37" s="15" customFormat="1" x14ac:dyDescent="0.2">
      <c r="A511" s="12"/>
      <c r="B511" s="13"/>
      <c r="C511" s="13"/>
      <c r="D511" s="14"/>
      <c r="G511" s="16"/>
      <c r="H511" s="13"/>
      <c r="I511" s="10"/>
      <c r="J511" s="10"/>
      <c r="K511" s="10"/>
      <c r="L511" s="10"/>
      <c r="M511" s="10"/>
      <c r="N511" s="20"/>
      <c r="O511" s="17"/>
      <c r="P511" s="17"/>
      <c r="Q511" s="17"/>
      <c r="R511" s="17"/>
      <c r="S511" s="17"/>
      <c r="T511" s="17"/>
      <c r="U511" s="17"/>
      <c r="V511" s="17"/>
      <c r="W511" s="17"/>
      <c r="X511" s="10"/>
      <c r="Y511" s="10"/>
      <c r="Z511" s="10"/>
      <c r="AA511" s="10"/>
      <c r="AB511" s="10"/>
      <c r="AC511" s="10"/>
      <c r="AD511" s="10"/>
      <c r="AE511" s="10"/>
      <c r="AF511" s="10"/>
      <c r="AG511" s="10"/>
      <c r="AH511" s="10"/>
      <c r="AI511" s="10"/>
      <c r="AJ511" s="10"/>
      <c r="AK511" s="10"/>
    </row>
    <row r="512" spans="1:37" s="15" customFormat="1" x14ac:dyDescent="0.2">
      <c r="A512" s="12"/>
      <c r="B512" s="13"/>
      <c r="C512" s="13"/>
      <c r="D512" s="14"/>
      <c r="G512" s="16"/>
      <c r="H512" s="13"/>
      <c r="I512" s="10"/>
      <c r="J512" s="10"/>
      <c r="K512" s="10"/>
      <c r="L512" s="10"/>
      <c r="M512" s="10"/>
      <c r="N512" s="20"/>
      <c r="O512" s="17"/>
      <c r="P512" s="17"/>
      <c r="Q512" s="17"/>
      <c r="R512" s="17"/>
      <c r="S512" s="17"/>
      <c r="T512" s="17"/>
      <c r="U512" s="17"/>
      <c r="V512" s="17"/>
      <c r="W512" s="17"/>
      <c r="X512" s="10"/>
      <c r="Y512" s="10"/>
      <c r="Z512" s="10"/>
      <c r="AA512" s="10"/>
      <c r="AB512" s="10"/>
      <c r="AC512" s="10"/>
      <c r="AD512" s="10"/>
      <c r="AE512" s="10"/>
      <c r="AF512" s="10"/>
      <c r="AG512" s="10"/>
      <c r="AH512" s="10"/>
      <c r="AI512" s="10"/>
      <c r="AJ512" s="10"/>
      <c r="AK512" s="10"/>
    </row>
    <row r="513" spans="1:37" s="15" customFormat="1" x14ac:dyDescent="0.2">
      <c r="A513" s="12"/>
      <c r="B513" s="13"/>
      <c r="C513" s="13"/>
      <c r="D513" s="14"/>
      <c r="G513" s="16"/>
      <c r="H513" s="13"/>
      <c r="I513" s="10"/>
      <c r="J513" s="10"/>
      <c r="K513" s="10"/>
      <c r="L513" s="10"/>
      <c r="M513" s="10"/>
      <c r="N513" s="20"/>
      <c r="O513" s="17"/>
      <c r="P513" s="17"/>
      <c r="Q513" s="17"/>
      <c r="R513" s="17"/>
      <c r="S513" s="17"/>
      <c r="T513" s="17"/>
      <c r="U513" s="17"/>
      <c r="V513" s="17"/>
      <c r="W513" s="17"/>
      <c r="X513" s="10"/>
      <c r="Y513" s="10"/>
      <c r="Z513" s="10"/>
      <c r="AA513" s="10"/>
      <c r="AB513" s="10"/>
      <c r="AC513" s="10"/>
      <c r="AD513" s="10"/>
      <c r="AE513" s="10"/>
      <c r="AF513" s="10"/>
      <c r="AG513" s="10"/>
      <c r="AH513" s="10"/>
      <c r="AI513" s="10"/>
      <c r="AJ513" s="10"/>
      <c r="AK513" s="10"/>
    </row>
    <row r="514" spans="1:37" s="15" customFormat="1" x14ac:dyDescent="0.2">
      <c r="A514" s="12"/>
      <c r="B514" s="13"/>
      <c r="C514" s="13"/>
      <c r="D514" s="14"/>
      <c r="G514" s="16"/>
      <c r="H514" s="13"/>
      <c r="I514" s="10"/>
      <c r="J514" s="10"/>
      <c r="K514" s="10"/>
      <c r="L514" s="10"/>
      <c r="M514" s="10"/>
      <c r="N514" s="20"/>
      <c r="O514" s="17"/>
      <c r="P514" s="17"/>
      <c r="Q514" s="17"/>
      <c r="R514" s="17"/>
      <c r="S514" s="17"/>
      <c r="T514" s="17"/>
      <c r="U514" s="17"/>
      <c r="V514" s="17"/>
      <c r="W514" s="17"/>
      <c r="X514" s="10"/>
      <c r="Y514" s="10"/>
      <c r="Z514" s="10"/>
      <c r="AA514" s="10"/>
      <c r="AB514" s="10"/>
      <c r="AC514" s="10"/>
      <c r="AD514" s="10"/>
      <c r="AE514" s="10"/>
      <c r="AF514" s="10"/>
      <c r="AG514" s="10"/>
      <c r="AH514" s="10"/>
      <c r="AI514" s="10"/>
      <c r="AJ514" s="10"/>
      <c r="AK514" s="10"/>
    </row>
    <row r="515" spans="1:37" s="15" customFormat="1" x14ac:dyDescent="0.2">
      <c r="A515" s="12"/>
      <c r="B515" s="13"/>
      <c r="C515" s="13"/>
      <c r="D515" s="14"/>
      <c r="G515" s="16"/>
      <c r="H515" s="13"/>
      <c r="I515" s="10"/>
      <c r="J515" s="10"/>
      <c r="K515" s="10"/>
      <c r="L515" s="10"/>
      <c r="M515" s="10"/>
      <c r="N515" s="20"/>
      <c r="O515" s="17"/>
      <c r="P515" s="17"/>
      <c r="Q515" s="17"/>
      <c r="R515" s="17"/>
      <c r="S515" s="17"/>
      <c r="T515" s="17"/>
      <c r="U515" s="17"/>
      <c r="V515" s="17"/>
      <c r="W515" s="17"/>
      <c r="X515" s="10"/>
      <c r="Y515" s="10"/>
      <c r="Z515" s="10"/>
      <c r="AA515" s="10"/>
      <c r="AB515" s="10"/>
      <c r="AC515" s="10"/>
      <c r="AD515" s="10"/>
      <c r="AE515" s="10"/>
      <c r="AF515" s="10"/>
      <c r="AG515" s="10"/>
      <c r="AH515" s="10"/>
      <c r="AI515" s="10"/>
      <c r="AJ515" s="10"/>
      <c r="AK515" s="10"/>
    </row>
    <row r="516" spans="1:37" s="15" customFormat="1" x14ac:dyDescent="0.2">
      <c r="A516" s="12"/>
      <c r="B516" s="13"/>
      <c r="C516" s="13"/>
      <c r="D516" s="14"/>
      <c r="G516" s="16"/>
      <c r="H516" s="13"/>
      <c r="I516" s="10"/>
      <c r="J516" s="10"/>
      <c r="K516" s="10"/>
      <c r="L516" s="10"/>
      <c r="M516" s="10"/>
      <c r="N516" s="20"/>
      <c r="O516" s="17"/>
      <c r="P516" s="17"/>
      <c r="Q516" s="17"/>
      <c r="R516" s="17"/>
      <c r="S516" s="17"/>
      <c r="T516" s="17"/>
      <c r="U516" s="17"/>
      <c r="V516" s="17"/>
      <c r="W516" s="17"/>
      <c r="X516" s="10"/>
      <c r="Y516" s="10"/>
      <c r="Z516" s="10"/>
      <c r="AA516" s="10"/>
      <c r="AB516" s="10"/>
      <c r="AC516" s="10"/>
      <c r="AD516" s="10"/>
      <c r="AE516" s="10"/>
      <c r="AF516" s="10"/>
      <c r="AG516" s="10"/>
      <c r="AH516" s="10"/>
      <c r="AI516" s="10"/>
      <c r="AJ516" s="10"/>
      <c r="AK516" s="10"/>
    </row>
    <row r="517" spans="1:37" s="15" customFormat="1" x14ac:dyDescent="0.2">
      <c r="A517" s="12"/>
      <c r="B517" s="13"/>
      <c r="C517" s="13"/>
      <c r="D517" s="14"/>
      <c r="G517" s="16"/>
      <c r="H517" s="13"/>
      <c r="I517" s="10"/>
      <c r="J517" s="10"/>
      <c r="K517" s="10"/>
      <c r="L517" s="10"/>
      <c r="M517" s="10"/>
      <c r="N517" s="20"/>
      <c r="O517" s="17"/>
      <c r="P517" s="17"/>
      <c r="Q517" s="17"/>
      <c r="R517" s="17"/>
      <c r="S517" s="17"/>
      <c r="T517" s="17"/>
      <c r="U517" s="17"/>
      <c r="V517" s="17"/>
      <c r="W517" s="17"/>
      <c r="X517" s="10"/>
      <c r="Y517" s="10"/>
      <c r="Z517" s="10"/>
      <c r="AA517" s="10"/>
      <c r="AB517" s="10"/>
      <c r="AC517" s="10"/>
      <c r="AD517" s="10"/>
      <c r="AE517" s="10"/>
      <c r="AF517" s="10"/>
      <c r="AG517" s="10"/>
      <c r="AH517" s="10"/>
      <c r="AI517" s="10"/>
      <c r="AJ517" s="10"/>
      <c r="AK517" s="10"/>
    </row>
    <row r="518" spans="1:37" s="15" customFormat="1" x14ac:dyDescent="0.2">
      <c r="A518" s="12"/>
      <c r="B518" s="13"/>
      <c r="C518" s="13"/>
      <c r="D518" s="14"/>
      <c r="G518" s="16"/>
      <c r="H518" s="13"/>
      <c r="I518" s="10"/>
      <c r="J518" s="10"/>
      <c r="K518" s="10"/>
      <c r="L518" s="10"/>
      <c r="M518" s="10"/>
      <c r="N518" s="20"/>
      <c r="O518" s="17"/>
      <c r="P518" s="17"/>
      <c r="Q518" s="17"/>
      <c r="R518" s="17"/>
      <c r="S518" s="17"/>
      <c r="T518" s="17"/>
      <c r="U518" s="17"/>
      <c r="V518" s="17"/>
      <c r="W518" s="17"/>
      <c r="X518" s="10"/>
      <c r="Y518" s="10"/>
      <c r="Z518" s="10"/>
      <c r="AA518" s="10"/>
      <c r="AB518" s="10"/>
      <c r="AC518" s="10"/>
      <c r="AD518" s="10"/>
      <c r="AE518" s="10"/>
      <c r="AF518" s="10"/>
      <c r="AG518" s="10"/>
      <c r="AH518" s="10"/>
      <c r="AI518" s="10"/>
      <c r="AJ518" s="10"/>
      <c r="AK518" s="10"/>
    </row>
    <row r="519" spans="1:37" s="15" customFormat="1" x14ac:dyDescent="0.2">
      <c r="A519" s="12"/>
      <c r="B519" s="13"/>
      <c r="C519" s="13"/>
      <c r="D519" s="14"/>
      <c r="G519" s="16"/>
      <c r="H519" s="13"/>
      <c r="I519" s="10"/>
      <c r="J519" s="10"/>
      <c r="K519" s="10"/>
      <c r="L519" s="10"/>
      <c r="M519" s="10"/>
      <c r="N519" s="20"/>
      <c r="O519" s="17"/>
      <c r="P519" s="17"/>
      <c r="Q519" s="17"/>
      <c r="R519" s="17"/>
      <c r="S519" s="17"/>
      <c r="T519" s="17"/>
      <c r="U519" s="17"/>
      <c r="V519" s="17"/>
      <c r="W519" s="17"/>
      <c r="X519" s="10"/>
      <c r="Y519" s="10"/>
      <c r="Z519" s="10"/>
      <c r="AA519" s="10"/>
      <c r="AB519" s="10"/>
      <c r="AC519" s="10"/>
      <c r="AD519" s="10"/>
      <c r="AE519" s="10"/>
      <c r="AF519" s="10"/>
      <c r="AG519" s="10"/>
      <c r="AH519" s="10"/>
      <c r="AI519" s="10"/>
      <c r="AJ519" s="10"/>
      <c r="AK519" s="10"/>
    </row>
    <row r="520" spans="1:37" s="15" customFormat="1" x14ac:dyDescent="0.2">
      <c r="A520" s="12"/>
      <c r="B520" s="13"/>
      <c r="C520" s="13"/>
      <c r="D520" s="14"/>
      <c r="G520" s="16"/>
      <c r="H520" s="13"/>
      <c r="I520" s="10"/>
      <c r="J520" s="10"/>
      <c r="K520" s="10"/>
      <c r="L520" s="10"/>
      <c r="M520" s="10"/>
      <c r="N520" s="20"/>
      <c r="O520" s="17"/>
      <c r="P520" s="17"/>
      <c r="Q520" s="17"/>
      <c r="R520" s="17"/>
      <c r="S520" s="17"/>
      <c r="T520" s="17"/>
      <c r="U520" s="17"/>
      <c r="V520" s="17"/>
      <c r="W520" s="17"/>
      <c r="X520" s="10"/>
      <c r="Y520" s="10"/>
      <c r="Z520" s="10"/>
      <c r="AA520" s="10"/>
      <c r="AB520" s="10"/>
      <c r="AC520" s="10"/>
      <c r="AD520" s="10"/>
      <c r="AE520" s="10"/>
      <c r="AF520" s="10"/>
      <c r="AG520" s="10"/>
      <c r="AH520" s="10"/>
      <c r="AI520" s="10"/>
      <c r="AJ520" s="10"/>
      <c r="AK520" s="10"/>
    </row>
    <row r="521" spans="1:37" s="15" customFormat="1" x14ac:dyDescent="0.2">
      <c r="A521" s="12"/>
      <c r="B521" s="13"/>
      <c r="C521" s="13"/>
      <c r="D521" s="14"/>
      <c r="G521" s="16"/>
      <c r="H521" s="13"/>
      <c r="I521" s="10"/>
      <c r="J521" s="10"/>
      <c r="K521" s="10"/>
      <c r="L521" s="10"/>
      <c r="M521" s="10"/>
      <c r="N521" s="20"/>
      <c r="O521" s="17"/>
      <c r="P521" s="17"/>
      <c r="Q521" s="17"/>
      <c r="R521" s="17"/>
      <c r="S521" s="17"/>
      <c r="T521" s="17"/>
      <c r="U521" s="17"/>
      <c r="V521" s="17"/>
      <c r="W521" s="17"/>
      <c r="X521" s="10"/>
      <c r="Y521" s="10"/>
      <c r="Z521" s="10"/>
      <c r="AA521" s="10"/>
      <c r="AB521" s="10"/>
      <c r="AC521" s="10"/>
      <c r="AD521" s="10"/>
      <c r="AE521" s="10"/>
      <c r="AF521" s="10"/>
      <c r="AG521" s="10"/>
      <c r="AH521" s="10"/>
      <c r="AI521" s="10"/>
      <c r="AJ521" s="10"/>
      <c r="AK521" s="10"/>
    </row>
    <row r="522" spans="1:37" s="15" customFormat="1" x14ac:dyDescent="0.2">
      <c r="A522" s="12"/>
      <c r="B522" s="13"/>
      <c r="C522" s="13"/>
      <c r="D522" s="14"/>
      <c r="G522" s="16"/>
      <c r="H522" s="13"/>
      <c r="I522" s="10"/>
      <c r="J522" s="10"/>
      <c r="K522" s="10"/>
      <c r="L522" s="10"/>
      <c r="M522" s="10"/>
      <c r="N522" s="20"/>
      <c r="O522" s="17"/>
      <c r="P522" s="17"/>
      <c r="Q522" s="17"/>
      <c r="R522" s="17"/>
      <c r="S522" s="17"/>
      <c r="T522" s="17"/>
      <c r="U522" s="17"/>
      <c r="V522" s="17"/>
      <c r="W522" s="17"/>
      <c r="X522" s="10"/>
      <c r="Y522" s="10"/>
      <c r="Z522" s="10"/>
      <c r="AA522" s="10"/>
      <c r="AB522" s="10"/>
      <c r="AC522" s="10"/>
      <c r="AD522" s="10"/>
      <c r="AE522" s="10"/>
      <c r="AF522" s="10"/>
      <c r="AG522" s="10"/>
      <c r="AH522" s="10"/>
      <c r="AI522" s="10"/>
      <c r="AJ522" s="10"/>
      <c r="AK522" s="10"/>
    </row>
    <row r="523" spans="1:37" s="15" customFormat="1" x14ac:dyDescent="0.2">
      <c r="A523" s="12"/>
      <c r="B523" s="13"/>
      <c r="C523" s="13"/>
      <c r="D523" s="14"/>
      <c r="G523" s="16"/>
      <c r="H523" s="13"/>
      <c r="I523" s="10"/>
      <c r="J523" s="10"/>
      <c r="K523" s="10"/>
      <c r="L523" s="10"/>
      <c r="M523" s="10"/>
      <c r="N523" s="20"/>
      <c r="O523" s="17"/>
      <c r="P523" s="17"/>
      <c r="Q523" s="17"/>
      <c r="R523" s="17"/>
      <c r="S523" s="17"/>
      <c r="T523" s="17"/>
      <c r="U523" s="17"/>
      <c r="V523" s="17"/>
      <c r="W523" s="17"/>
      <c r="X523" s="10"/>
      <c r="Y523" s="10"/>
      <c r="Z523" s="10"/>
      <c r="AA523" s="10"/>
      <c r="AB523" s="10"/>
      <c r="AC523" s="10"/>
      <c r="AD523" s="10"/>
      <c r="AE523" s="10"/>
      <c r="AF523" s="10"/>
      <c r="AG523" s="10"/>
      <c r="AH523" s="10"/>
      <c r="AI523" s="10"/>
      <c r="AJ523" s="10"/>
      <c r="AK523" s="10"/>
    </row>
    <row r="524" spans="1:37" s="15" customFormat="1" x14ac:dyDescent="0.2">
      <c r="A524" s="12"/>
      <c r="B524" s="13"/>
      <c r="C524" s="13"/>
      <c r="D524" s="14"/>
      <c r="G524" s="16"/>
      <c r="H524" s="13"/>
      <c r="I524" s="10"/>
      <c r="J524" s="10"/>
      <c r="K524" s="10"/>
      <c r="L524" s="10"/>
      <c r="M524" s="10"/>
      <c r="N524" s="20"/>
      <c r="O524" s="17"/>
      <c r="P524" s="17"/>
      <c r="Q524" s="17"/>
      <c r="R524" s="17"/>
      <c r="S524" s="17"/>
      <c r="T524" s="17"/>
      <c r="U524" s="17"/>
      <c r="V524" s="17"/>
      <c r="W524" s="17"/>
      <c r="X524" s="10"/>
      <c r="Y524" s="10"/>
      <c r="Z524" s="10"/>
      <c r="AA524" s="10"/>
      <c r="AB524" s="10"/>
      <c r="AC524" s="10"/>
      <c r="AD524" s="10"/>
      <c r="AE524" s="10"/>
      <c r="AF524" s="10"/>
      <c r="AG524" s="10"/>
      <c r="AH524" s="10"/>
      <c r="AI524" s="10"/>
      <c r="AJ524" s="10"/>
      <c r="AK524" s="10"/>
    </row>
    <row r="525" spans="1:37" s="15" customFormat="1" x14ac:dyDescent="0.2">
      <c r="A525" s="12"/>
      <c r="B525" s="13"/>
      <c r="C525" s="13"/>
      <c r="D525" s="14"/>
      <c r="G525" s="16"/>
      <c r="H525" s="13"/>
      <c r="I525" s="10"/>
      <c r="J525" s="10"/>
      <c r="K525" s="10"/>
      <c r="L525" s="10"/>
      <c r="M525" s="10"/>
      <c r="N525" s="20"/>
      <c r="O525" s="17"/>
      <c r="P525" s="17"/>
      <c r="Q525" s="17"/>
      <c r="R525" s="17"/>
      <c r="S525" s="17"/>
      <c r="T525" s="17"/>
      <c r="U525" s="17"/>
      <c r="V525" s="17"/>
      <c r="W525" s="17"/>
      <c r="X525" s="10"/>
      <c r="Y525" s="10"/>
      <c r="Z525" s="10"/>
      <c r="AA525" s="10"/>
      <c r="AB525" s="10"/>
      <c r="AC525" s="10"/>
      <c r="AD525" s="10"/>
      <c r="AE525" s="10"/>
      <c r="AF525" s="10"/>
      <c r="AG525" s="10"/>
      <c r="AH525" s="10"/>
      <c r="AI525" s="10"/>
      <c r="AJ525" s="10"/>
      <c r="AK525" s="10"/>
    </row>
    <row r="526" spans="1:37" s="15" customFormat="1" x14ac:dyDescent="0.2">
      <c r="A526" s="12"/>
      <c r="B526" s="13"/>
      <c r="C526" s="13"/>
      <c r="D526" s="14"/>
      <c r="G526" s="16"/>
      <c r="H526" s="13"/>
      <c r="I526" s="10"/>
      <c r="J526" s="10"/>
      <c r="K526" s="10"/>
      <c r="L526" s="10"/>
      <c r="M526" s="10"/>
      <c r="N526" s="20"/>
      <c r="O526" s="17"/>
      <c r="P526" s="17"/>
      <c r="Q526" s="17"/>
      <c r="R526" s="17"/>
      <c r="S526" s="17"/>
      <c r="T526" s="17"/>
      <c r="U526" s="17"/>
      <c r="V526" s="17"/>
      <c r="W526" s="17"/>
      <c r="X526" s="10"/>
      <c r="Y526" s="10"/>
      <c r="Z526" s="10"/>
      <c r="AA526" s="10"/>
      <c r="AB526" s="10"/>
      <c r="AC526" s="10"/>
      <c r="AD526" s="10"/>
      <c r="AE526" s="10"/>
      <c r="AF526" s="10"/>
      <c r="AG526" s="10"/>
      <c r="AH526" s="10"/>
      <c r="AI526" s="10"/>
      <c r="AJ526" s="10"/>
      <c r="AK526" s="10"/>
    </row>
    <row r="527" spans="1:37" s="15" customFormat="1" x14ac:dyDescent="0.2">
      <c r="A527" s="12"/>
      <c r="B527" s="13"/>
      <c r="C527" s="13"/>
      <c r="D527" s="14"/>
      <c r="G527" s="16"/>
      <c r="H527" s="13"/>
      <c r="I527" s="10"/>
      <c r="J527" s="10"/>
      <c r="K527" s="10"/>
      <c r="L527" s="10"/>
      <c r="M527" s="10"/>
      <c r="N527" s="20"/>
      <c r="O527" s="17"/>
      <c r="P527" s="17"/>
      <c r="Q527" s="17"/>
      <c r="R527" s="17"/>
      <c r="S527" s="17"/>
      <c r="T527" s="17"/>
      <c r="U527" s="17"/>
      <c r="V527" s="17"/>
      <c r="W527" s="17"/>
      <c r="X527" s="10"/>
      <c r="Y527" s="10"/>
      <c r="Z527" s="10"/>
      <c r="AA527" s="10"/>
      <c r="AB527" s="10"/>
      <c r="AC527" s="10"/>
      <c r="AD527" s="10"/>
      <c r="AE527" s="10"/>
      <c r="AF527" s="10"/>
      <c r="AG527" s="10"/>
      <c r="AH527" s="10"/>
      <c r="AI527" s="10"/>
      <c r="AJ527" s="10"/>
      <c r="AK527" s="10"/>
    </row>
    <row r="528" spans="1:37" s="15" customFormat="1" x14ac:dyDescent="0.2">
      <c r="A528" s="12"/>
      <c r="B528" s="13"/>
      <c r="C528" s="13"/>
      <c r="D528" s="14"/>
      <c r="G528" s="16"/>
      <c r="H528" s="13"/>
      <c r="I528" s="10"/>
      <c r="J528" s="10"/>
      <c r="K528" s="10"/>
      <c r="L528" s="10"/>
      <c r="M528" s="10"/>
      <c r="N528" s="20"/>
      <c r="O528" s="17"/>
      <c r="P528" s="17"/>
      <c r="Q528" s="17"/>
      <c r="R528" s="17"/>
      <c r="S528" s="17"/>
      <c r="T528" s="17"/>
      <c r="U528" s="17"/>
      <c r="V528" s="17"/>
      <c r="W528" s="17"/>
      <c r="X528" s="10"/>
      <c r="Y528" s="10"/>
      <c r="Z528" s="10"/>
      <c r="AA528" s="10"/>
      <c r="AB528" s="10"/>
      <c r="AC528" s="10"/>
      <c r="AD528" s="10"/>
      <c r="AE528" s="10"/>
      <c r="AF528" s="10"/>
      <c r="AG528" s="10"/>
      <c r="AH528" s="10"/>
      <c r="AI528" s="10"/>
      <c r="AJ528" s="10"/>
      <c r="AK528" s="10"/>
    </row>
    <row r="529" spans="1:37" s="15" customFormat="1" x14ac:dyDescent="0.2">
      <c r="A529" s="12"/>
      <c r="B529" s="13"/>
      <c r="C529" s="13"/>
      <c r="D529" s="14"/>
      <c r="G529" s="16"/>
      <c r="H529" s="13"/>
      <c r="I529" s="10"/>
      <c r="J529" s="10"/>
      <c r="K529" s="10"/>
      <c r="L529" s="10"/>
      <c r="M529" s="10"/>
      <c r="N529" s="20"/>
      <c r="O529" s="17"/>
      <c r="P529" s="17"/>
      <c r="Q529" s="17"/>
      <c r="R529" s="17"/>
      <c r="S529" s="17"/>
      <c r="T529" s="17"/>
      <c r="U529" s="17"/>
      <c r="V529" s="17"/>
      <c r="W529" s="17"/>
      <c r="X529" s="10"/>
      <c r="Y529" s="10"/>
      <c r="Z529" s="10"/>
      <c r="AA529" s="10"/>
      <c r="AB529" s="10"/>
      <c r="AC529" s="10"/>
      <c r="AD529" s="10"/>
      <c r="AE529" s="10"/>
      <c r="AF529" s="10"/>
      <c r="AG529" s="10"/>
      <c r="AH529" s="10"/>
      <c r="AI529" s="10"/>
      <c r="AJ529" s="10"/>
      <c r="AK529" s="10"/>
    </row>
    <row r="530" spans="1:37" s="15" customFormat="1" x14ac:dyDescent="0.2">
      <c r="A530" s="12"/>
      <c r="B530" s="13"/>
      <c r="C530" s="13"/>
      <c r="D530" s="14"/>
      <c r="G530" s="16"/>
      <c r="H530" s="13"/>
      <c r="I530" s="10"/>
      <c r="J530" s="10"/>
      <c r="K530" s="10"/>
      <c r="L530" s="10"/>
      <c r="M530" s="10"/>
      <c r="N530" s="20"/>
      <c r="O530" s="17"/>
      <c r="P530" s="17"/>
      <c r="Q530" s="17"/>
      <c r="R530" s="17"/>
      <c r="S530" s="17"/>
      <c r="T530" s="17"/>
      <c r="U530" s="17"/>
      <c r="V530" s="17"/>
      <c r="W530" s="17"/>
      <c r="X530" s="10"/>
      <c r="Y530" s="10"/>
      <c r="Z530" s="10"/>
      <c r="AA530" s="10"/>
      <c r="AB530" s="10"/>
      <c r="AC530" s="10"/>
      <c r="AD530" s="10"/>
      <c r="AE530" s="10"/>
      <c r="AF530" s="10"/>
      <c r="AG530" s="10"/>
      <c r="AH530" s="10"/>
      <c r="AI530" s="10"/>
      <c r="AJ530" s="10"/>
      <c r="AK530" s="10"/>
    </row>
    <row r="531" spans="1:37" s="15" customFormat="1" x14ac:dyDescent="0.2">
      <c r="A531" s="12"/>
      <c r="B531" s="13"/>
      <c r="C531" s="13"/>
      <c r="D531" s="14"/>
      <c r="G531" s="16"/>
      <c r="H531" s="13"/>
      <c r="I531" s="10"/>
      <c r="J531" s="10"/>
      <c r="K531" s="10"/>
      <c r="L531" s="10"/>
      <c r="M531" s="10"/>
      <c r="N531" s="20"/>
      <c r="O531" s="17"/>
      <c r="P531" s="17"/>
      <c r="Q531" s="17"/>
      <c r="R531" s="17"/>
      <c r="S531" s="17"/>
      <c r="T531" s="17"/>
      <c r="U531" s="17"/>
      <c r="V531" s="17"/>
      <c r="W531" s="17"/>
      <c r="X531" s="10"/>
      <c r="Y531" s="10"/>
      <c r="Z531" s="10"/>
      <c r="AA531" s="10"/>
      <c r="AB531" s="10"/>
      <c r="AC531" s="10"/>
      <c r="AD531" s="10"/>
      <c r="AE531" s="10"/>
      <c r="AF531" s="10"/>
      <c r="AG531" s="10"/>
      <c r="AH531" s="10"/>
      <c r="AI531" s="10"/>
      <c r="AJ531" s="10"/>
      <c r="AK531" s="10"/>
    </row>
    <row r="532" spans="1:37" s="15" customFormat="1" x14ac:dyDescent="0.2">
      <c r="A532" s="12"/>
      <c r="B532" s="13"/>
      <c r="C532" s="13"/>
      <c r="D532" s="14"/>
      <c r="G532" s="16"/>
      <c r="H532" s="13"/>
      <c r="I532" s="10"/>
      <c r="J532" s="10"/>
      <c r="K532" s="10"/>
      <c r="L532" s="10"/>
      <c r="M532" s="10"/>
      <c r="N532" s="20"/>
      <c r="O532" s="17"/>
      <c r="P532" s="17"/>
      <c r="Q532" s="17"/>
      <c r="R532" s="17"/>
      <c r="S532" s="17"/>
      <c r="T532" s="17"/>
      <c r="U532" s="17"/>
      <c r="V532" s="17"/>
      <c r="W532" s="17"/>
      <c r="X532" s="10"/>
      <c r="Y532" s="10"/>
      <c r="Z532" s="10"/>
      <c r="AA532" s="10"/>
      <c r="AB532" s="10"/>
      <c r="AC532" s="10"/>
      <c r="AD532" s="10"/>
      <c r="AE532" s="10"/>
      <c r="AF532" s="10"/>
      <c r="AG532" s="10"/>
      <c r="AH532" s="10"/>
      <c r="AI532" s="10"/>
      <c r="AJ532" s="10"/>
      <c r="AK532" s="10"/>
    </row>
    <row r="533" spans="1:37" s="15" customFormat="1" x14ac:dyDescent="0.2">
      <c r="A533" s="12"/>
      <c r="B533" s="13"/>
      <c r="C533" s="13"/>
      <c r="D533" s="14"/>
      <c r="G533" s="16"/>
      <c r="H533" s="13"/>
      <c r="I533" s="10"/>
      <c r="J533" s="10"/>
      <c r="K533" s="10"/>
      <c r="L533" s="10"/>
      <c r="M533" s="10"/>
      <c r="N533" s="20"/>
      <c r="O533" s="17"/>
      <c r="P533" s="17"/>
      <c r="Q533" s="17"/>
      <c r="R533" s="17"/>
      <c r="S533" s="17"/>
      <c r="T533" s="17"/>
      <c r="U533" s="17"/>
      <c r="V533" s="17"/>
      <c r="W533" s="17"/>
      <c r="X533" s="10"/>
      <c r="Y533" s="10"/>
      <c r="Z533" s="10"/>
      <c r="AA533" s="10"/>
      <c r="AB533" s="10"/>
      <c r="AC533" s="10"/>
      <c r="AD533" s="10"/>
      <c r="AE533" s="10"/>
      <c r="AF533" s="10"/>
      <c r="AG533" s="10"/>
      <c r="AH533" s="10"/>
      <c r="AI533" s="10"/>
      <c r="AJ533" s="10"/>
      <c r="AK533" s="10"/>
    </row>
    <row r="534" spans="1:37" s="15" customFormat="1" x14ac:dyDescent="0.2">
      <c r="A534" s="12"/>
      <c r="B534" s="13"/>
      <c r="C534" s="13"/>
      <c r="D534" s="14"/>
      <c r="G534" s="16"/>
      <c r="H534" s="13"/>
      <c r="I534" s="10"/>
      <c r="J534" s="10"/>
      <c r="K534" s="10"/>
      <c r="L534" s="10"/>
      <c r="M534" s="10"/>
      <c r="N534" s="20"/>
      <c r="O534" s="17"/>
      <c r="P534" s="17"/>
      <c r="Q534" s="17"/>
      <c r="R534" s="17"/>
      <c r="S534" s="17"/>
      <c r="T534" s="17"/>
      <c r="U534" s="17"/>
      <c r="V534" s="17"/>
      <c r="W534" s="17"/>
      <c r="X534" s="10"/>
      <c r="Y534" s="10"/>
      <c r="Z534" s="10"/>
      <c r="AA534" s="10"/>
      <c r="AB534" s="10"/>
      <c r="AC534" s="10"/>
      <c r="AD534" s="10"/>
      <c r="AE534" s="10"/>
      <c r="AF534" s="10"/>
      <c r="AG534" s="10"/>
      <c r="AH534" s="10"/>
      <c r="AI534" s="10"/>
      <c r="AJ534" s="10"/>
      <c r="AK534" s="10"/>
    </row>
    <row r="535" spans="1:37" s="15" customFormat="1" x14ac:dyDescent="0.2">
      <c r="A535" s="12"/>
      <c r="B535" s="13"/>
      <c r="C535" s="13"/>
      <c r="D535" s="14"/>
      <c r="G535" s="16"/>
      <c r="H535" s="13"/>
      <c r="I535" s="10"/>
      <c r="J535" s="10"/>
      <c r="K535" s="10"/>
      <c r="L535" s="10"/>
      <c r="M535" s="10"/>
      <c r="N535" s="20"/>
      <c r="O535" s="17"/>
      <c r="P535" s="17"/>
      <c r="Q535" s="17"/>
      <c r="R535" s="17"/>
      <c r="S535" s="17"/>
      <c r="T535" s="17"/>
      <c r="U535" s="17"/>
      <c r="V535" s="17"/>
      <c r="W535" s="17"/>
      <c r="X535" s="10"/>
      <c r="Y535" s="10"/>
      <c r="Z535" s="10"/>
      <c r="AA535" s="10"/>
      <c r="AB535" s="10"/>
      <c r="AC535" s="10"/>
      <c r="AD535" s="10"/>
      <c r="AE535" s="10"/>
      <c r="AF535" s="10"/>
      <c r="AG535" s="10"/>
      <c r="AH535" s="10"/>
      <c r="AI535" s="10"/>
      <c r="AJ535" s="10"/>
      <c r="AK535" s="10"/>
    </row>
    <row r="536" spans="1:37" s="15" customFormat="1" x14ac:dyDescent="0.2">
      <c r="A536" s="12"/>
      <c r="B536" s="13"/>
      <c r="C536" s="13"/>
      <c r="D536" s="14"/>
      <c r="G536" s="16"/>
      <c r="H536" s="13"/>
      <c r="I536" s="10"/>
      <c r="J536" s="10"/>
      <c r="K536" s="10"/>
      <c r="L536" s="10"/>
      <c r="M536" s="10"/>
      <c r="N536" s="20"/>
      <c r="O536" s="17"/>
      <c r="P536" s="17"/>
      <c r="Q536" s="17"/>
      <c r="R536" s="17"/>
      <c r="S536" s="17"/>
      <c r="T536" s="17"/>
      <c r="U536" s="17"/>
      <c r="V536" s="17"/>
      <c r="W536" s="17"/>
      <c r="X536" s="10"/>
      <c r="Y536" s="10"/>
      <c r="Z536" s="10"/>
      <c r="AA536" s="10"/>
      <c r="AB536" s="10"/>
      <c r="AC536" s="10"/>
      <c r="AD536" s="10"/>
      <c r="AE536" s="10"/>
      <c r="AF536" s="10"/>
      <c r="AG536" s="10"/>
      <c r="AH536" s="10"/>
      <c r="AI536" s="10"/>
      <c r="AJ536" s="10"/>
      <c r="AK536" s="10"/>
    </row>
    <row r="537" spans="1:37" s="15" customFormat="1" x14ac:dyDescent="0.2">
      <c r="A537" s="12"/>
      <c r="B537" s="13"/>
      <c r="C537" s="13"/>
      <c r="D537" s="14"/>
      <c r="G537" s="16"/>
      <c r="H537" s="13"/>
      <c r="I537" s="10"/>
      <c r="J537" s="10"/>
      <c r="K537" s="10"/>
      <c r="L537" s="10"/>
      <c r="M537" s="10"/>
      <c r="N537" s="20"/>
      <c r="O537" s="17"/>
      <c r="P537" s="17"/>
      <c r="Q537" s="17"/>
      <c r="R537" s="17"/>
      <c r="S537" s="17"/>
      <c r="T537" s="17"/>
      <c r="U537" s="17"/>
      <c r="V537" s="17"/>
      <c r="W537" s="17"/>
      <c r="X537" s="10"/>
      <c r="Y537" s="10"/>
      <c r="Z537" s="10"/>
      <c r="AA537" s="10"/>
      <c r="AB537" s="10"/>
      <c r="AC537" s="10"/>
      <c r="AD537" s="10"/>
      <c r="AE537" s="10"/>
      <c r="AF537" s="10"/>
      <c r="AG537" s="10"/>
      <c r="AH537" s="10"/>
      <c r="AI537" s="10"/>
      <c r="AJ537" s="10"/>
      <c r="AK537" s="10"/>
    </row>
    <row r="538" spans="1:37" s="15" customFormat="1" x14ac:dyDescent="0.2">
      <c r="A538" s="12"/>
      <c r="B538" s="13"/>
      <c r="C538" s="13"/>
      <c r="D538" s="14"/>
      <c r="G538" s="16"/>
      <c r="H538" s="13"/>
      <c r="I538" s="10"/>
      <c r="J538" s="10"/>
      <c r="K538" s="10"/>
      <c r="L538" s="10"/>
      <c r="M538" s="10"/>
      <c r="N538" s="20"/>
      <c r="O538" s="17"/>
      <c r="P538" s="17"/>
      <c r="Q538" s="17"/>
      <c r="R538" s="17"/>
      <c r="S538" s="17"/>
      <c r="T538" s="17"/>
      <c r="U538" s="17"/>
      <c r="V538" s="17"/>
      <c r="W538" s="17"/>
      <c r="X538" s="10"/>
      <c r="Y538" s="10"/>
      <c r="Z538" s="10"/>
      <c r="AA538" s="10"/>
      <c r="AB538" s="10"/>
      <c r="AC538" s="10"/>
      <c r="AD538" s="10"/>
      <c r="AE538" s="10"/>
      <c r="AF538" s="10"/>
      <c r="AG538" s="10"/>
      <c r="AH538" s="10"/>
      <c r="AI538" s="10"/>
      <c r="AJ538" s="10"/>
      <c r="AK538" s="10"/>
    </row>
    <row r="539" spans="1:37" s="15" customFormat="1" x14ac:dyDescent="0.2">
      <c r="A539" s="12"/>
      <c r="B539" s="13"/>
      <c r="C539" s="13"/>
      <c r="D539" s="14"/>
      <c r="G539" s="16"/>
      <c r="H539" s="13"/>
      <c r="I539" s="10"/>
      <c r="J539" s="10"/>
      <c r="K539" s="10"/>
      <c r="L539" s="10"/>
      <c r="M539" s="10"/>
      <c r="N539" s="20"/>
      <c r="O539" s="17"/>
      <c r="P539" s="17"/>
      <c r="Q539" s="17"/>
      <c r="R539" s="17"/>
      <c r="S539" s="17"/>
      <c r="T539" s="17"/>
      <c r="U539" s="17"/>
      <c r="V539" s="17"/>
      <c r="W539" s="17"/>
      <c r="X539" s="10"/>
      <c r="Y539" s="10"/>
      <c r="Z539" s="10"/>
      <c r="AA539" s="10"/>
      <c r="AB539" s="10"/>
      <c r="AC539" s="10"/>
      <c r="AD539" s="10"/>
      <c r="AE539" s="10"/>
      <c r="AF539" s="10"/>
      <c r="AG539" s="10"/>
      <c r="AH539" s="10"/>
      <c r="AI539" s="10"/>
      <c r="AJ539" s="10"/>
      <c r="AK539" s="10"/>
    </row>
    <row r="540" spans="1:37" s="15" customFormat="1" x14ac:dyDescent="0.2">
      <c r="A540" s="12"/>
      <c r="B540" s="13"/>
      <c r="C540" s="13"/>
      <c r="D540" s="14"/>
      <c r="G540" s="16"/>
      <c r="H540" s="13"/>
      <c r="I540" s="10"/>
      <c r="J540" s="10"/>
      <c r="K540" s="10"/>
      <c r="L540" s="10"/>
      <c r="M540" s="10"/>
      <c r="N540" s="20"/>
      <c r="O540" s="17"/>
      <c r="P540" s="17"/>
      <c r="Q540" s="17"/>
      <c r="R540" s="17"/>
      <c r="S540" s="17"/>
      <c r="T540" s="17"/>
      <c r="U540" s="17"/>
      <c r="V540" s="17"/>
      <c r="W540" s="17"/>
      <c r="X540" s="10"/>
      <c r="Y540" s="10"/>
      <c r="Z540" s="10"/>
      <c r="AA540" s="10"/>
      <c r="AB540" s="10"/>
      <c r="AC540" s="10"/>
      <c r="AD540" s="10"/>
      <c r="AE540" s="10"/>
      <c r="AF540" s="10"/>
      <c r="AG540" s="10"/>
      <c r="AH540" s="10"/>
      <c r="AI540" s="10"/>
      <c r="AJ540" s="10"/>
      <c r="AK540" s="10"/>
    </row>
    <row r="541" spans="1:37" s="15" customFormat="1" x14ac:dyDescent="0.2">
      <c r="A541" s="12"/>
      <c r="B541" s="13"/>
      <c r="C541" s="13"/>
      <c r="D541" s="14"/>
      <c r="G541" s="16"/>
      <c r="H541" s="13"/>
      <c r="I541" s="10"/>
      <c r="J541" s="10"/>
      <c r="K541" s="10"/>
      <c r="L541" s="10"/>
      <c r="M541" s="10"/>
      <c r="N541" s="20"/>
      <c r="O541" s="17"/>
      <c r="P541" s="17"/>
      <c r="Q541" s="17"/>
      <c r="R541" s="17"/>
      <c r="S541" s="17"/>
      <c r="T541" s="17"/>
      <c r="U541" s="17"/>
      <c r="V541" s="17"/>
      <c r="W541" s="17"/>
      <c r="X541" s="10"/>
      <c r="Y541" s="10"/>
      <c r="Z541" s="10"/>
      <c r="AA541" s="10"/>
      <c r="AB541" s="10"/>
      <c r="AC541" s="10"/>
      <c r="AD541" s="10"/>
      <c r="AE541" s="10"/>
      <c r="AF541" s="10"/>
      <c r="AG541" s="10"/>
      <c r="AH541" s="10"/>
      <c r="AI541" s="10"/>
      <c r="AJ541" s="10"/>
      <c r="AK541" s="10"/>
    </row>
    <row r="542" spans="1:37" s="15" customFormat="1" x14ac:dyDescent="0.2">
      <c r="A542" s="12"/>
      <c r="B542" s="13"/>
      <c r="C542" s="13"/>
      <c r="D542" s="14"/>
      <c r="G542" s="16"/>
      <c r="H542" s="13"/>
      <c r="I542" s="10"/>
      <c r="J542" s="10"/>
      <c r="K542" s="10"/>
      <c r="L542" s="10"/>
      <c r="M542" s="10"/>
      <c r="N542" s="20"/>
      <c r="O542" s="17"/>
      <c r="P542" s="17"/>
      <c r="Q542" s="17"/>
      <c r="R542" s="17"/>
      <c r="S542" s="17"/>
      <c r="T542" s="17"/>
      <c r="U542" s="17"/>
      <c r="V542" s="17"/>
      <c r="W542" s="17"/>
      <c r="X542" s="10"/>
      <c r="Y542" s="10"/>
      <c r="Z542" s="10"/>
      <c r="AA542" s="10"/>
      <c r="AB542" s="10"/>
      <c r="AC542" s="10"/>
      <c r="AD542" s="10"/>
      <c r="AE542" s="10"/>
      <c r="AF542" s="10"/>
      <c r="AG542" s="10"/>
      <c r="AH542" s="10"/>
      <c r="AI542" s="10"/>
      <c r="AJ542" s="10"/>
      <c r="AK542" s="10"/>
    </row>
    <row r="543" spans="1:37" s="15" customFormat="1" x14ac:dyDescent="0.2">
      <c r="A543" s="12"/>
      <c r="B543" s="13"/>
      <c r="C543" s="13"/>
      <c r="D543" s="14"/>
      <c r="G543" s="16"/>
      <c r="H543" s="13"/>
      <c r="I543" s="10"/>
      <c r="J543" s="10"/>
      <c r="K543" s="10"/>
      <c r="L543" s="10"/>
      <c r="M543" s="10"/>
      <c r="N543" s="20"/>
      <c r="O543" s="17"/>
      <c r="P543" s="17"/>
      <c r="Q543" s="17"/>
      <c r="R543" s="17"/>
      <c r="S543" s="17"/>
      <c r="T543" s="17"/>
      <c r="U543" s="17"/>
      <c r="V543" s="17"/>
      <c r="W543" s="17"/>
      <c r="X543" s="10"/>
      <c r="Y543" s="10"/>
      <c r="Z543" s="10"/>
      <c r="AA543" s="10"/>
      <c r="AB543" s="10"/>
      <c r="AC543" s="10"/>
      <c r="AD543" s="10"/>
      <c r="AE543" s="10"/>
      <c r="AF543" s="10"/>
      <c r="AG543" s="10"/>
      <c r="AH543" s="10"/>
      <c r="AI543" s="10"/>
      <c r="AJ543" s="10"/>
      <c r="AK543" s="10"/>
    </row>
    <row r="544" spans="1:37" s="15" customFormat="1" x14ac:dyDescent="0.2">
      <c r="A544" s="12"/>
      <c r="B544" s="13"/>
      <c r="C544" s="13"/>
      <c r="D544" s="14"/>
      <c r="G544" s="16"/>
      <c r="H544" s="13"/>
      <c r="I544" s="10"/>
      <c r="J544" s="10"/>
      <c r="K544" s="10"/>
      <c r="L544" s="10"/>
      <c r="M544" s="10"/>
      <c r="N544" s="20"/>
      <c r="O544" s="17"/>
      <c r="P544" s="17"/>
      <c r="Q544" s="17"/>
      <c r="R544" s="17"/>
      <c r="S544" s="17"/>
      <c r="T544" s="17"/>
      <c r="U544" s="17"/>
      <c r="V544" s="17"/>
      <c r="W544" s="17"/>
      <c r="X544" s="10"/>
      <c r="Y544" s="10"/>
      <c r="Z544" s="10"/>
      <c r="AA544" s="10"/>
      <c r="AB544" s="10"/>
      <c r="AC544" s="10"/>
      <c r="AD544" s="10"/>
      <c r="AE544" s="10"/>
      <c r="AF544" s="10"/>
      <c r="AG544" s="10"/>
      <c r="AH544" s="10"/>
      <c r="AI544" s="10"/>
      <c r="AJ544" s="10"/>
      <c r="AK544" s="10"/>
    </row>
    <row r="545" spans="1:37" s="15" customFormat="1" x14ac:dyDescent="0.2">
      <c r="A545" s="12"/>
      <c r="B545" s="13"/>
      <c r="C545" s="13"/>
      <c r="D545" s="14"/>
      <c r="G545" s="16"/>
      <c r="H545" s="13"/>
      <c r="I545" s="10"/>
      <c r="J545" s="10"/>
      <c r="K545" s="10"/>
      <c r="L545" s="10"/>
      <c r="M545" s="10"/>
      <c r="N545" s="20"/>
      <c r="O545" s="17"/>
      <c r="P545" s="17"/>
      <c r="Q545" s="17"/>
      <c r="R545" s="17"/>
      <c r="S545" s="17"/>
      <c r="T545" s="17"/>
      <c r="U545" s="17"/>
      <c r="V545" s="17"/>
      <c r="W545" s="17"/>
      <c r="X545" s="10"/>
      <c r="Y545" s="10"/>
      <c r="Z545" s="10"/>
      <c r="AA545" s="10"/>
      <c r="AB545" s="10"/>
      <c r="AC545" s="10"/>
      <c r="AD545" s="10"/>
      <c r="AE545" s="10"/>
      <c r="AF545" s="10"/>
      <c r="AG545" s="10"/>
      <c r="AH545" s="10"/>
      <c r="AI545" s="10"/>
      <c r="AJ545" s="10"/>
      <c r="AK545" s="10"/>
    </row>
    <row r="546" spans="1:37" s="15" customFormat="1" x14ac:dyDescent="0.2">
      <c r="A546" s="12"/>
      <c r="B546" s="13"/>
      <c r="C546" s="13"/>
      <c r="D546" s="14"/>
      <c r="G546" s="16"/>
      <c r="H546" s="13"/>
      <c r="I546" s="10"/>
      <c r="J546" s="10"/>
      <c r="K546" s="10"/>
      <c r="L546" s="10"/>
      <c r="M546" s="10"/>
      <c r="N546" s="20"/>
      <c r="O546" s="17"/>
      <c r="P546" s="17"/>
      <c r="Q546" s="17"/>
      <c r="R546" s="17"/>
      <c r="S546" s="17"/>
      <c r="T546" s="17"/>
      <c r="U546" s="17"/>
      <c r="V546" s="17"/>
      <c r="W546" s="17"/>
      <c r="X546" s="10"/>
      <c r="Y546" s="10"/>
      <c r="Z546" s="10"/>
      <c r="AA546" s="10"/>
      <c r="AB546" s="10"/>
      <c r="AC546" s="10"/>
      <c r="AD546" s="10"/>
      <c r="AE546" s="10"/>
      <c r="AF546" s="10"/>
      <c r="AG546" s="10"/>
      <c r="AH546" s="10"/>
      <c r="AI546" s="10"/>
      <c r="AJ546" s="10"/>
      <c r="AK546" s="10"/>
    </row>
    <row r="547" spans="1:37" s="15" customFormat="1" x14ac:dyDescent="0.2">
      <c r="A547" s="12"/>
      <c r="B547" s="13"/>
      <c r="C547" s="13"/>
      <c r="D547" s="14"/>
      <c r="G547" s="16"/>
      <c r="H547" s="13"/>
      <c r="I547" s="10"/>
      <c r="J547" s="10"/>
      <c r="K547" s="10"/>
      <c r="L547" s="10"/>
      <c r="M547" s="10"/>
      <c r="N547" s="20"/>
      <c r="O547" s="17"/>
      <c r="P547" s="17"/>
      <c r="Q547" s="17"/>
      <c r="R547" s="17"/>
      <c r="S547" s="17"/>
      <c r="T547" s="17"/>
      <c r="U547" s="17"/>
      <c r="V547" s="17"/>
      <c r="W547" s="17"/>
      <c r="X547" s="10"/>
      <c r="Y547" s="10"/>
      <c r="Z547" s="10"/>
      <c r="AA547" s="10"/>
      <c r="AB547" s="10"/>
      <c r="AC547" s="10"/>
      <c r="AD547" s="10"/>
      <c r="AE547" s="10"/>
      <c r="AF547" s="10"/>
      <c r="AG547" s="10"/>
      <c r="AH547" s="10"/>
      <c r="AI547" s="10"/>
      <c r="AJ547" s="10"/>
      <c r="AK547" s="10"/>
    </row>
    <row r="548" spans="1:37" s="15" customFormat="1" x14ac:dyDescent="0.2">
      <c r="A548" s="12"/>
      <c r="B548" s="13"/>
      <c r="C548" s="13"/>
      <c r="D548" s="14"/>
      <c r="G548" s="16"/>
      <c r="H548" s="13"/>
      <c r="I548" s="10"/>
      <c r="J548" s="10"/>
      <c r="K548" s="10"/>
      <c r="L548" s="10"/>
      <c r="M548" s="10"/>
      <c r="N548" s="20"/>
      <c r="O548" s="17"/>
      <c r="P548" s="17"/>
      <c r="Q548" s="17"/>
      <c r="R548" s="17"/>
      <c r="S548" s="17"/>
      <c r="T548" s="17"/>
      <c r="U548" s="17"/>
      <c r="V548" s="17"/>
      <c r="W548" s="17"/>
      <c r="X548" s="10"/>
      <c r="Y548" s="10"/>
      <c r="Z548" s="10"/>
      <c r="AA548" s="10"/>
      <c r="AB548" s="10"/>
      <c r="AC548" s="10"/>
      <c r="AD548" s="10"/>
      <c r="AE548" s="10"/>
      <c r="AF548" s="10"/>
      <c r="AG548" s="10"/>
      <c r="AH548" s="10"/>
      <c r="AI548" s="10"/>
      <c r="AJ548" s="10"/>
      <c r="AK548" s="10"/>
    </row>
    <row r="549" spans="1:37" s="15" customFormat="1" x14ac:dyDescent="0.2">
      <c r="A549" s="12"/>
      <c r="B549" s="13"/>
      <c r="C549" s="13"/>
      <c r="D549" s="14"/>
      <c r="G549" s="16"/>
      <c r="H549" s="13"/>
      <c r="I549" s="10"/>
      <c r="J549" s="10"/>
      <c r="K549" s="10"/>
      <c r="L549" s="10"/>
      <c r="M549" s="10"/>
      <c r="N549" s="20"/>
      <c r="O549" s="17"/>
      <c r="P549" s="17"/>
      <c r="Q549" s="17"/>
      <c r="R549" s="17"/>
      <c r="S549" s="17"/>
      <c r="T549" s="17"/>
      <c r="U549" s="17"/>
      <c r="V549" s="17"/>
      <c r="W549" s="17"/>
      <c r="X549" s="10"/>
      <c r="Y549" s="10"/>
      <c r="Z549" s="10"/>
      <c r="AA549" s="10"/>
      <c r="AB549" s="10"/>
      <c r="AC549" s="10"/>
      <c r="AD549" s="10"/>
      <c r="AE549" s="10"/>
      <c r="AF549" s="10"/>
      <c r="AG549" s="10"/>
      <c r="AH549" s="10"/>
      <c r="AI549" s="10"/>
      <c r="AJ549" s="10"/>
      <c r="AK549" s="10"/>
    </row>
    <row r="550" spans="1:37" s="15" customFormat="1" x14ac:dyDescent="0.2">
      <c r="A550" s="12"/>
      <c r="B550" s="13"/>
      <c r="C550" s="13"/>
      <c r="D550" s="14"/>
      <c r="G550" s="16"/>
      <c r="H550" s="13"/>
      <c r="I550" s="10"/>
      <c r="J550" s="10"/>
      <c r="K550" s="10"/>
      <c r="L550" s="10"/>
      <c r="M550" s="10"/>
      <c r="N550" s="20"/>
      <c r="O550" s="17"/>
      <c r="P550" s="17"/>
      <c r="Q550" s="17"/>
      <c r="R550" s="17"/>
      <c r="S550" s="17"/>
      <c r="T550" s="17"/>
      <c r="U550" s="17"/>
      <c r="V550" s="17"/>
      <c r="W550" s="17"/>
      <c r="X550" s="10"/>
      <c r="Y550" s="10"/>
      <c r="Z550" s="10"/>
      <c r="AA550" s="10"/>
      <c r="AB550" s="10"/>
      <c r="AC550" s="10"/>
      <c r="AD550" s="10"/>
      <c r="AE550" s="10"/>
      <c r="AF550" s="10"/>
      <c r="AG550" s="10"/>
      <c r="AH550" s="10"/>
      <c r="AI550" s="10"/>
      <c r="AJ550" s="10"/>
      <c r="AK550" s="10"/>
    </row>
    <row r="551" spans="1:37" s="15" customFormat="1" x14ac:dyDescent="0.2">
      <c r="A551" s="12"/>
      <c r="B551" s="13"/>
      <c r="C551" s="13"/>
      <c r="D551" s="14"/>
      <c r="G551" s="16"/>
      <c r="H551" s="13"/>
      <c r="I551" s="10"/>
      <c r="J551" s="10"/>
      <c r="K551" s="10"/>
      <c r="L551" s="10"/>
      <c r="M551" s="10"/>
      <c r="N551" s="20"/>
      <c r="O551" s="17"/>
      <c r="P551" s="17"/>
      <c r="Q551" s="17"/>
      <c r="R551" s="17"/>
      <c r="S551" s="17"/>
      <c r="T551" s="17"/>
      <c r="U551" s="17"/>
      <c r="V551" s="17"/>
      <c r="W551" s="17"/>
      <c r="X551" s="10"/>
      <c r="Y551" s="10"/>
      <c r="Z551" s="10"/>
      <c r="AA551" s="10"/>
      <c r="AB551" s="10"/>
      <c r="AC551" s="10"/>
      <c r="AD551" s="10"/>
      <c r="AE551" s="10"/>
      <c r="AF551" s="10"/>
      <c r="AG551" s="10"/>
      <c r="AH551" s="10"/>
      <c r="AI551" s="10"/>
      <c r="AJ551" s="10"/>
      <c r="AK551" s="10"/>
    </row>
    <row r="552" spans="1:37" s="15" customFormat="1" x14ac:dyDescent="0.2">
      <c r="A552" s="12"/>
      <c r="B552" s="13"/>
      <c r="C552" s="13"/>
      <c r="D552" s="14"/>
      <c r="G552" s="16"/>
      <c r="H552" s="13"/>
      <c r="I552" s="10"/>
      <c r="J552" s="10"/>
      <c r="K552" s="10"/>
      <c r="L552" s="10"/>
      <c r="M552" s="10"/>
      <c r="N552" s="20"/>
      <c r="O552" s="17"/>
      <c r="P552" s="17"/>
      <c r="Q552" s="17"/>
      <c r="R552" s="17"/>
      <c r="S552" s="17"/>
      <c r="T552" s="17"/>
      <c r="U552" s="17"/>
      <c r="V552" s="17"/>
      <c r="W552" s="17"/>
      <c r="X552" s="10"/>
      <c r="Y552" s="10"/>
      <c r="Z552" s="10"/>
      <c r="AA552" s="10"/>
      <c r="AB552" s="10"/>
      <c r="AC552" s="10"/>
      <c r="AD552" s="10"/>
      <c r="AE552" s="10"/>
      <c r="AF552" s="10"/>
      <c r="AG552" s="10"/>
      <c r="AH552" s="10"/>
      <c r="AI552" s="10"/>
      <c r="AJ552" s="10"/>
      <c r="AK552" s="10"/>
    </row>
    <row r="553" spans="1:37" s="15" customFormat="1" x14ac:dyDescent="0.2">
      <c r="A553" s="12"/>
      <c r="B553" s="13"/>
      <c r="C553" s="13"/>
      <c r="D553" s="14"/>
      <c r="G553" s="16"/>
      <c r="H553" s="13"/>
      <c r="I553" s="10"/>
      <c r="J553" s="10"/>
      <c r="K553" s="10"/>
      <c r="L553" s="10"/>
      <c r="M553" s="10"/>
      <c r="N553" s="20"/>
      <c r="O553" s="17"/>
      <c r="P553" s="17"/>
      <c r="Q553" s="17"/>
      <c r="R553" s="17"/>
      <c r="S553" s="17"/>
      <c r="T553" s="17"/>
      <c r="U553" s="17"/>
      <c r="V553" s="17"/>
      <c r="W553" s="17"/>
      <c r="X553" s="10"/>
      <c r="Y553" s="10"/>
      <c r="Z553" s="10"/>
      <c r="AA553" s="10"/>
      <c r="AB553" s="10"/>
      <c r="AC553" s="10"/>
      <c r="AD553" s="10"/>
      <c r="AE553" s="10"/>
      <c r="AF553" s="10"/>
      <c r="AG553" s="10"/>
      <c r="AH553" s="10"/>
      <c r="AI553" s="10"/>
      <c r="AJ553" s="10"/>
      <c r="AK553" s="10"/>
    </row>
    <row r="554" spans="1:37" s="15" customFormat="1" x14ac:dyDescent="0.2">
      <c r="A554" s="12"/>
      <c r="B554" s="13"/>
      <c r="C554" s="13"/>
      <c r="D554" s="14"/>
      <c r="G554" s="16"/>
      <c r="H554" s="13"/>
      <c r="I554" s="10"/>
      <c r="J554" s="10"/>
      <c r="K554" s="10"/>
      <c r="L554" s="10"/>
      <c r="M554" s="10"/>
      <c r="N554" s="20"/>
      <c r="O554" s="17"/>
      <c r="P554" s="17"/>
      <c r="Q554" s="17"/>
      <c r="R554" s="17"/>
      <c r="S554" s="17"/>
      <c r="T554" s="17"/>
      <c r="U554" s="17"/>
      <c r="V554" s="17"/>
      <c r="W554" s="17"/>
      <c r="X554" s="10"/>
      <c r="Y554" s="10"/>
      <c r="Z554" s="10"/>
      <c r="AA554" s="10"/>
      <c r="AB554" s="10"/>
      <c r="AC554" s="10"/>
      <c r="AD554" s="10"/>
      <c r="AE554" s="10"/>
      <c r="AF554" s="10"/>
      <c r="AG554" s="10"/>
      <c r="AH554" s="10"/>
      <c r="AI554" s="10"/>
      <c r="AJ554" s="10"/>
      <c r="AK554" s="10"/>
    </row>
    <row r="555" spans="1:37" s="15" customFormat="1" x14ac:dyDescent="0.2">
      <c r="A555" s="12"/>
      <c r="B555" s="13"/>
      <c r="C555" s="13"/>
      <c r="D555" s="14"/>
      <c r="G555" s="16"/>
      <c r="H555" s="13"/>
      <c r="I555" s="10"/>
      <c r="J555" s="10"/>
      <c r="K555" s="10"/>
      <c r="L555" s="10"/>
      <c r="M555" s="10"/>
      <c r="N555" s="20"/>
      <c r="O555" s="17"/>
      <c r="P555" s="17"/>
      <c r="Q555" s="17"/>
      <c r="R555" s="17"/>
      <c r="S555" s="17"/>
      <c r="T555" s="17"/>
      <c r="U555" s="17"/>
      <c r="V555" s="17"/>
      <c r="W555" s="17"/>
      <c r="X555" s="10"/>
      <c r="Y555" s="10"/>
      <c r="Z555" s="10"/>
      <c r="AA555" s="10"/>
      <c r="AB555" s="10"/>
      <c r="AC555" s="10"/>
      <c r="AD555" s="10"/>
      <c r="AE555" s="10"/>
      <c r="AF555" s="10"/>
      <c r="AG555" s="10"/>
      <c r="AH555" s="10"/>
      <c r="AI555" s="10"/>
      <c r="AJ555" s="10"/>
      <c r="AK555" s="10"/>
    </row>
    <row r="556" spans="1:37" s="15" customFormat="1" x14ac:dyDescent="0.2">
      <c r="A556" s="12"/>
      <c r="B556" s="13"/>
      <c r="C556" s="13"/>
      <c r="D556" s="14"/>
      <c r="G556" s="16"/>
      <c r="H556" s="13"/>
      <c r="I556" s="10"/>
      <c r="J556" s="10"/>
      <c r="K556" s="10"/>
      <c r="L556" s="10"/>
      <c r="M556" s="10"/>
      <c r="N556" s="20"/>
      <c r="O556" s="17"/>
      <c r="P556" s="17"/>
      <c r="Q556" s="17"/>
      <c r="R556" s="17"/>
      <c r="S556" s="17"/>
      <c r="T556" s="17"/>
      <c r="U556" s="17"/>
      <c r="V556" s="17"/>
      <c r="W556" s="17"/>
      <c r="X556" s="10"/>
      <c r="Y556" s="10"/>
      <c r="Z556" s="10"/>
      <c r="AA556" s="10"/>
      <c r="AB556" s="10"/>
      <c r="AC556" s="10"/>
      <c r="AD556" s="10"/>
      <c r="AE556" s="10"/>
      <c r="AF556" s="10"/>
      <c r="AG556" s="10"/>
      <c r="AH556" s="10"/>
      <c r="AI556" s="10"/>
      <c r="AJ556" s="10"/>
      <c r="AK556" s="10"/>
    </row>
    <row r="557" spans="1:37" s="15" customFormat="1" x14ac:dyDescent="0.2">
      <c r="A557" s="12"/>
      <c r="B557" s="13"/>
      <c r="C557" s="13"/>
      <c r="D557" s="14"/>
      <c r="G557" s="16"/>
      <c r="H557" s="13"/>
      <c r="I557" s="10"/>
      <c r="J557" s="10"/>
      <c r="K557" s="10"/>
      <c r="L557" s="10"/>
      <c r="M557" s="10"/>
      <c r="N557" s="20"/>
      <c r="O557" s="17"/>
      <c r="P557" s="17"/>
      <c r="Q557" s="17"/>
      <c r="R557" s="17"/>
      <c r="S557" s="17"/>
      <c r="T557" s="17"/>
      <c r="U557" s="17"/>
      <c r="V557" s="17"/>
      <c r="W557" s="17"/>
      <c r="X557" s="10"/>
      <c r="Y557" s="10"/>
      <c r="Z557" s="10"/>
      <c r="AA557" s="10"/>
      <c r="AB557" s="10"/>
      <c r="AC557" s="10"/>
      <c r="AD557" s="10"/>
      <c r="AE557" s="10"/>
      <c r="AF557" s="10"/>
      <c r="AG557" s="10"/>
      <c r="AH557" s="10"/>
      <c r="AI557" s="10"/>
      <c r="AJ557" s="10"/>
      <c r="AK557" s="10"/>
    </row>
    <row r="558" spans="1:37" s="15" customFormat="1" x14ac:dyDescent="0.2">
      <c r="A558" s="12"/>
      <c r="B558" s="13"/>
      <c r="C558" s="13"/>
      <c r="D558" s="14"/>
      <c r="G558" s="16"/>
      <c r="H558" s="13"/>
      <c r="I558" s="10"/>
      <c r="J558" s="10"/>
      <c r="K558" s="10"/>
      <c r="L558" s="10"/>
      <c r="M558" s="10"/>
      <c r="N558" s="20"/>
      <c r="O558" s="17"/>
      <c r="P558" s="17"/>
      <c r="Q558" s="17"/>
      <c r="R558" s="17"/>
      <c r="S558" s="17"/>
      <c r="T558" s="17"/>
      <c r="U558" s="17"/>
      <c r="V558" s="17"/>
      <c r="W558" s="17"/>
      <c r="X558" s="10"/>
      <c r="Y558" s="10"/>
      <c r="Z558" s="10"/>
      <c r="AA558" s="10"/>
      <c r="AB558" s="10"/>
      <c r="AC558" s="10"/>
      <c r="AD558" s="10"/>
      <c r="AE558" s="10"/>
      <c r="AF558" s="10"/>
      <c r="AG558" s="10"/>
      <c r="AH558" s="10"/>
      <c r="AI558" s="10"/>
      <c r="AJ558" s="10"/>
      <c r="AK558" s="10"/>
    </row>
    <row r="559" spans="1:37" s="15" customFormat="1" x14ac:dyDescent="0.2">
      <c r="A559" s="12"/>
      <c r="B559" s="13"/>
      <c r="C559" s="13"/>
      <c r="D559" s="14"/>
      <c r="G559" s="16"/>
      <c r="H559" s="13"/>
      <c r="I559" s="10"/>
      <c r="J559" s="10"/>
      <c r="K559" s="10"/>
      <c r="L559" s="10"/>
      <c r="M559" s="10"/>
      <c r="N559" s="20"/>
      <c r="O559" s="17"/>
      <c r="P559" s="17"/>
      <c r="Q559" s="17"/>
      <c r="R559" s="17"/>
      <c r="S559" s="17"/>
      <c r="T559" s="17"/>
      <c r="U559" s="17"/>
      <c r="V559" s="17"/>
      <c r="W559" s="17"/>
      <c r="X559" s="10"/>
      <c r="Y559" s="10"/>
      <c r="Z559" s="10"/>
      <c r="AA559" s="10"/>
      <c r="AB559" s="10"/>
      <c r="AC559" s="10"/>
      <c r="AD559" s="10"/>
      <c r="AE559" s="10"/>
      <c r="AF559" s="10"/>
      <c r="AG559" s="10"/>
      <c r="AH559" s="10"/>
      <c r="AI559" s="10"/>
      <c r="AJ559" s="10"/>
      <c r="AK559" s="10"/>
    </row>
    <row r="560" spans="1:37" s="15" customFormat="1" x14ac:dyDescent="0.2">
      <c r="A560" s="12"/>
      <c r="B560" s="13"/>
      <c r="C560" s="13"/>
      <c r="D560" s="14"/>
      <c r="G560" s="16"/>
      <c r="H560" s="13"/>
      <c r="I560" s="10"/>
      <c r="J560" s="10"/>
      <c r="K560" s="10"/>
      <c r="L560" s="10"/>
      <c r="M560" s="10"/>
      <c r="N560" s="20"/>
      <c r="O560" s="17"/>
      <c r="P560" s="17"/>
      <c r="Q560" s="17"/>
      <c r="R560" s="17"/>
      <c r="S560" s="17"/>
      <c r="T560" s="17"/>
      <c r="U560" s="17"/>
      <c r="V560" s="17"/>
      <c r="W560" s="17"/>
      <c r="X560" s="10"/>
      <c r="Y560" s="10"/>
      <c r="Z560" s="10"/>
      <c r="AA560" s="10"/>
      <c r="AB560" s="10"/>
      <c r="AC560" s="10"/>
      <c r="AD560" s="10"/>
      <c r="AE560" s="10"/>
      <c r="AF560" s="10"/>
      <c r="AG560" s="10"/>
      <c r="AH560" s="10"/>
      <c r="AI560" s="10"/>
      <c r="AJ560" s="10"/>
      <c r="AK560" s="10"/>
    </row>
    <row r="561" spans="1:37" s="15" customFormat="1" x14ac:dyDescent="0.2">
      <c r="A561" s="12"/>
      <c r="B561" s="13"/>
      <c r="C561" s="13"/>
      <c r="D561" s="14"/>
      <c r="G561" s="16"/>
      <c r="H561" s="13"/>
      <c r="I561" s="10"/>
      <c r="J561" s="10"/>
      <c r="K561" s="10"/>
      <c r="L561" s="10"/>
      <c r="M561" s="10"/>
      <c r="N561" s="20"/>
      <c r="O561" s="17"/>
      <c r="P561" s="17"/>
      <c r="Q561" s="17"/>
      <c r="R561" s="17"/>
      <c r="S561" s="17"/>
      <c r="T561" s="17"/>
      <c r="U561" s="17"/>
      <c r="V561" s="17"/>
      <c r="W561" s="17"/>
      <c r="X561" s="10"/>
      <c r="Y561" s="10"/>
      <c r="Z561" s="10"/>
      <c r="AA561" s="10"/>
      <c r="AB561" s="10"/>
      <c r="AC561" s="10"/>
      <c r="AD561" s="10"/>
      <c r="AE561" s="10"/>
      <c r="AF561" s="10"/>
      <c r="AG561" s="10"/>
      <c r="AH561" s="10"/>
      <c r="AI561" s="10"/>
      <c r="AJ561" s="10"/>
      <c r="AK561" s="10"/>
    </row>
    <row r="562" spans="1:37" s="15" customFormat="1" x14ac:dyDescent="0.2">
      <c r="A562" s="12"/>
      <c r="B562" s="13"/>
      <c r="C562" s="13"/>
      <c r="D562" s="14"/>
      <c r="G562" s="16"/>
      <c r="H562" s="13"/>
      <c r="I562" s="10"/>
      <c r="J562" s="10"/>
      <c r="K562" s="10"/>
      <c r="L562" s="10"/>
      <c r="M562" s="10"/>
      <c r="N562" s="20"/>
      <c r="O562" s="17"/>
      <c r="P562" s="17"/>
      <c r="Q562" s="17"/>
      <c r="R562" s="17"/>
      <c r="S562" s="17"/>
      <c r="T562" s="17"/>
      <c r="U562" s="17"/>
      <c r="V562" s="17"/>
      <c r="W562" s="17"/>
      <c r="X562" s="10"/>
      <c r="Y562" s="10"/>
      <c r="Z562" s="10"/>
      <c r="AA562" s="10"/>
      <c r="AB562" s="10"/>
      <c r="AC562" s="10"/>
      <c r="AD562" s="10"/>
      <c r="AE562" s="10"/>
      <c r="AF562" s="10"/>
      <c r="AG562" s="10"/>
      <c r="AH562" s="10"/>
      <c r="AI562" s="10"/>
      <c r="AJ562" s="10"/>
      <c r="AK562" s="10"/>
    </row>
    <row r="563" spans="1:37" s="15" customFormat="1" x14ac:dyDescent="0.2">
      <c r="A563" s="12"/>
      <c r="B563" s="13"/>
      <c r="C563" s="13"/>
      <c r="D563" s="14"/>
      <c r="G563" s="16"/>
      <c r="H563" s="13"/>
      <c r="I563" s="10"/>
      <c r="J563" s="10"/>
      <c r="K563" s="10"/>
      <c r="L563" s="10"/>
      <c r="M563" s="10"/>
      <c r="N563" s="20"/>
      <c r="O563" s="17"/>
      <c r="P563" s="17"/>
      <c r="Q563" s="17"/>
      <c r="R563" s="17"/>
      <c r="S563" s="17"/>
      <c r="T563" s="17"/>
      <c r="U563" s="17"/>
      <c r="V563" s="17"/>
      <c r="W563" s="17"/>
      <c r="X563" s="10"/>
      <c r="Y563" s="10"/>
      <c r="Z563" s="10"/>
      <c r="AA563" s="10"/>
      <c r="AB563" s="10"/>
      <c r="AC563" s="10"/>
      <c r="AD563" s="10"/>
      <c r="AE563" s="10"/>
      <c r="AF563" s="10"/>
      <c r="AG563" s="10"/>
      <c r="AH563" s="10"/>
      <c r="AI563" s="10"/>
      <c r="AJ563" s="10"/>
      <c r="AK563" s="10"/>
    </row>
    <row r="564" spans="1:37" s="15" customFormat="1" x14ac:dyDescent="0.2">
      <c r="A564" s="12"/>
      <c r="B564" s="13"/>
      <c r="C564" s="13"/>
      <c r="D564" s="14"/>
      <c r="G564" s="16"/>
      <c r="H564" s="13"/>
      <c r="I564" s="10"/>
      <c r="J564" s="10"/>
      <c r="K564" s="10"/>
      <c r="L564" s="10"/>
      <c r="M564" s="10"/>
      <c r="N564" s="20"/>
      <c r="O564" s="17"/>
      <c r="P564" s="17"/>
      <c r="Q564" s="17"/>
      <c r="R564" s="17"/>
      <c r="S564" s="17"/>
      <c r="T564" s="17"/>
      <c r="U564" s="17"/>
      <c r="V564" s="17"/>
      <c r="W564" s="17"/>
      <c r="X564" s="10"/>
      <c r="Y564" s="10"/>
      <c r="Z564" s="10"/>
      <c r="AA564" s="10"/>
      <c r="AB564" s="10"/>
      <c r="AC564" s="10"/>
      <c r="AD564" s="10"/>
      <c r="AE564" s="10"/>
      <c r="AF564" s="10"/>
      <c r="AG564" s="10"/>
      <c r="AH564" s="10"/>
      <c r="AI564" s="10"/>
      <c r="AJ564" s="10"/>
      <c r="AK564" s="10"/>
    </row>
    <row r="565" spans="1:37" s="15" customFormat="1" x14ac:dyDescent="0.2">
      <c r="A565" s="12"/>
      <c r="B565" s="13"/>
      <c r="C565" s="13"/>
      <c r="D565" s="14"/>
      <c r="G565" s="16"/>
      <c r="H565" s="13"/>
      <c r="I565" s="10"/>
      <c r="J565" s="10"/>
      <c r="K565" s="10"/>
      <c r="L565" s="10"/>
      <c r="M565" s="10"/>
      <c r="N565" s="20"/>
      <c r="O565" s="17"/>
      <c r="P565" s="17"/>
      <c r="Q565" s="17"/>
      <c r="R565" s="17"/>
      <c r="S565" s="17"/>
      <c r="T565" s="17"/>
      <c r="U565" s="17"/>
      <c r="V565" s="17"/>
      <c r="W565" s="17"/>
      <c r="X565" s="10"/>
      <c r="Y565" s="10"/>
      <c r="Z565" s="10"/>
      <c r="AA565" s="10"/>
      <c r="AB565" s="10"/>
      <c r="AC565" s="10"/>
      <c r="AD565" s="10"/>
      <c r="AE565" s="10"/>
      <c r="AF565" s="10"/>
      <c r="AG565" s="10"/>
      <c r="AH565" s="10"/>
      <c r="AI565" s="10"/>
      <c r="AJ565" s="10"/>
      <c r="AK565" s="10"/>
    </row>
    <row r="566" spans="1:37" s="15" customFormat="1" x14ac:dyDescent="0.2">
      <c r="A566" s="12"/>
      <c r="B566" s="13"/>
      <c r="C566" s="13"/>
      <c r="D566" s="14"/>
      <c r="G566" s="16"/>
      <c r="H566" s="13"/>
      <c r="I566" s="10"/>
      <c r="J566" s="10"/>
      <c r="K566" s="10"/>
      <c r="L566" s="10"/>
      <c r="M566" s="10"/>
      <c r="N566" s="20"/>
      <c r="O566" s="17"/>
      <c r="P566" s="17"/>
      <c r="Q566" s="17"/>
      <c r="R566" s="17"/>
      <c r="S566" s="17"/>
      <c r="T566" s="17"/>
      <c r="U566" s="17"/>
      <c r="V566" s="17"/>
      <c r="W566" s="17"/>
      <c r="X566" s="10"/>
      <c r="Y566" s="10"/>
      <c r="Z566" s="10"/>
      <c r="AA566" s="10"/>
      <c r="AB566" s="10"/>
      <c r="AC566" s="10"/>
      <c r="AD566" s="10"/>
      <c r="AE566" s="10"/>
      <c r="AF566" s="10"/>
      <c r="AG566" s="10"/>
      <c r="AH566" s="10"/>
      <c r="AI566" s="10"/>
      <c r="AJ566" s="10"/>
      <c r="AK566" s="10"/>
    </row>
    <row r="567" spans="1:37" s="15" customFormat="1" x14ac:dyDescent="0.2">
      <c r="A567" s="12"/>
      <c r="B567" s="13"/>
      <c r="C567" s="13"/>
      <c r="D567" s="14"/>
      <c r="G567" s="16"/>
      <c r="H567" s="13"/>
      <c r="I567" s="10"/>
      <c r="J567" s="10"/>
      <c r="K567" s="10"/>
      <c r="L567" s="10"/>
      <c r="M567" s="10"/>
      <c r="N567" s="20"/>
      <c r="O567" s="17"/>
      <c r="P567" s="17"/>
      <c r="Q567" s="17"/>
      <c r="R567" s="17"/>
      <c r="S567" s="17"/>
      <c r="T567" s="17"/>
      <c r="U567" s="17"/>
      <c r="V567" s="17"/>
      <c r="W567" s="17"/>
      <c r="X567" s="10"/>
      <c r="Y567" s="10"/>
      <c r="Z567" s="10"/>
      <c r="AA567" s="10"/>
      <c r="AB567" s="10"/>
      <c r="AC567" s="10"/>
      <c r="AD567" s="10"/>
      <c r="AE567" s="10"/>
      <c r="AF567" s="10"/>
      <c r="AG567" s="10"/>
      <c r="AH567" s="10"/>
      <c r="AI567" s="10"/>
      <c r="AJ567" s="10"/>
      <c r="AK567" s="10"/>
    </row>
    <row r="568" spans="1:37" s="15" customFormat="1" x14ac:dyDescent="0.2">
      <c r="A568" s="12"/>
      <c r="B568" s="13"/>
      <c r="C568" s="13"/>
      <c r="D568" s="14"/>
      <c r="G568" s="16"/>
      <c r="H568" s="13"/>
      <c r="I568" s="10"/>
      <c r="J568" s="10"/>
      <c r="K568" s="10"/>
      <c r="L568" s="10"/>
      <c r="M568" s="10"/>
      <c r="N568" s="20"/>
      <c r="O568" s="17"/>
      <c r="P568" s="17"/>
      <c r="Q568" s="17"/>
      <c r="R568" s="17"/>
      <c r="S568" s="17"/>
      <c r="T568" s="17"/>
      <c r="U568" s="17"/>
      <c r="V568" s="17"/>
      <c r="W568" s="17"/>
      <c r="X568" s="10"/>
      <c r="Y568" s="10"/>
      <c r="Z568" s="10"/>
      <c r="AA568" s="10"/>
      <c r="AB568" s="10"/>
      <c r="AC568" s="10"/>
      <c r="AD568" s="10"/>
      <c r="AE568" s="10"/>
      <c r="AF568" s="10"/>
      <c r="AG568" s="10"/>
      <c r="AH568" s="10"/>
      <c r="AI568" s="10"/>
      <c r="AJ568" s="10"/>
      <c r="AK568" s="10"/>
    </row>
    <row r="569" spans="1:37" s="15" customFormat="1" x14ac:dyDescent="0.2">
      <c r="A569" s="12"/>
      <c r="B569" s="13"/>
      <c r="C569" s="13"/>
      <c r="D569" s="14"/>
      <c r="G569" s="16"/>
      <c r="H569" s="13"/>
      <c r="I569" s="10"/>
      <c r="J569" s="10"/>
      <c r="K569" s="10"/>
      <c r="L569" s="10"/>
      <c r="M569" s="10"/>
      <c r="N569" s="20"/>
      <c r="O569" s="17"/>
      <c r="P569" s="17"/>
      <c r="Q569" s="17"/>
      <c r="R569" s="17"/>
      <c r="S569" s="17"/>
      <c r="T569" s="17"/>
      <c r="U569" s="17"/>
      <c r="V569" s="17"/>
      <c r="W569" s="17"/>
      <c r="X569" s="10"/>
      <c r="Y569" s="10"/>
      <c r="Z569" s="10"/>
      <c r="AA569" s="10"/>
      <c r="AB569" s="10"/>
      <c r="AC569" s="10"/>
      <c r="AD569" s="10"/>
      <c r="AE569" s="10"/>
      <c r="AF569" s="10"/>
      <c r="AG569" s="10"/>
      <c r="AH569" s="10"/>
      <c r="AI569" s="10"/>
      <c r="AJ569" s="10"/>
      <c r="AK569" s="10"/>
    </row>
    <row r="570" spans="1:37" s="15" customFormat="1" x14ac:dyDescent="0.2">
      <c r="A570" s="12"/>
      <c r="B570" s="13"/>
      <c r="C570" s="13"/>
      <c r="D570" s="14"/>
      <c r="G570" s="16"/>
      <c r="H570" s="13"/>
      <c r="I570" s="10"/>
      <c r="J570" s="10"/>
      <c r="K570" s="10"/>
      <c r="L570" s="10"/>
      <c r="M570" s="10"/>
      <c r="N570" s="20"/>
      <c r="O570" s="17"/>
      <c r="P570" s="17"/>
      <c r="Q570" s="17"/>
      <c r="R570" s="17"/>
      <c r="S570" s="17"/>
      <c r="T570" s="17"/>
      <c r="U570" s="17"/>
      <c r="V570" s="17"/>
      <c r="W570" s="17"/>
      <c r="X570" s="10"/>
      <c r="Y570" s="10"/>
      <c r="Z570" s="10"/>
      <c r="AA570" s="10"/>
      <c r="AB570" s="10"/>
      <c r="AC570" s="10"/>
      <c r="AD570" s="10"/>
      <c r="AE570" s="10"/>
      <c r="AF570" s="10"/>
      <c r="AG570" s="10"/>
      <c r="AH570" s="10"/>
      <c r="AI570" s="10"/>
      <c r="AJ570" s="10"/>
      <c r="AK570" s="10"/>
    </row>
    <row r="571" spans="1:37" s="15" customFormat="1" x14ac:dyDescent="0.2">
      <c r="A571" s="12"/>
      <c r="B571" s="13"/>
      <c r="C571" s="13"/>
      <c r="D571" s="14"/>
      <c r="G571" s="16"/>
      <c r="H571" s="13"/>
      <c r="I571" s="10"/>
      <c r="J571" s="10"/>
      <c r="K571" s="10"/>
      <c r="L571" s="10"/>
      <c r="M571" s="10"/>
      <c r="N571" s="20"/>
      <c r="O571" s="17"/>
      <c r="P571" s="17"/>
      <c r="Q571" s="17"/>
      <c r="R571" s="17"/>
      <c r="S571" s="17"/>
      <c r="T571" s="17"/>
      <c r="U571" s="17"/>
      <c r="V571" s="17"/>
      <c r="W571" s="17"/>
      <c r="X571" s="10"/>
      <c r="Y571" s="10"/>
      <c r="Z571" s="10"/>
      <c r="AA571" s="10"/>
      <c r="AB571" s="10"/>
      <c r="AC571" s="10"/>
      <c r="AD571" s="10"/>
      <c r="AE571" s="10"/>
      <c r="AF571" s="10"/>
      <c r="AG571" s="10"/>
      <c r="AH571" s="10"/>
      <c r="AI571" s="10"/>
      <c r="AJ571" s="10"/>
      <c r="AK571" s="10"/>
    </row>
    <row r="572" spans="1:37" s="15" customFormat="1" x14ac:dyDescent="0.2">
      <c r="A572" s="12"/>
      <c r="B572" s="13"/>
      <c r="C572" s="13"/>
      <c r="D572" s="14"/>
      <c r="G572" s="16"/>
      <c r="H572" s="13"/>
      <c r="I572" s="10"/>
      <c r="J572" s="10"/>
      <c r="K572" s="10"/>
      <c r="L572" s="10"/>
      <c r="M572" s="10"/>
      <c r="N572" s="20"/>
      <c r="O572" s="17"/>
      <c r="P572" s="17"/>
      <c r="Q572" s="17"/>
      <c r="R572" s="17"/>
      <c r="S572" s="17"/>
      <c r="T572" s="17"/>
      <c r="U572" s="17"/>
      <c r="V572" s="17"/>
      <c r="W572" s="17"/>
      <c r="X572" s="10"/>
      <c r="Y572" s="10"/>
      <c r="Z572" s="10"/>
      <c r="AA572" s="10"/>
      <c r="AB572" s="10"/>
      <c r="AC572" s="10"/>
      <c r="AD572" s="10"/>
      <c r="AE572" s="10"/>
      <c r="AF572" s="10"/>
      <c r="AG572" s="10"/>
      <c r="AH572" s="10"/>
      <c r="AI572" s="10"/>
      <c r="AJ572" s="10"/>
      <c r="AK572" s="10"/>
    </row>
    <row r="573" spans="1:37" s="15" customFormat="1" x14ac:dyDescent="0.2">
      <c r="A573" s="12"/>
      <c r="B573" s="13"/>
      <c r="C573" s="13"/>
      <c r="D573" s="14"/>
      <c r="G573" s="16"/>
      <c r="H573" s="13"/>
      <c r="I573" s="10"/>
      <c r="J573" s="10"/>
      <c r="K573" s="10"/>
      <c r="L573" s="10"/>
      <c r="M573" s="10"/>
      <c r="N573" s="20"/>
      <c r="O573" s="17"/>
      <c r="P573" s="17"/>
      <c r="Q573" s="17"/>
      <c r="R573" s="17"/>
      <c r="S573" s="17"/>
      <c r="T573" s="17"/>
      <c r="U573" s="17"/>
      <c r="V573" s="17"/>
      <c r="W573" s="17"/>
      <c r="X573" s="10"/>
      <c r="Y573" s="10"/>
      <c r="Z573" s="10"/>
      <c r="AA573" s="10"/>
      <c r="AB573" s="10"/>
      <c r="AC573" s="10"/>
      <c r="AD573" s="10"/>
      <c r="AE573" s="10"/>
      <c r="AF573" s="10"/>
      <c r="AG573" s="10"/>
      <c r="AH573" s="10"/>
      <c r="AI573" s="10"/>
      <c r="AJ573" s="10"/>
      <c r="AK573" s="10"/>
    </row>
    <row r="574" spans="1:37" s="15" customFormat="1" x14ac:dyDescent="0.2">
      <c r="A574" s="12"/>
      <c r="B574" s="13"/>
      <c r="C574" s="13"/>
      <c r="D574" s="14"/>
      <c r="G574" s="16"/>
      <c r="H574" s="13"/>
      <c r="I574" s="10"/>
      <c r="J574" s="10"/>
      <c r="K574" s="10"/>
      <c r="L574" s="10"/>
      <c r="M574" s="10"/>
      <c r="N574" s="20"/>
      <c r="O574" s="17"/>
      <c r="P574" s="17"/>
      <c r="Q574" s="17"/>
      <c r="R574" s="17"/>
      <c r="S574" s="17"/>
      <c r="T574" s="17"/>
      <c r="U574" s="17"/>
      <c r="V574" s="17"/>
      <c r="W574" s="17"/>
      <c r="X574" s="10"/>
      <c r="Y574" s="10"/>
      <c r="Z574" s="10"/>
      <c r="AA574" s="10"/>
      <c r="AB574" s="10"/>
      <c r="AC574" s="10"/>
      <c r="AD574" s="10"/>
      <c r="AE574" s="10"/>
      <c r="AF574" s="10"/>
      <c r="AG574" s="10"/>
      <c r="AH574" s="10"/>
      <c r="AI574" s="10"/>
      <c r="AJ574" s="10"/>
      <c r="AK574" s="10"/>
    </row>
    <row r="575" spans="1:37" s="15" customFormat="1" x14ac:dyDescent="0.2">
      <c r="A575" s="12"/>
      <c r="B575" s="13"/>
      <c r="C575" s="13"/>
      <c r="D575" s="14"/>
      <c r="G575" s="16"/>
      <c r="H575" s="13"/>
      <c r="I575" s="10"/>
      <c r="J575" s="10"/>
      <c r="K575" s="10"/>
      <c r="L575" s="10"/>
      <c r="M575" s="10"/>
      <c r="N575" s="20"/>
      <c r="O575" s="17"/>
      <c r="P575" s="17"/>
      <c r="Q575" s="17"/>
      <c r="R575" s="17"/>
      <c r="S575" s="17"/>
      <c r="T575" s="17"/>
      <c r="U575" s="17"/>
      <c r="V575" s="17"/>
      <c r="W575" s="17"/>
      <c r="X575" s="10"/>
      <c r="Y575" s="10"/>
      <c r="Z575" s="10"/>
      <c r="AA575" s="10"/>
      <c r="AB575" s="10"/>
      <c r="AC575" s="10"/>
      <c r="AD575" s="10"/>
      <c r="AE575" s="10"/>
      <c r="AF575" s="10"/>
      <c r="AG575" s="10"/>
      <c r="AH575" s="10"/>
      <c r="AI575" s="10"/>
      <c r="AJ575" s="10"/>
      <c r="AK575" s="10"/>
    </row>
    <row r="576" spans="1:37" s="15" customFormat="1" x14ac:dyDescent="0.2">
      <c r="A576" s="12"/>
      <c r="B576" s="13"/>
      <c r="C576" s="13"/>
      <c r="D576" s="14"/>
      <c r="G576" s="16"/>
      <c r="H576" s="13"/>
      <c r="I576" s="10"/>
      <c r="J576" s="10"/>
      <c r="K576" s="10"/>
      <c r="L576" s="10"/>
      <c r="M576" s="10"/>
      <c r="N576" s="20"/>
      <c r="O576" s="17"/>
      <c r="P576" s="17"/>
      <c r="Q576" s="17"/>
      <c r="R576" s="17"/>
      <c r="S576" s="17"/>
      <c r="T576" s="17"/>
      <c r="U576" s="17"/>
      <c r="V576" s="17"/>
      <c r="W576" s="17"/>
      <c r="X576" s="10"/>
      <c r="Y576" s="10"/>
      <c r="Z576" s="10"/>
      <c r="AA576" s="10"/>
      <c r="AB576" s="10"/>
      <c r="AC576" s="10"/>
      <c r="AD576" s="10"/>
      <c r="AE576" s="10"/>
      <c r="AF576" s="10"/>
      <c r="AG576" s="10"/>
      <c r="AH576" s="10"/>
      <c r="AI576" s="10"/>
      <c r="AJ576" s="10"/>
      <c r="AK576" s="10"/>
    </row>
    <row r="577" spans="1:37" s="15" customFormat="1" x14ac:dyDescent="0.2">
      <c r="A577" s="12"/>
      <c r="B577" s="13"/>
      <c r="C577" s="13"/>
      <c r="D577" s="14"/>
      <c r="G577" s="16"/>
      <c r="H577" s="13"/>
      <c r="I577" s="10"/>
      <c r="J577" s="10"/>
      <c r="K577" s="10"/>
      <c r="L577" s="10"/>
      <c r="M577" s="10"/>
      <c r="N577" s="20"/>
      <c r="O577" s="17"/>
      <c r="P577" s="17"/>
      <c r="Q577" s="17"/>
      <c r="R577" s="17"/>
      <c r="S577" s="17"/>
      <c r="T577" s="17"/>
      <c r="U577" s="17"/>
      <c r="V577" s="17"/>
      <c r="W577" s="17"/>
      <c r="X577" s="10"/>
      <c r="Y577" s="10"/>
      <c r="Z577" s="10"/>
      <c r="AA577" s="10"/>
      <c r="AB577" s="10"/>
      <c r="AC577" s="10"/>
      <c r="AD577" s="10"/>
      <c r="AE577" s="10"/>
      <c r="AF577" s="10"/>
      <c r="AG577" s="10"/>
      <c r="AH577" s="10"/>
      <c r="AI577" s="10"/>
      <c r="AJ577" s="10"/>
      <c r="AK577" s="10"/>
    </row>
    <row r="578" spans="1:37" s="15" customFormat="1" x14ac:dyDescent="0.2">
      <c r="A578" s="12"/>
      <c r="B578" s="13"/>
      <c r="C578" s="13"/>
      <c r="D578" s="14"/>
      <c r="G578" s="16"/>
      <c r="H578" s="13"/>
      <c r="I578" s="10"/>
      <c r="J578" s="10"/>
      <c r="K578" s="10"/>
      <c r="L578" s="10"/>
      <c r="M578" s="10"/>
      <c r="N578" s="20"/>
      <c r="O578" s="17"/>
      <c r="P578" s="17"/>
      <c r="Q578" s="17"/>
      <c r="R578" s="17"/>
      <c r="S578" s="17"/>
      <c r="T578" s="17"/>
      <c r="U578" s="17"/>
      <c r="V578" s="17"/>
      <c r="W578" s="17"/>
      <c r="X578" s="10"/>
      <c r="Y578" s="10"/>
      <c r="Z578" s="10"/>
      <c r="AA578" s="10"/>
      <c r="AB578" s="10"/>
      <c r="AC578" s="10"/>
      <c r="AD578" s="10"/>
      <c r="AE578" s="10"/>
      <c r="AF578" s="10"/>
      <c r="AG578" s="10"/>
      <c r="AH578" s="10"/>
      <c r="AI578" s="10"/>
      <c r="AJ578" s="10"/>
      <c r="AK578" s="10"/>
    </row>
    <row r="579" spans="1:37" s="15" customFormat="1" x14ac:dyDescent="0.2">
      <c r="A579" s="12"/>
      <c r="B579" s="13"/>
      <c r="C579" s="13"/>
      <c r="D579" s="14"/>
      <c r="G579" s="16"/>
      <c r="H579" s="13"/>
      <c r="I579" s="10"/>
      <c r="J579" s="10"/>
      <c r="K579" s="10"/>
      <c r="L579" s="10"/>
      <c r="M579" s="10"/>
      <c r="N579" s="20"/>
      <c r="O579" s="17"/>
      <c r="P579" s="17"/>
      <c r="Q579" s="17"/>
      <c r="R579" s="17"/>
      <c r="S579" s="17"/>
      <c r="T579" s="17"/>
      <c r="U579" s="17"/>
      <c r="V579" s="17"/>
      <c r="W579" s="17"/>
      <c r="X579" s="10"/>
      <c r="Y579" s="10"/>
      <c r="Z579" s="10"/>
      <c r="AA579" s="10"/>
      <c r="AB579" s="10"/>
      <c r="AC579" s="10"/>
      <c r="AD579" s="10"/>
      <c r="AE579" s="10"/>
      <c r="AF579" s="10"/>
      <c r="AG579" s="10"/>
      <c r="AH579" s="10"/>
      <c r="AI579" s="10"/>
      <c r="AJ579" s="10"/>
      <c r="AK579" s="10"/>
    </row>
    <row r="580" spans="1:37" s="15" customFormat="1" x14ac:dyDescent="0.2">
      <c r="A580" s="12"/>
      <c r="B580" s="13"/>
      <c r="C580" s="13"/>
      <c r="D580" s="14"/>
      <c r="G580" s="16"/>
      <c r="H580" s="13"/>
      <c r="I580" s="10"/>
      <c r="J580" s="10"/>
      <c r="K580" s="10"/>
      <c r="L580" s="10"/>
      <c r="M580" s="10"/>
      <c r="N580" s="20"/>
      <c r="O580" s="17"/>
      <c r="P580" s="17"/>
      <c r="Q580" s="17"/>
      <c r="R580" s="17"/>
      <c r="S580" s="17"/>
      <c r="T580" s="17"/>
      <c r="U580" s="17"/>
      <c r="V580" s="17"/>
      <c r="W580" s="17"/>
      <c r="X580" s="10"/>
      <c r="Y580" s="10"/>
      <c r="Z580" s="10"/>
      <c r="AA580" s="10"/>
      <c r="AB580" s="10"/>
      <c r="AC580" s="10"/>
      <c r="AD580" s="10"/>
      <c r="AE580" s="10"/>
      <c r="AF580" s="10"/>
      <c r="AG580" s="10"/>
      <c r="AH580" s="10"/>
      <c r="AI580" s="10"/>
      <c r="AJ580" s="10"/>
      <c r="AK580" s="10"/>
    </row>
    <row r="581" spans="1:37" s="15" customFormat="1" x14ac:dyDescent="0.2">
      <c r="A581" s="12"/>
      <c r="B581" s="13"/>
      <c r="C581" s="13"/>
      <c r="D581" s="14"/>
      <c r="G581" s="16"/>
      <c r="H581" s="13"/>
      <c r="I581" s="10"/>
      <c r="J581" s="10"/>
      <c r="K581" s="10"/>
      <c r="L581" s="10"/>
      <c r="M581" s="10"/>
      <c r="N581" s="20"/>
      <c r="O581" s="17"/>
      <c r="P581" s="17"/>
      <c r="Q581" s="17"/>
      <c r="R581" s="17"/>
      <c r="S581" s="17"/>
      <c r="T581" s="17"/>
      <c r="U581" s="17"/>
      <c r="V581" s="17"/>
      <c r="W581" s="17"/>
      <c r="X581" s="10"/>
      <c r="Y581" s="10"/>
      <c r="Z581" s="10"/>
      <c r="AA581" s="10"/>
      <c r="AB581" s="10"/>
      <c r="AC581" s="10"/>
      <c r="AD581" s="10"/>
      <c r="AE581" s="10"/>
      <c r="AF581" s="10"/>
      <c r="AG581" s="10"/>
      <c r="AH581" s="10"/>
      <c r="AI581" s="10"/>
      <c r="AJ581" s="10"/>
      <c r="AK581" s="10"/>
    </row>
    <row r="582" spans="1:37" s="15" customFormat="1" x14ac:dyDescent="0.2">
      <c r="A582" s="12"/>
      <c r="B582" s="13"/>
      <c r="C582" s="13"/>
      <c r="D582" s="14"/>
      <c r="G582" s="16"/>
      <c r="H582" s="13"/>
      <c r="I582" s="10"/>
      <c r="J582" s="10"/>
      <c r="K582" s="10"/>
      <c r="L582" s="10"/>
      <c r="M582" s="10"/>
      <c r="N582" s="20"/>
      <c r="O582" s="17"/>
      <c r="P582" s="17"/>
      <c r="Q582" s="17"/>
      <c r="R582" s="17"/>
      <c r="S582" s="17"/>
      <c r="T582" s="17"/>
      <c r="U582" s="17"/>
      <c r="V582" s="17"/>
      <c r="W582" s="17"/>
      <c r="X582" s="10"/>
      <c r="Y582" s="10"/>
      <c r="Z582" s="10"/>
      <c r="AA582" s="10"/>
      <c r="AB582" s="10"/>
      <c r="AC582" s="10"/>
      <c r="AD582" s="10"/>
      <c r="AE582" s="10"/>
      <c r="AF582" s="10"/>
      <c r="AG582" s="10"/>
      <c r="AH582" s="10"/>
      <c r="AI582" s="10"/>
      <c r="AJ582" s="10"/>
      <c r="AK582" s="10"/>
    </row>
    <row r="583" spans="1:37" s="15" customFormat="1" x14ac:dyDescent="0.2">
      <c r="A583" s="12"/>
      <c r="B583" s="13"/>
      <c r="C583" s="13"/>
      <c r="D583" s="14"/>
      <c r="G583" s="16"/>
      <c r="H583" s="13"/>
      <c r="I583" s="10"/>
      <c r="J583" s="10"/>
      <c r="K583" s="10"/>
      <c r="L583" s="10"/>
      <c r="M583" s="10"/>
      <c r="N583" s="20"/>
      <c r="O583" s="17"/>
      <c r="P583" s="17"/>
      <c r="Q583" s="17"/>
      <c r="R583" s="17"/>
      <c r="S583" s="17"/>
      <c r="T583" s="17"/>
      <c r="U583" s="17"/>
      <c r="V583" s="17"/>
      <c r="W583" s="17"/>
      <c r="X583" s="10"/>
      <c r="Y583" s="10"/>
      <c r="Z583" s="10"/>
      <c r="AA583" s="10"/>
      <c r="AB583" s="10"/>
      <c r="AC583" s="10"/>
      <c r="AD583" s="10"/>
      <c r="AE583" s="10"/>
      <c r="AF583" s="10"/>
      <c r="AG583" s="10"/>
      <c r="AH583" s="10"/>
      <c r="AI583" s="10"/>
      <c r="AJ583" s="10"/>
      <c r="AK583" s="10"/>
    </row>
    <row r="584" spans="1:37" s="15" customFormat="1" x14ac:dyDescent="0.2">
      <c r="A584" s="12"/>
      <c r="B584" s="13"/>
      <c r="C584" s="13"/>
      <c r="D584" s="14"/>
      <c r="G584" s="16"/>
      <c r="H584" s="13"/>
      <c r="I584" s="10"/>
      <c r="J584" s="10"/>
      <c r="K584" s="10"/>
      <c r="L584" s="10"/>
      <c r="M584" s="10"/>
      <c r="N584" s="20"/>
      <c r="O584" s="17"/>
      <c r="P584" s="17"/>
      <c r="Q584" s="17"/>
      <c r="R584" s="17"/>
      <c r="S584" s="17"/>
      <c r="T584" s="17"/>
      <c r="U584" s="17"/>
      <c r="V584" s="17"/>
      <c r="W584" s="17"/>
      <c r="X584" s="10"/>
      <c r="Y584" s="10"/>
      <c r="Z584" s="10"/>
      <c r="AA584" s="10"/>
      <c r="AB584" s="10"/>
      <c r="AC584" s="10"/>
      <c r="AD584" s="10"/>
      <c r="AE584" s="10"/>
      <c r="AF584" s="10"/>
      <c r="AG584" s="10"/>
      <c r="AH584" s="10"/>
      <c r="AI584" s="10"/>
      <c r="AJ584" s="10"/>
      <c r="AK584" s="10"/>
    </row>
    <row r="585" spans="1:37" s="15" customFormat="1" x14ac:dyDescent="0.2">
      <c r="A585" s="12"/>
      <c r="B585" s="13"/>
      <c r="C585" s="13"/>
      <c r="D585" s="14"/>
      <c r="G585" s="16"/>
      <c r="H585" s="13"/>
      <c r="I585" s="10"/>
      <c r="J585" s="10"/>
      <c r="K585" s="10"/>
      <c r="L585" s="10"/>
      <c r="M585" s="10"/>
      <c r="N585" s="20"/>
      <c r="O585" s="17"/>
      <c r="P585" s="17"/>
      <c r="Q585" s="17"/>
      <c r="R585" s="17"/>
      <c r="S585" s="17"/>
      <c r="T585" s="17"/>
      <c r="U585" s="17"/>
      <c r="V585" s="17"/>
      <c r="W585" s="17"/>
      <c r="X585" s="10"/>
      <c r="Y585" s="10"/>
      <c r="Z585" s="10"/>
      <c r="AA585" s="10"/>
      <c r="AB585" s="10"/>
      <c r="AC585" s="10"/>
      <c r="AD585" s="10"/>
      <c r="AE585" s="10"/>
      <c r="AF585" s="10"/>
      <c r="AG585" s="10"/>
      <c r="AH585" s="10"/>
      <c r="AI585" s="10"/>
      <c r="AJ585" s="10"/>
      <c r="AK585" s="10"/>
    </row>
    <row r="586" spans="1:37" s="15" customFormat="1" x14ac:dyDescent="0.2">
      <c r="A586" s="12"/>
      <c r="B586" s="13"/>
      <c r="C586" s="13"/>
      <c r="D586" s="14"/>
      <c r="G586" s="16"/>
      <c r="H586" s="13"/>
      <c r="I586" s="10"/>
      <c r="J586" s="10"/>
      <c r="K586" s="10"/>
      <c r="L586" s="10"/>
      <c r="M586" s="10"/>
      <c r="N586" s="20"/>
      <c r="O586" s="17"/>
      <c r="P586" s="17"/>
      <c r="Q586" s="17"/>
      <c r="R586" s="17"/>
      <c r="S586" s="17"/>
      <c r="T586" s="17"/>
      <c r="U586" s="17"/>
      <c r="V586" s="17"/>
      <c r="W586" s="17"/>
      <c r="X586" s="10"/>
      <c r="Y586" s="10"/>
      <c r="Z586" s="10"/>
      <c r="AA586" s="10"/>
      <c r="AB586" s="10"/>
      <c r="AC586" s="10"/>
      <c r="AD586" s="10"/>
      <c r="AE586" s="10"/>
      <c r="AF586" s="10"/>
      <c r="AG586" s="10"/>
      <c r="AH586" s="10"/>
      <c r="AI586" s="10"/>
      <c r="AJ586" s="10"/>
      <c r="AK586" s="10"/>
    </row>
    <row r="587" spans="1:37" s="15" customFormat="1" x14ac:dyDescent="0.2">
      <c r="A587" s="12"/>
      <c r="B587" s="13"/>
      <c r="C587" s="13"/>
      <c r="D587" s="14"/>
      <c r="G587" s="16"/>
      <c r="H587" s="13"/>
      <c r="I587" s="10"/>
      <c r="J587" s="10"/>
      <c r="K587" s="10"/>
      <c r="L587" s="10"/>
      <c r="M587" s="10"/>
      <c r="N587" s="20"/>
      <c r="O587" s="17"/>
      <c r="P587" s="17"/>
      <c r="Q587" s="17"/>
      <c r="R587" s="17"/>
      <c r="S587" s="17"/>
      <c r="T587" s="17"/>
      <c r="U587" s="17"/>
      <c r="V587" s="17"/>
      <c r="W587" s="17"/>
      <c r="X587" s="10"/>
      <c r="Y587" s="10"/>
      <c r="Z587" s="10"/>
      <c r="AA587" s="10"/>
      <c r="AB587" s="10"/>
      <c r="AC587" s="10"/>
      <c r="AD587" s="10"/>
      <c r="AE587" s="10"/>
      <c r="AF587" s="10"/>
      <c r="AG587" s="10"/>
      <c r="AH587" s="10"/>
      <c r="AI587" s="10"/>
      <c r="AJ587" s="10"/>
      <c r="AK587" s="10"/>
    </row>
    <row r="588" spans="1:37" s="15" customFormat="1" x14ac:dyDescent="0.2">
      <c r="A588" s="12"/>
      <c r="B588" s="13"/>
      <c r="C588" s="13"/>
      <c r="D588" s="14"/>
      <c r="G588" s="16"/>
      <c r="H588" s="13"/>
      <c r="I588" s="10"/>
      <c r="J588" s="10"/>
      <c r="K588" s="10"/>
      <c r="L588" s="10"/>
      <c r="M588" s="10"/>
      <c r="N588" s="20"/>
      <c r="O588" s="17"/>
      <c r="P588" s="17"/>
      <c r="Q588" s="17"/>
      <c r="R588" s="17"/>
      <c r="S588" s="17"/>
      <c r="T588" s="17"/>
      <c r="U588" s="17"/>
      <c r="V588" s="17"/>
      <c r="W588" s="17"/>
      <c r="X588" s="10"/>
      <c r="Y588" s="10"/>
      <c r="Z588" s="10"/>
      <c r="AA588" s="10"/>
      <c r="AB588" s="10"/>
      <c r="AC588" s="10"/>
      <c r="AD588" s="10"/>
      <c r="AE588" s="10"/>
      <c r="AF588" s="10"/>
      <c r="AG588" s="10"/>
      <c r="AH588" s="10"/>
      <c r="AI588" s="10"/>
      <c r="AJ588" s="10"/>
      <c r="AK588" s="10"/>
    </row>
    <row r="589" spans="1:37" s="15" customFormat="1" x14ac:dyDescent="0.2">
      <c r="A589" s="12"/>
      <c r="B589" s="13"/>
      <c r="C589" s="13"/>
      <c r="D589" s="14"/>
      <c r="G589" s="16"/>
      <c r="H589" s="13"/>
      <c r="I589" s="10"/>
      <c r="J589" s="10"/>
      <c r="K589" s="10"/>
      <c r="L589" s="10"/>
      <c r="M589" s="10"/>
      <c r="N589" s="20"/>
      <c r="O589" s="17"/>
      <c r="P589" s="17"/>
      <c r="Q589" s="17"/>
      <c r="R589" s="17"/>
      <c r="S589" s="17"/>
      <c r="T589" s="17"/>
      <c r="U589" s="17"/>
      <c r="V589" s="17"/>
      <c r="W589" s="17"/>
      <c r="X589" s="10"/>
      <c r="Y589" s="10"/>
      <c r="Z589" s="10"/>
      <c r="AA589" s="10"/>
      <c r="AB589" s="10"/>
      <c r="AC589" s="10"/>
      <c r="AD589" s="10"/>
      <c r="AE589" s="10"/>
      <c r="AF589" s="10"/>
      <c r="AG589" s="10"/>
      <c r="AH589" s="10"/>
      <c r="AI589" s="10"/>
      <c r="AJ589" s="10"/>
      <c r="AK589" s="10"/>
    </row>
    <row r="590" spans="1:37" s="15" customFormat="1" x14ac:dyDescent="0.2">
      <c r="A590" s="12"/>
      <c r="B590" s="13"/>
      <c r="C590" s="13"/>
      <c r="D590" s="14"/>
      <c r="G590" s="16"/>
      <c r="H590" s="13"/>
      <c r="I590" s="10"/>
      <c r="J590" s="10"/>
      <c r="K590" s="10"/>
      <c r="L590" s="10"/>
      <c r="M590" s="10"/>
      <c r="N590" s="20"/>
      <c r="O590" s="17"/>
      <c r="P590" s="17"/>
      <c r="Q590" s="17"/>
      <c r="R590" s="17"/>
      <c r="S590" s="17"/>
      <c r="T590" s="17"/>
      <c r="U590" s="17"/>
      <c r="V590" s="17"/>
      <c r="W590" s="17"/>
      <c r="X590" s="10"/>
      <c r="Y590" s="10"/>
      <c r="Z590" s="10"/>
      <c r="AA590" s="10"/>
      <c r="AB590" s="10"/>
      <c r="AC590" s="10"/>
      <c r="AD590" s="10"/>
      <c r="AE590" s="10"/>
      <c r="AF590" s="10"/>
      <c r="AG590" s="10"/>
      <c r="AH590" s="10"/>
      <c r="AI590" s="10"/>
      <c r="AJ590" s="10"/>
      <c r="AK590" s="10"/>
    </row>
    <row r="591" spans="1:37" s="15" customFormat="1" x14ac:dyDescent="0.2">
      <c r="A591" s="12"/>
      <c r="B591" s="13"/>
      <c r="C591" s="13"/>
      <c r="D591" s="14"/>
      <c r="G591" s="16"/>
      <c r="H591" s="13"/>
      <c r="I591" s="10"/>
      <c r="J591" s="10"/>
      <c r="K591" s="10"/>
      <c r="L591" s="10"/>
      <c r="M591" s="10"/>
      <c r="N591" s="20"/>
      <c r="O591" s="17"/>
      <c r="P591" s="17"/>
      <c r="Q591" s="17"/>
      <c r="R591" s="17"/>
      <c r="S591" s="17"/>
      <c r="T591" s="17"/>
      <c r="U591" s="17"/>
      <c r="V591" s="17"/>
      <c r="W591" s="17"/>
      <c r="X591" s="10"/>
      <c r="Y591" s="10"/>
      <c r="Z591" s="10"/>
      <c r="AA591" s="10"/>
      <c r="AB591" s="10"/>
      <c r="AC591" s="10"/>
      <c r="AD591" s="10"/>
      <c r="AE591" s="10"/>
      <c r="AF591" s="10"/>
      <c r="AG591" s="10"/>
      <c r="AH591" s="10"/>
      <c r="AI591" s="10"/>
      <c r="AJ591" s="10"/>
      <c r="AK591" s="10"/>
    </row>
    <row r="592" spans="1:37" s="15" customFormat="1" x14ac:dyDescent="0.2">
      <c r="A592" s="12"/>
      <c r="B592" s="13"/>
      <c r="C592" s="13"/>
      <c r="D592" s="14"/>
      <c r="G592" s="16"/>
      <c r="H592" s="13"/>
      <c r="I592" s="10"/>
      <c r="J592" s="10"/>
      <c r="K592" s="10"/>
      <c r="L592" s="10"/>
      <c r="M592" s="10"/>
      <c r="N592" s="20"/>
      <c r="O592" s="17"/>
      <c r="P592" s="17"/>
      <c r="Q592" s="17"/>
      <c r="R592" s="17"/>
      <c r="S592" s="17"/>
      <c r="T592" s="17"/>
      <c r="U592" s="17"/>
      <c r="V592" s="17"/>
      <c r="W592" s="17"/>
      <c r="X592" s="10"/>
      <c r="Y592" s="10"/>
      <c r="Z592" s="10"/>
      <c r="AA592" s="10"/>
      <c r="AB592" s="10"/>
      <c r="AC592" s="10"/>
      <c r="AD592" s="10"/>
      <c r="AE592" s="10"/>
      <c r="AF592" s="10"/>
      <c r="AG592" s="10"/>
      <c r="AH592" s="10"/>
      <c r="AI592" s="10"/>
      <c r="AJ592" s="10"/>
      <c r="AK592" s="10"/>
    </row>
    <row r="593" spans="1:37" s="15" customFormat="1" x14ac:dyDescent="0.2">
      <c r="A593" s="12"/>
      <c r="B593" s="13"/>
      <c r="C593" s="13"/>
      <c r="D593" s="14"/>
      <c r="G593" s="16"/>
      <c r="H593" s="13"/>
      <c r="I593" s="10"/>
      <c r="J593" s="10"/>
      <c r="K593" s="10"/>
      <c r="L593" s="10"/>
      <c r="M593" s="10"/>
      <c r="N593" s="20"/>
      <c r="O593" s="17"/>
      <c r="P593" s="17"/>
      <c r="Q593" s="17"/>
      <c r="R593" s="17"/>
      <c r="S593" s="17"/>
      <c r="T593" s="17"/>
      <c r="U593" s="17"/>
      <c r="V593" s="17"/>
      <c r="W593" s="17"/>
      <c r="X593" s="10"/>
      <c r="Y593" s="10"/>
      <c r="Z593" s="10"/>
      <c r="AA593" s="10"/>
      <c r="AB593" s="10"/>
      <c r="AC593" s="10"/>
      <c r="AD593" s="10"/>
      <c r="AE593" s="10"/>
      <c r="AF593" s="10"/>
      <c r="AG593" s="10"/>
      <c r="AH593" s="10"/>
      <c r="AI593" s="10"/>
      <c r="AJ593" s="10"/>
      <c r="AK593" s="10"/>
    </row>
    <row r="594" spans="1:37" s="15" customFormat="1" x14ac:dyDescent="0.2">
      <c r="A594" s="12"/>
      <c r="B594" s="13"/>
      <c r="C594" s="13"/>
      <c r="D594" s="14"/>
      <c r="G594" s="16"/>
      <c r="H594" s="13"/>
      <c r="I594" s="10"/>
      <c r="J594" s="10"/>
      <c r="K594" s="10"/>
      <c r="L594" s="10"/>
      <c r="M594" s="10"/>
      <c r="N594" s="20"/>
      <c r="O594" s="17"/>
      <c r="P594" s="17"/>
      <c r="Q594" s="17"/>
      <c r="R594" s="17"/>
      <c r="S594" s="17"/>
      <c r="T594" s="17"/>
      <c r="U594" s="17"/>
      <c r="V594" s="17"/>
      <c r="W594" s="17"/>
      <c r="X594" s="10"/>
      <c r="Y594" s="10"/>
      <c r="Z594" s="10"/>
      <c r="AA594" s="10"/>
      <c r="AB594" s="10"/>
      <c r="AC594" s="10"/>
      <c r="AD594" s="10"/>
      <c r="AE594" s="10"/>
      <c r="AF594" s="10"/>
      <c r="AG594" s="10"/>
      <c r="AH594" s="10"/>
      <c r="AI594" s="10"/>
      <c r="AJ594" s="10"/>
      <c r="AK594" s="10"/>
    </row>
    <row r="595" spans="1:37" s="15" customFormat="1" x14ac:dyDescent="0.2">
      <c r="A595" s="12"/>
      <c r="B595" s="13"/>
      <c r="C595" s="13"/>
      <c r="D595" s="14"/>
      <c r="G595" s="16"/>
      <c r="H595" s="13"/>
      <c r="I595" s="10"/>
      <c r="J595" s="10"/>
      <c r="K595" s="10"/>
      <c r="L595" s="10"/>
      <c r="M595" s="10"/>
      <c r="N595" s="20"/>
      <c r="O595" s="17"/>
      <c r="P595" s="17"/>
      <c r="Q595" s="17"/>
      <c r="R595" s="17"/>
      <c r="S595" s="17"/>
      <c r="T595" s="17"/>
      <c r="U595" s="17"/>
      <c r="V595" s="17"/>
      <c r="W595" s="17"/>
      <c r="X595" s="10"/>
      <c r="Y595" s="10"/>
      <c r="Z595" s="10"/>
      <c r="AA595" s="10"/>
      <c r="AB595" s="10"/>
      <c r="AC595" s="10"/>
      <c r="AD595" s="10"/>
      <c r="AE595" s="10"/>
      <c r="AF595" s="10"/>
      <c r="AG595" s="10"/>
      <c r="AH595" s="10"/>
      <c r="AI595" s="10"/>
      <c r="AJ595" s="10"/>
      <c r="AK595" s="10"/>
    </row>
    <row r="596" spans="1:37" s="15" customFormat="1" x14ac:dyDescent="0.2">
      <c r="A596" s="12"/>
      <c r="B596" s="13"/>
      <c r="C596" s="13"/>
      <c r="D596" s="14"/>
      <c r="G596" s="16"/>
      <c r="H596" s="13"/>
      <c r="I596" s="10"/>
      <c r="J596" s="10"/>
      <c r="K596" s="10"/>
      <c r="L596" s="10"/>
      <c r="M596" s="10"/>
      <c r="N596" s="20"/>
      <c r="O596" s="17"/>
      <c r="P596" s="17"/>
      <c r="Q596" s="17"/>
      <c r="R596" s="17"/>
      <c r="S596" s="17"/>
      <c r="T596" s="17"/>
      <c r="U596" s="17"/>
      <c r="V596" s="17"/>
      <c r="W596" s="17"/>
      <c r="X596" s="10"/>
      <c r="Y596" s="10"/>
      <c r="Z596" s="10"/>
      <c r="AA596" s="10"/>
      <c r="AB596" s="10"/>
      <c r="AC596" s="10"/>
      <c r="AD596" s="10"/>
      <c r="AE596" s="10"/>
      <c r="AF596" s="10"/>
      <c r="AG596" s="10"/>
      <c r="AH596" s="10"/>
      <c r="AI596" s="10"/>
      <c r="AJ596" s="10"/>
      <c r="AK596" s="10"/>
    </row>
    <row r="597" spans="1:37" s="15" customFormat="1" x14ac:dyDescent="0.2">
      <c r="A597" s="12"/>
      <c r="B597" s="13"/>
      <c r="C597" s="13"/>
      <c r="D597" s="14"/>
      <c r="G597" s="16"/>
      <c r="H597" s="13"/>
      <c r="I597" s="10"/>
      <c r="J597" s="10"/>
      <c r="K597" s="10"/>
      <c r="L597" s="10"/>
      <c r="M597" s="10"/>
      <c r="N597" s="20"/>
      <c r="O597" s="17"/>
      <c r="P597" s="17"/>
      <c r="Q597" s="17"/>
      <c r="R597" s="17"/>
      <c r="S597" s="17"/>
      <c r="T597" s="17"/>
      <c r="U597" s="17"/>
      <c r="V597" s="17"/>
      <c r="W597" s="17"/>
      <c r="X597" s="10"/>
      <c r="Y597" s="10"/>
      <c r="Z597" s="10"/>
      <c r="AA597" s="10"/>
      <c r="AB597" s="10"/>
      <c r="AC597" s="10"/>
      <c r="AD597" s="10"/>
      <c r="AE597" s="10"/>
      <c r="AF597" s="10"/>
      <c r="AG597" s="10"/>
      <c r="AH597" s="10"/>
      <c r="AI597" s="10"/>
      <c r="AJ597" s="10"/>
      <c r="AK597" s="10"/>
    </row>
    <row r="598" spans="1:37" s="15" customFormat="1" x14ac:dyDescent="0.2">
      <c r="A598" s="12"/>
      <c r="B598" s="13"/>
      <c r="C598" s="13"/>
      <c r="D598" s="14"/>
      <c r="G598" s="16"/>
      <c r="H598" s="13"/>
      <c r="I598" s="10"/>
      <c r="J598" s="10"/>
      <c r="K598" s="10"/>
      <c r="L598" s="10"/>
      <c r="M598" s="10"/>
      <c r="N598" s="20"/>
      <c r="O598" s="17"/>
      <c r="P598" s="17"/>
      <c r="Q598" s="17"/>
      <c r="R598" s="17"/>
      <c r="S598" s="17"/>
      <c r="T598" s="17"/>
      <c r="U598" s="17"/>
      <c r="V598" s="17"/>
      <c r="W598" s="17"/>
      <c r="X598" s="10"/>
      <c r="Y598" s="10"/>
      <c r="Z598" s="10"/>
      <c r="AA598" s="10"/>
      <c r="AB598" s="10"/>
      <c r="AC598" s="10"/>
      <c r="AD598" s="10"/>
      <c r="AE598" s="10"/>
      <c r="AF598" s="10"/>
      <c r="AG598" s="10"/>
      <c r="AH598" s="10"/>
      <c r="AI598" s="10"/>
      <c r="AJ598" s="10"/>
      <c r="AK598" s="10"/>
    </row>
    <row r="599" spans="1:37" s="15" customFormat="1" x14ac:dyDescent="0.2">
      <c r="A599" s="12"/>
      <c r="B599" s="13"/>
      <c r="C599" s="13"/>
      <c r="D599" s="14"/>
      <c r="G599" s="16"/>
      <c r="H599" s="13"/>
      <c r="I599" s="10"/>
      <c r="J599" s="10"/>
      <c r="K599" s="10"/>
      <c r="L599" s="10"/>
      <c r="M599" s="10"/>
      <c r="N599" s="20"/>
      <c r="O599" s="17"/>
      <c r="P599" s="17"/>
      <c r="Q599" s="17"/>
      <c r="R599" s="17"/>
      <c r="S599" s="17"/>
      <c r="T599" s="17"/>
      <c r="U599" s="17"/>
      <c r="V599" s="17"/>
      <c r="W599" s="17"/>
      <c r="X599" s="10"/>
      <c r="Y599" s="10"/>
      <c r="Z599" s="10"/>
      <c r="AA599" s="10"/>
      <c r="AB599" s="10"/>
      <c r="AC599" s="10"/>
      <c r="AD599" s="10"/>
      <c r="AE599" s="10"/>
      <c r="AF599" s="10"/>
      <c r="AG599" s="10"/>
      <c r="AH599" s="10"/>
      <c r="AI599" s="10"/>
      <c r="AJ599" s="10"/>
      <c r="AK599" s="10"/>
    </row>
    <row r="600" spans="1:37" s="15" customFormat="1" x14ac:dyDescent="0.2">
      <c r="A600" s="12"/>
      <c r="B600" s="13"/>
      <c r="C600" s="13"/>
      <c r="D600" s="14"/>
      <c r="G600" s="16"/>
      <c r="H600" s="13"/>
      <c r="I600" s="10"/>
      <c r="J600" s="10"/>
      <c r="K600" s="10"/>
      <c r="L600" s="10"/>
      <c r="M600" s="10"/>
      <c r="N600" s="20"/>
      <c r="O600" s="17"/>
      <c r="P600" s="17"/>
      <c r="Q600" s="17"/>
      <c r="R600" s="17"/>
      <c r="S600" s="17"/>
      <c r="T600" s="17"/>
      <c r="U600" s="17"/>
      <c r="V600" s="17"/>
      <c r="W600" s="17"/>
      <c r="X600" s="10"/>
      <c r="Y600" s="10"/>
      <c r="Z600" s="10"/>
      <c r="AA600" s="10"/>
      <c r="AB600" s="10"/>
      <c r="AC600" s="10"/>
      <c r="AD600" s="10"/>
      <c r="AE600" s="10"/>
      <c r="AF600" s="10"/>
      <c r="AG600" s="10"/>
      <c r="AH600" s="10"/>
      <c r="AI600" s="10"/>
      <c r="AJ600" s="10"/>
      <c r="AK600" s="10"/>
    </row>
    <row r="601" spans="1:37" s="15" customFormat="1" x14ac:dyDescent="0.2">
      <c r="A601" s="12"/>
      <c r="B601" s="13"/>
      <c r="C601" s="13"/>
      <c r="D601" s="14"/>
      <c r="G601" s="16"/>
      <c r="H601" s="13"/>
      <c r="I601" s="10"/>
      <c r="J601" s="10"/>
      <c r="K601" s="10"/>
      <c r="L601" s="10"/>
      <c r="M601" s="10"/>
      <c r="N601" s="20"/>
      <c r="O601" s="17"/>
      <c r="P601" s="17"/>
      <c r="Q601" s="17"/>
      <c r="R601" s="17"/>
      <c r="S601" s="17"/>
      <c r="T601" s="17"/>
      <c r="U601" s="17"/>
      <c r="V601" s="17"/>
      <c r="W601" s="17"/>
      <c r="X601" s="10"/>
      <c r="Y601" s="10"/>
      <c r="Z601" s="10"/>
      <c r="AA601" s="10"/>
      <c r="AB601" s="10"/>
      <c r="AC601" s="10"/>
      <c r="AD601" s="10"/>
      <c r="AE601" s="10"/>
      <c r="AF601" s="10"/>
      <c r="AG601" s="10"/>
      <c r="AH601" s="10"/>
      <c r="AI601" s="10"/>
      <c r="AJ601" s="10"/>
      <c r="AK601" s="10"/>
    </row>
    <row r="602" spans="1:37" s="15" customFormat="1" x14ac:dyDescent="0.2">
      <c r="A602" s="12"/>
      <c r="B602" s="13"/>
      <c r="C602" s="13"/>
      <c r="D602" s="14"/>
      <c r="G602" s="16"/>
      <c r="H602" s="13"/>
      <c r="I602" s="10"/>
      <c r="J602" s="10"/>
      <c r="K602" s="10"/>
      <c r="L602" s="10"/>
      <c r="M602" s="10"/>
      <c r="N602" s="20"/>
      <c r="O602" s="17"/>
      <c r="P602" s="17"/>
      <c r="Q602" s="17"/>
      <c r="R602" s="17"/>
      <c r="S602" s="17"/>
      <c r="T602" s="17"/>
      <c r="U602" s="17"/>
      <c r="V602" s="17"/>
      <c r="W602" s="17"/>
      <c r="X602" s="10"/>
      <c r="Y602" s="10"/>
      <c r="Z602" s="10"/>
      <c r="AA602" s="10"/>
      <c r="AB602" s="10"/>
      <c r="AC602" s="10"/>
      <c r="AD602" s="10"/>
      <c r="AE602" s="10"/>
      <c r="AF602" s="10"/>
      <c r="AG602" s="10"/>
      <c r="AH602" s="10"/>
      <c r="AI602" s="10"/>
      <c r="AJ602" s="10"/>
      <c r="AK602" s="10"/>
    </row>
    <row r="603" spans="1:37" s="15" customFormat="1" x14ac:dyDescent="0.2">
      <c r="A603" s="12"/>
      <c r="B603" s="13"/>
      <c r="C603" s="13"/>
      <c r="D603" s="14"/>
      <c r="G603" s="16"/>
      <c r="H603" s="13"/>
      <c r="I603" s="10"/>
      <c r="J603" s="10"/>
      <c r="K603" s="10"/>
      <c r="L603" s="10"/>
      <c r="M603" s="10"/>
      <c r="N603" s="20"/>
      <c r="O603" s="17"/>
      <c r="P603" s="17"/>
      <c r="Q603" s="17"/>
      <c r="R603" s="17"/>
      <c r="S603" s="17"/>
      <c r="T603" s="17"/>
      <c r="U603" s="17"/>
      <c r="V603" s="17"/>
      <c r="W603" s="17"/>
      <c r="X603" s="10"/>
      <c r="Y603" s="10"/>
      <c r="Z603" s="10"/>
      <c r="AA603" s="10"/>
      <c r="AB603" s="10"/>
      <c r="AC603" s="10"/>
      <c r="AD603" s="10"/>
      <c r="AE603" s="10"/>
      <c r="AF603" s="10"/>
      <c r="AG603" s="10"/>
      <c r="AH603" s="10"/>
      <c r="AI603" s="10"/>
      <c r="AJ603" s="10"/>
      <c r="AK603" s="10"/>
    </row>
    <row r="604" spans="1:37" s="15" customFormat="1" x14ac:dyDescent="0.2">
      <c r="A604" s="12"/>
      <c r="B604" s="13"/>
      <c r="C604" s="13"/>
      <c r="D604" s="14"/>
      <c r="G604" s="16"/>
      <c r="H604" s="13"/>
      <c r="I604" s="10"/>
      <c r="J604" s="10"/>
      <c r="K604" s="10"/>
      <c r="L604" s="10"/>
      <c r="M604" s="10"/>
      <c r="N604" s="20"/>
      <c r="O604" s="17"/>
      <c r="P604" s="17"/>
      <c r="Q604" s="17"/>
      <c r="R604" s="17"/>
      <c r="S604" s="17"/>
      <c r="T604" s="17"/>
      <c r="U604" s="17"/>
      <c r="V604" s="17"/>
      <c r="W604" s="17"/>
      <c r="X604" s="10"/>
      <c r="Y604" s="10"/>
      <c r="Z604" s="10"/>
      <c r="AA604" s="10"/>
      <c r="AB604" s="10"/>
      <c r="AC604" s="10"/>
      <c r="AD604" s="10"/>
      <c r="AE604" s="10"/>
      <c r="AF604" s="10"/>
      <c r="AG604" s="10"/>
      <c r="AH604" s="10"/>
      <c r="AI604" s="10"/>
      <c r="AJ604" s="10"/>
      <c r="AK604" s="10"/>
    </row>
    <row r="605" spans="1:37" s="15" customFormat="1" x14ac:dyDescent="0.2">
      <c r="A605" s="12"/>
      <c r="B605" s="13"/>
      <c r="C605" s="13"/>
      <c r="D605" s="14"/>
      <c r="G605" s="16"/>
      <c r="H605" s="13"/>
      <c r="I605" s="10"/>
      <c r="J605" s="10"/>
      <c r="K605" s="10"/>
      <c r="L605" s="10"/>
      <c r="M605" s="10"/>
      <c r="N605" s="20"/>
      <c r="O605" s="17"/>
      <c r="P605" s="17"/>
      <c r="Q605" s="17"/>
      <c r="R605" s="17"/>
      <c r="S605" s="17"/>
      <c r="T605" s="17"/>
      <c r="U605" s="17"/>
      <c r="V605" s="17"/>
      <c r="W605" s="17"/>
      <c r="X605" s="10"/>
      <c r="Y605" s="10"/>
      <c r="Z605" s="10"/>
      <c r="AA605" s="10"/>
      <c r="AB605" s="10"/>
      <c r="AC605" s="10"/>
      <c r="AD605" s="10"/>
      <c r="AE605" s="10"/>
      <c r="AF605" s="10"/>
      <c r="AG605" s="10"/>
      <c r="AH605" s="10"/>
      <c r="AI605" s="10"/>
      <c r="AJ605" s="10"/>
      <c r="AK605" s="10"/>
    </row>
    <row r="606" spans="1:37" s="15" customFormat="1" x14ac:dyDescent="0.2">
      <c r="A606" s="12"/>
      <c r="B606" s="13"/>
      <c r="C606" s="13"/>
      <c r="D606" s="14"/>
      <c r="G606" s="16"/>
      <c r="H606" s="13"/>
      <c r="I606" s="10"/>
      <c r="J606" s="10"/>
      <c r="K606" s="10"/>
      <c r="L606" s="10"/>
      <c r="M606" s="10"/>
      <c r="N606" s="20"/>
      <c r="O606" s="17"/>
      <c r="P606" s="17"/>
      <c r="Q606" s="17"/>
      <c r="R606" s="17"/>
      <c r="S606" s="17"/>
      <c r="T606" s="17"/>
      <c r="U606" s="17"/>
      <c r="V606" s="17"/>
      <c r="W606" s="17"/>
      <c r="X606" s="10"/>
      <c r="Y606" s="10"/>
      <c r="Z606" s="10"/>
      <c r="AA606" s="10"/>
      <c r="AB606" s="10"/>
      <c r="AC606" s="10"/>
      <c r="AD606" s="10"/>
      <c r="AE606" s="10"/>
      <c r="AF606" s="10"/>
      <c r="AG606" s="10"/>
      <c r="AH606" s="10"/>
      <c r="AI606" s="10"/>
      <c r="AJ606" s="10"/>
      <c r="AK606" s="10"/>
    </row>
    <row r="607" spans="1:37" s="15" customFormat="1" x14ac:dyDescent="0.2">
      <c r="A607" s="12"/>
      <c r="B607" s="13"/>
      <c r="C607" s="13"/>
      <c r="D607" s="14"/>
      <c r="G607" s="16"/>
      <c r="H607" s="13"/>
      <c r="I607" s="10"/>
      <c r="J607" s="10"/>
      <c r="K607" s="10"/>
      <c r="L607" s="10"/>
      <c r="M607" s="10"/>
      <c r="N607" s="20"/>
      <c r="O607" s="17"/>
      <c r="P607" s="17"/>
      <c r="Q607" s="17"/>
      <c r="R607" s="17"/>
      <c r="S607" s="17"/>
      <c r="T607" s="17"/>
      <c r="U607" s="17"/>
      <c r="V607" s="17"/>
      <c r="W607" s="17"/>
      <c r="X607" s="10"/>
      <c r="Y607" s="10"/>
      <c r="Z607" s="10"/>
      <c r="AA607" s="10"/>
      <c r="AB607" s="10"/>
      <c r="AC607" s="10"/>
      <c r="AD607" s="10"/>
      <c r="AE607" s="10"/>
      <c r="AF607" s="10"/>
      <c r="AG607" s="10"/>
      <c r="AH607" s="10"/>
      <c r="AI607" s="10"/>
      <c r="AJ607" s="10"/>
      <c r="AK607" s="10"/>
    </row>
    <row r="608" spans="1:37" s="15" customFormat="1" x14ac:dyDescent="0.2">
      <c r="A608" s="12"/>
      <c r="B608" s="13"/>
      <c r="C608" s="13"/>
      <c r="D608" s="14"/>
      <c r="G608" s="16"/>
      <c r="H608" s="13"/>
      <c r="I608" s="10"/>
      <c r="J608" s="10"/>
      <c r="K608" s="10"/>
      <c r="L608" s="10"/>
      <c r="M608" s="10"/>
      <c r="N608" s="20"/>
      <c r="O608" s="17"/>
      <c r="P608" s="17"/>
      <c r="Q608" s="17"/>
      <c r="R608" s="17"/>
      <c r="S608" s="17"/>
      <c r="T608" s="17"/>
      <c r="U608" s="17"/>
      <c r="V608" s="17"/>
      <c r="W608" s="17"/>
      <c r="X608" s="10"/>
      <c r="Y608" s="10"/>
      <c r="Z608" s="10"/>
      <c r="AA608" s="10"/>
      <c r="AB608" s="10"/>
      <c r="AC608" s="10"/>
      <c r="AD608" s="10"/>
      <c r="AE608" s="10"/>
      <c r="AF608" s="10"/>
      <c r="AG608" s="10"/>
      <c r="AH608" s="10"/>
      <c r="AI608" s="10"/>
      <c r="AJ608" s="10"/>
      <c r="AK608" s="10"/>
    </row>
    <row r="609" spans="1:37" s="15" customFormat="1" x14ac:dyDescent="0.2">
      <c r="A609" s="12"/>
      <c r="B609" s="13"/>
      <c r="C609" s="13"/>
      <c r="D609" s="14"/>
      <c r="G609" s="16"/>
      <c r="H609" s="13"/>
      <c r="I609" s="10"/>
      <c r="J609" s="10"/>
      <c r="K609" s="10"/>
      <c r="L609" s="10"/>
      <c r="M609" s="10"/>
      <c r="N609" s="20"/>
      <c r="O609" s="17"/>
      <c r="P609" s="17"/>
      <c r="Q609" s="17"/>
      <c r="R609" s="17"/>
      <c r="S609" s="17"/>
      <c r="T609" s="17"/>
      <c r="U609" s="17"/>
      <c r="V609" s="17"/>
      <c r="W609" s="17"/>
      <c r="X609" s="10"/>
      <c r="Y609" s="10"/>
      <c r="Z609" s="10"/>
      <c r="AA609" s="10"/>
      <c r="AB609" s="10"/>
      <c r="AC609" s="10"/>
      <c r="AD609" s="10"/>
      <c r="AE609" s="10"/>
      <c r="AF609" s="10"/>
      <c r="AG609" s="10"/>
      <c r="AH609" s="10"/>
      <c r="AI609" s="10"/>
      <c r="AJ609" s="10"/>
      <c r="AK609" s="10"/>
    </row>
    <row r="610" spans="1:37" s="15" customFormat="1" x14ac:dyDescent="0.2">
      <c r="A610" s="12"/>
      <c r="B610" s="13"/>
      <c r="C610" s="13"/>
      <c r="D610" s="14"/>
      <c r="G610" s="16"/>
      <c r="H610" s="13"/>
      <c r="I610" s="10"/>
      <c r="J610" s="10"/>
      <c r="K610" s="10"/>
      <c r="L610" s="10"/>
      <c r="M610" s="10"/>
      <c r="N610" s="20"/>
      <c r="O610" s="17"/>
      <c r="P610" s="17"/>
      <c r="Q610" s="17"/>
      <c r="R610" s="17"/>
      <c r="S610" s="17"/>
      <c r="T610" s="17"/>
      <c r="U610" s="17"/>
      <c r="V610" s="17"/>
      <c r="W610" s="17"/>
      <c r="X610" s="10"/>
      <c r="Y610" s="10"/>
      <c r="Z610" s="10"/>
      <c r="AA610" s="10"/>
      <c r="AB610" s="10"/>
      <c r="AC610" s="10"/>
      <c r="AD610" s="10"/>
      <c r="AE610" s="10"/>
      <c r="AF610" s="10"/>
      <c r="AG610" s="10"/>
      <c r="AH610" s="10"/>
      <c r="AI610" s="10"/>
      <c r="AJ610" s="10"/>
      <c r="AK610" s="10"/>
    </row>
    <row r="611" spans="1:37" s="15" customFormat="1" x14ac:dyDescent="0.2">
      <c r="A611" s="12"/>
      <c r="B611" s="13"/>
      <c r="C611" s="13"/>
      <c r="D611" s="14"/>
      <c r="G611" s="16"/>
      <c r="H611" s="13"/>
      <c r="I611" s="10"/>
      <c r="J611" s="10"/>
      <c r="K611" s="10"/>
      <c r="L611" s="10"/>
      <c r="M611" s="10"/>
      <c r="N611" s="20"/>
      <c r="O611" s="17"/>
      <c r="P611" s="17"/>
      <c r="Q611" s="17"/>
      <c r="R611" s="17"/>
      <c r="S611" s="17"/>
      <c r="T611" s="17"/>
      <c r="U611" s="17"/>
      <c r="V611" s="17"/>
      <c r="W611" s="17"/>
      <c r="X611" s="10"/>
      <c r="Y611" s="10"/>
      <c r="Z611" s="10"/>
      <c r="AA611" s="10"/>
      <c r="AB611" s="10"/>
      <c r="AC611" s="10"/>
      <c r="AD611" s="10"/>
      <c r="AE611" s="10"/>
      <c r="AF611" s="10"/>
      <c r="AG611" s="10"/>
      <c r="AH611" s="10"/>
      <c r="AI611" s="10"/>
      <c r="AJ611" s="10"/>
      <c r="AK611" s="10"/>
    </row>
    <row r="612" spans="1:37" s="15" customFormat="1" x14ac:dyDescent="0.2">
      <c r="A612" s="12"/>
      <c r="B612" s="13"/>
      <c r="C612" s="13"/>
      <c r="D612" s="14"/>
      <c r="G612" s="16"/>
      <c r="H612" s="13"/>
      <c r="I612" s="10"/>
      <c r="J612" s="10"/>
      <c r="K612" s="10"/>
      <c r="L612" s="10"/>
      <c r="M612" s="10"/>
      <c r="N612" s="20"/>
      <c r="O612" s="17"/>
      <c r="P612" s="17"/>
      <c r="Q612" s="17"/>
      <c r="R612" s="17"/>
      <c r="S612" s="17"/>
      <c r="T612" s="17"/>
      <c r="U612" s="17"/>
      <c r="V612" s="17"/>
      <c r="W612" s="17"/>
      <c r="X612" s="10"/>
      <c r="Y612" s="10"/>
      <c r="Z612" s="10"/>
      <c r="AA612" s="10"/>
      <c r="AB612" s="10"/>
      <c r="AC612" s="10"/>
      <c r="AD612" s="10"/>
      <c r="AE612" s="10"/>
      <c r="AF612" s="10"/>
      <c r="AG612" s="10"/>
      <c r="AH612" s="10"/>
      <c r="AI612" s="10"/>
      <c r="AJ612" s="10"/>
      <c r="AK612" s="10"/>
    </row>
    <row r="613" spans="1:37" s="15" customFormat="1" x14ac:dyDescent="0.2">
      <c r="A613" s="12"/>
      <c r="B613" s="13"/>
      <c r="C613" s="13"/>
      <c r="D613" s="14"/>
      <c r="G613" s="16"/>
      <c r="H613" s="13"/>
      <c r="I613" s="10"/>
      <c r="J613" s="10"/>
      <c r="K613" s="10"/>
      <c r="L613" s="10"/>
      <c r="M613" s="10"/>
      <c r="N613" s="20"/>
      <c r="O613" s="17"/>
      <c r="P613" s="17"/>
      <c r="Q613" s="17"/>
      <c r="R613" s="17"/>
      <c r="S613" s="17"/>
      <c r="T613" s="17"/>
      <c r="U613" s="17"/>
      <c r="V613" s="17"/>
      <c r="W613" s="17"/>
      <c r="X613" s="10"/>
      <c r="Y613" s="10"/>
      <c r="Z613" s="10"/>
      <c r="AA613" s="10"/>
      <c r="AB613" s="10"/>
      <c r="AC613" s="10"/>
      <c r="AD613" s="10"/>
      <c r="AE613" s="10"/>
      <c r="AF613" s="10"/>
      <c r="AG613" s="10"/>
      <c r="AH613" s="10"/>
      <c r="AI613" s="10"/>
      <c r="AJ613" s="10"/>
      <c r="AK613" s="10"/>
    </row>
    <row r="614" spans="1:37" s="15" customFormat="1" x14ac:dyDescent="0.2">
      <c r="A614" s="12"/>
      <c r="B614" s="13"/>
      <c r="C614" s="13"/>
      <c r="D614" s="14"/>
      <c r="G614" s="16"/>
      <c r="H614" s="13"/>
      <c r="I614" s="10"/>
      <c r="J614" s="10"/>
      <c r="K614" s="10"/>
      <c r="L614" s="10"/>
      <c r="M614" s="10"/>
      <c r="N614" s="20"/>
      <c r="O614" s="17"/>
      <c r="P614" s="17"/>
      <c r="Q614" s="17"/>
      <c r="R614" s="17"/>
      <c r="S614" s="17"/>
      <c r="T614" s="17"/>
      <c r="U614" s="17"/>
      <c r="V614" s="17"/>
      <c r="W614" s="17"/>
      <c r="X614" s="10"/>
      <c r="Y614" s="10"/>
      <c r="Z614" s="10"/>
      <c r="AA614" s="10"/>
      <c r="AB614" s="10"/>
      <c r="AC614" s="10"/>
      <c r="AD614" s="10"/>
      <c r="AE614" s="10"/>
      <c r="AF614" s="10"/>
      <c r="AG614" s="10"/>
      <c r="AH614" s="10"/>
      <c r="AI614" s="10"/>
      <c r="AJ614" s="10"/>
      <c r="AK614" s="10"/>
    </row>
    <row r="615" spans="1:37" s="15" customFormat="1" x14ac:dyDescent="0.2">
      <c r="A615" s="12"/>
      <c r="B615" s="13"/>
      <c r="C615" s="13"/>
      <c r="D615" s="14"/>
      <c r="G615" s="16"/>
      <c r="H615" s="13"/>
      <c r="I615" s="10"/>
      <c r="J615" s="10"/>
      <c r="K615" s="10"/>
      <c r="L615" s="10"/>
      <c r="M615" s="10"/>
      <c r="N615" s="20"/>
      <c r="O615" s="17"/>
      <c r="P615" s="17"/>
      <c r="Q615" s="17"/>
      <c r="R615" s="17"/>
      <c r="S615" s="17"/>
      <c r="T615" s="17"/>
      <c r="U615" s="17"/>
      <c r="V615" s="17"/>
      <c r="W615" s="17"/>
      <c r="X615" s="10"/>
      <c r="Y615" s="10"/>
      <c r="Z615" s="10"/>
      <c r="AA615" s="10"/>
      <c r="AB615" s="10"/>
      <c r="AC615" s="10"/>
      <c r="AD615" s="10"/>
      <c r="AE615" s="10"/>
      <c r="AF615" s="10"/>
      <c r="AG615" s="10"/>
      <c r="AH615" s="10"/>
      <c r="AI615" s="10"/>
      <c r="AJ615" s="10"/>
      <c r="AK615" s="10"/>
    </row>
    <row r="616" spans="1:37" s="15" customFormat="1" x14ac:dyDescent="0.2">
      <c r="A616" s="12"/>
      <c r="B616" s="13"/>
      <c r="C616" s="13"/>
      <c r="D616" s="14"/>
      <c r="G616" s="16"/>
      <c r="H616" s="13"/>
      <c r="I616" s="10"/>
      <c r="J616" s="10"/>
      <c r="K616" s="10"/>
      <c r="L616" s="10"/>
      <c r="M616" s="10"/>
      <c r="N616" s="20"/>
      <c r="O616" s="17"/>
      <c r="P616" s="17"/>
      <c r="Q616" s="17"/>
      <c r="R616" s="17"/>
      <c r="S616" s="17"/>
      <c r="T616" s="17"/>
      <c r="U616" s="17"/>
      <c r="V616" s="17"/>
      <c r="W616" s="17"/>
      <c r="X616" s="10"/>
      <c r="Y616" s="10"/>
      <c r="Z616" s="10"/>
      <c r="AA616" s="10"/>
      <c r="AB616" s="10"/>
      <c r="AC616" s="10"/>
      <c r="AD616" s="10"/>
      <c r="AE616" s="10"/>
      <c r="AF616" s="10"/>
      <c r="AG616" s="10"/>
      <c r="AH616" s="10"/>
      <c r="AI616" s="10"/>
      <c r="AJ616" s="10"/>
      <c r="AK616" s="10"/>
    </row>
    <row r="617" spans="1:37" s="15" customFormat="1" x14ac:dyDescent="0.2">
      <c r="A617" s="12"/>
      <c r="B617" s="13"/>
      <c r="C617" s="13"/>
      <c r="D617" s="14"/>
      <c r="G617" s="16"/>
      <c r="H617" s="13"/>
      <c r="I617" s="10"/>
      <c r="J617" s="10"/>
      <c r="K617" s="10"/>
      <c r="L617" s="10"/>
      <c r="M617" s="10"/>
      <c r="N617" s="20"/>
      <c r="O617" s="17"/>
      <c r="P617" s="17"/>
      <c r="Q617" s="17"/>
      <c r="R617" s="17"/>
      <c r="S617" s="17"/>
      <c r="T617" s="17"/>
      <c r="U617" s="17"/>
      <c r="V617" s="17"/>
      <c r="W617" s="17"/>
      <c r="X617" s="10"/>
      <c r="Y617" s="10"/>
      <c r="Z617" s="10"/>
      <c r="AA617" s="10"/>
      <c r="AB617" s="10"/>
      <c r="AC617" s="10"/>
      <c r="AD617" s="10"/>
      <c r="AE617" s="10"/>
      <c r="AF617" s="10"/>
      <c r="AG617" s="10"/>
      <c r="AH617" s="10"/>
      <c r="AI617" s="10"/>
      <c r="AJ617" s="10"/>
      <c r="AK617" s="10"/>
    </row>
    <row r="618" spans="1:37" s="15" customFormat="1" x14ac:dyDescent="0.2">
      <c r="A618" s="12"/>
      <c r="B618" s="13"/>
      <c r="C618" s="13"/>
      <c r="D618" s="14"/>
      <c r="G618" s="16"/>
      <c r="H618" s="13"/>
      <c r="I618" s="10"/>
      <c r="J618" s="10"/>
      <c r="K618" s="10"/>
      <c r="L618" s="10"/>
      <c r="M618" s="10"/>
      <c r="N618" s="20"/>
      <c r="O618" s="17"/>
      <c r="P618" s="17"/>
      <c r="Q618" s="17"/>
      <c r="R618" s="17"/>
      <c r="S618" s="17"/>
      <c r="T618" s="17"/>
      <c r="U618" s="17"/>
      <c r="V618" s="17"/>
      <c r="W618" s="17"/>
      <c r="X618" s="10"/>
      <c r="Y618" s="10"/>
      <c r="Z618" s="10"/>
      <c r="AA618" s="10"/>
      <c r="AB618" s="10"/>
      <c r="AC618" s="10"/>
      <c r="AD618" s="10"/>
      <c r="AE618" s="10"/>
      <c r="AF618" s="10"/>
      <c r="AG618" s="10"/>
      <c r="AH618" s="10"/>
      <c r="AI618" s="10"/>
      <c r="AJ618" s="10"/>
      <c r="AK618" s="10"/>
    </row>
    <row r="619" spans="1:37" s="15" customFormat="1" x14ac:dyDescent="0.2">
      <c r="A619" s="12"/>
      <c r="B619" s="13"/>
      <c r="C619" s="13"/>
      <c r="D619" s="14"/>
      <c r="G619" s="16"/>
      <c r="H619" s="13"/>
      <c r="I619" s="10"/>
      <c r="J619" s="10"/>
      <c r="K619" s="10"/>
      <c r="L619" s="10"/>
      <c r="M619" s="10"/>
      <c r="N619" s="20"/>
      <c r="O619" s="17"/>
      <c r="P619" s="17"/>
      <c r="Q619" s="17"/>
      <c r="R619" s="17"/>
      <c r="S619" s="17"/>
      <c r="T619" s="17"/>
      <c r="U619" s="17"/>
      <c r="V619" s="17"/>
      <c r="W619" s="17"/>
      <c r="X619" s="10"/>
      <c r="Y619" s="10"/>
      <c r="Z619" s="10"/>
      <c r="AA619" s="10"/>
      <c r="AB619" s="10"/>
      <c r="AC619" s="10"/>
      <c r="AD619" s="10"/>
      <c r="AE619" s="10"/>
      <c r="AF619" s="10"/>
      <c r="AG619" s="10"/>
      <c r="AH619" s="10"/>
      <c r="AI619" s="10"/>
      <c r="AJ619" s="10"/>
      <c r="AK619" s="10"/>
    </row>
    <row r="620" spans="1:37" s="15" customFormat="1" x14ac:dyDescent="0.2">
      <c r="A620" s="12"/>
      <c r="B620" s="13"/>
      <c r="C620" s="13"/>
      <c r="D620" s="14"/>
      <c r="G620" s="16"/>
      <c r="H620" s="13"/>
      <c r="I620" s="10"/>
      <c r="J620" s="10"/>
      <c r="K620" s="10"/>
      <c r="L620" s="10"/>
      <c r="M620" s="10"/>
      <c r="N620" s="20"/>
      <c r="O620" s="17"/>
      <c r="P620" s="17"/>
      <c r="Q620" s="17"/>
      <c r="R620" s="17"/>
      <c r="S620" s="17"/>
      <c r="T620" s="17"/>
      <c r="U620" s="17"/>
      <c r="V620" s="17"/>
      <c r="W620" s="17"/>
      <c r="X620" s="10"/>
      <c r="Y620" s="10"/>
      <c r="Z620" s="10"/>
      <c r="AA620" s="10"/>
      <c r="AB620" s="10"/>
      <c r="AC620" s="10"/>
      <c r="AD620" s="10"/>
      <c r="AE620" s="10"/>
      <c r="AF620" s="10"/>
      <c r="AG620" s="10"/>
      <c r="AH620" s="10"/>
      <c r="AI620" s="10"/>
      <c r="AJ620" s="10"/>
      <c r="AK620" s="10"/>
    </row>
    <row r="621" spans="1:37" s="15" customFormat="1" x14ac:dyDescent="0.2">
      <c r="A621" s="12"/>
      <c r="B621" s="13"/>
      <c r="C621" s="13"/>
      <c r="D621" s="14"/>
      <c r="G621" s="16"/>
      <c r="H621" s="13"/>
      <c r="I621" s="10"/>
      <c r="J621" s="10"/>
      <c r="K621" s="10"/>
      <c r="L621" s="10"/>
      <c r="M621" s="10"/>
      <c r="N621" s="20"/>
      <c r="O621" s="17"/>
      <c r="P621" s="17"/>
      <c r="Q621" s="17"/>
      <c r="R621" s="17"/>
      <c r="S621" s="17"/>
      <c r="T621" s="17"/>
      <c r="U621" s="17"/>
      <c r="V621" s="17"/>
      <c r="W621" s="17"/>
      <c r="X621" s="10"/>
      <c r="Y621" s="10"/>
      <c r="Z621" s="10"/>
      <c r="AA621" s="10"/>
      <c r="AB621" s="10"/>
      <c r="AC621" s="10"/>
      <c r="AD621" s="10"/>
      <c r="AE621" s="10"/>
      <c r="AF621" s="10"/>
      <c r="AG621" s="10"/>
      <c r="AH621" s="10"/>
      <c r="AI621" s="10"/>
      <c r="AJ621" s="10"/>
      <c r="AK621" s="10"/>
    </row>
    <row r="622" spans="1:37" s="15" customFormat="1" x14ac:dyDescent="0.2">
      <c r="A622" s="12"/>
      <c r="B622" s="13"/>
      <c r="C622" s="13"/>
      <c r="D622" s="14"/>
      <c r="G622" s="16"/>
      <c r="H622" s="13"/>
      <c r="I622" s="10"/>
      <c r="J622" s="10"/>
      <c r="K622" s="10"/>
      <c r="L622" s="10"/>
      <c r="M622" s="10"/>
      <c r="N622" s="20"/>
      <c r="O622" s="17"/>
      <c r="P622" s="17"/>
      <c r="Q622" s="17"/>
      <c r="R622" s="17"/>
      <c r="S622" s="17"/>
      <c r="T622" s="17"/>
      <c r="U622" s="17"/>
      <c r="V622" s="17"/>
      <c r="W622" s="17"/>
      <c r="X622" s="10"/>
      <c r="Y622" s="10"/>
      <c r="Z622" s="10"/>
      <c r="AA622" s="10"/>
      <c r="AB622" s="10"/>
      <c r="AC622" s="10"/>
      <c r="AD622" s="10"/>
      <c r="AE622" s="10"/>
      <c r="AF622" s="10"/>
      <c r="AG622" s="10"/>
      <c r="AH622" s="10"/>
      <c r="AI622" s="10"/>
      <c r="AJ622" s="10"/>
      <c r="AK622" s="10"/>
    </row>
    <row r="623" spans="1:37" s="15" customFormat="1" x14ac:dyDescent="0.2">
      <c r="A623" s="12"/>
      <c r="B623" s="13"/>
      <c r="C623" s="13"/>
      <c r="D623" s="14"/>
      <c r="G623" s="16"/>
      <c r="H623" s="13"/>
      <c r="I623" s="10"/>
      <c r="J623" s="10"/>
      <c r="K623" s="10"/>
      <c r="L623" s="10"/>
      <c r="M623" s="10"/>
      <c r="N623" s="20"/>
      <c r="O623" s="17"/>
      <c r="P623" s="17"/>
      <c r="Q623" s="17"/>
      <c r="R623" s="17"/>
      <c r="S623" s="17"/>
      <c r="T623" s="17"/>
      <c r="U623" s="17"/>
      <c r="V623" s="17"/>
      <c r="W623" s="17"/>
      <c r="X623" s="10"/>
      <c r="Y623" s="10"/>
      <c r="Z623" s="10"/>
      <c r="AA623" s="10"/>
      <c r="AB623" s="10"/>
      <c r="AC623" s="10"/>
      <c r="AD623" s="10"/>
      <c r="AE623" s="10"/>
      <c r="AF623" s="10"/>
      <c r="AG623" s="10"/>
      <c r="AH623" s="10"/>
      <c r="AI623" s="10"/>
      <c r="AJ623" s="10"/>
      <c r="AK623" s="10"/>
    </row>
    <row r="624" spans="1:37" s="15" customFormat="1" x14ac:dyDescent="0.2">
      <c r="A624" s="12"/>
      <c r="B624" s="13"/>
      <c r="C624" s="13"/>
      <c r="D624" s="14"/>
      <c r="G624" s="16"/>
      <c r="H624" s="13"/>
      <c r="I624" s="10"/>
      <c r="J624" s="10"/>
      <c r="K624" s="10"/>
      <c r="L624" s="10"/>
      <c r="M624" s="10"/>
      <c r="N624" s="20"/>
      <c r="O624" s="17"/>
      <c r="P624" s="17"/>
      <c r="Q624" s="17"/>
      <c r="R624" s="17"/>
      <c r="S624" s="17"/>
      <c r="T624" s="17"/>
      <c r="U624" s="17"/>
      <c r="V624" s="17"/>
      <c r="W624" s="17"/>
      <c r="X624" s="10"/>
      <c r="Y624" s="10"/>
      <c r="Z624" s="10"/>
      <c r="AA624" s="10"/>
      <c r="AB624" s="10"/>
      <c r="AC624" s="10"/>
      <c r="AD624" s="10"/>
      <c r="AE624" s="10"/>
      <c r="AF624" s="10"/>
      <c r="AG624" s="10"/>
      <c r="AH624" s="10"/>
      <c r="AI624" s="10"/>
      <c r="AJ624" s="10"/>
      <c r="AK624" s="10"/>
    </row>
    <row r="625" spans="1:37" s="15" customFormat="1" x14ac:dyDescent="0.2">
      <c r="A625" s="12"/>
      <c r="B625" s="13"/>
      <c r="C625" s="13"/>
      <c r="D625" s="14"/>
      <c r="G625" s="16"/>
      <c r="H625" s="13"/>
      <c r="I625" s="10"/>
      <c r="J625" s="10"/>
      <c r="K625" s="10"/>
      <c r="L625" s="10"/>
      <c r="M625" s="10"/>
      <c r="N625" s="20"/>
      <c r="O625" s="17"/>
      <c r="P625" s="17"/>
      <c r="Q625" s="17"/>
      <c r="R625" s="17"/>
      <c r="S625" s="17"/>
      <c r="T625" s="17"/>
      <c r="U625" s="17"/>
      <c r="V625" s="17"/>
      <c r="W625" s="17"/>
      <c r="X625" s="10"/>
      <c r="Y625" s="10"/>
      <c r="Z625" s="10"/>
      <c r="AA625" s="10"/>
      <c r="AB625" s="10"/>
      <c r="AC625" s="10"/>
      <c r="AD625" s="10"/>
      <c r="AE625" s="10"/>
      <c r="AF625" s="10"/>
      <c r="AG625" s="10"/>
      <c r="AH625" s="10"/>
      <c r="AI625" s="10"/>
      <c r="AJ625" s="10"/>
      <c r="AK625" s="10"/>
    </row>
    <row r="626" spans="1:37" s="15" customFormat="1" x14ac:dyDescent="0.2">
      <c r="A626" s="12"/>
      <c r="B626" s="13"/>
      <c r="C626" s="13"/>
      <c r="D626" s="14"/>
      <c r="G626" s="16"/>
      <c r="H626" s="13"/>
      <c r="I626" s="10"/>
      <c r="J626" s="10"/>
      <c r="K626" s="10"/>
      <c r="L626" s="10"/>
      <c r="M626" s="10"/>
      <c r="N626" s="20"/>
      <c r="O626" s="17"/>
      <c r="P626" s="17"/>
      <c r="Q626" s="17"/>
      <c r="R626" s="17"/>
      <c r="S626" s="17"/>
      <c r="T626" s="17"/>
      <c r="U626" s="17"/>
      <c r="V626" s="17"/>
      <c r="W626" s="17"/>
      <c r="X626" s="10"/>
      <c r="Y626" s="10"/>
      <c r="Z626" s="10"/>
      <c r="AA626" s="10"/>
      <c r="AB626" s="10"/>
      <c r="AC626" s="10"/>
      <c r="AD626" s="10"/>
      <c r="AE626" s="10"/>
      <c r="AF626" s="10"/>
      <c r="AG626" s="10"/>
      <c r="AH626" s="10"/>
      <c r="AI626" s="10"/>
      <c r="AJ626" s="10"/>
      <c r="AK626" s="10"/>
    </row>
    <row r="627" spans="1:37" s="15" customFormat="1" x14ac:dyDescent="0.2">
      <c r="A627" s="12"/>
      <c r="B627" s="13"/>
      <c r="C627" s="13"/>
      <c r="D627" s="14"/>
      <c r="G627" s="16"/>
      <c r="H627" s="13"/>
      <c r="I627" s="10"/>
      <c r="J627" s="10"/>
      <c r="K627" s="10"/>
      <c r="L627" s="10"/>
      <c r="M627" s="10"/>
      <c r="N627" s="20"/>
      <c r="O627" s="17"/>
      <c r="P627" s="17"/>
      <c r="Q627" s="17"/>
      <c r="R627" s="17"/>
      <c r="S627" s="17"/>
      <c r="T627" s="17"/>
      <c r="U627" s="17"/>
      <c r="V627" s="17"/>
      <c r="W627" s="17"/>
      <c r="X627" s="10"/>
      <c r="Y627" s="10"/>
      <c r="Z627" s="10"/>
      <c r="AA627" s="10"/>
      <c r="AB627" s="10"/>
      <c r="AC627" s="10"/>
      <c r="AD627" s="10"/>
      <c r="AE627" s="10"/>
      <c r="AF627" s="10"/>
      <c r="AG627" s="10"/>
      <c r="AH627" s="10"/>
      <c r="AI627" s="10"/>
      <c r="AJ627" s="10"/>
      <c r="AK627" s="10"/>
    </row>
    <row r="628" spans="1:37" s="15" customFormat="1" x14ac:dyDescent="0.2">
      <c r="A628" s="12"/>
      <c r="B628" s="13"/>
      <c r="C628" s="13"/>
      <c r="D628" s="14"/>
      <c r="G628" s="16"/>
      <c r="H628" s="13"/>
      <c r="I628" s="10"/>
      <c r="J628" s="10"/>
      <c r="K628" s="10"/>
      <c r="L628" s="10"/>
      <c r="M628" s="10"/>
      <c r="N628" s="20"/>
      <c r="O628" s="17"/>
      <c r="P628" s="17"/>
      <c r="Q628" s="17"/>
      <c r="R628" s="17"/>
      <c r="S628" s="17"/>
      <c r="T628" s="17"/>
      <c r="U628" s="17"/>
      <c r="V628" s="17"/>
      <c r="W628" s="17"/>
      <c r="X628" s="10"/>
      <c r="Y628" s="10"/>
      <c r="Z628" s="10"/>
      <c r="AA628" s="10"/>
      <c r="AB628" s="10"/>
      <c r="AC628" s="10"/>
      <c r="AD628" s="10"/>
      <c r="AE628" s="10"/>
      <c r="AF628" s="10"/>
      <c r="AG628" s="10"/>
      <c r="AH628" s="10"/>
      <c r="AI628" s="10"/>
      <c r="AJ628" s="10"/>
      <c r="AK628" s="10"/>
    </row>
    <row r="629" spans="1:37" s="15" customFormat="1" x14ac:dyDescent="0.2">
      <c r="A629" s="12"/>
      <c r="B629" s="13"/>
      <c r="C629" s="13"/>
      <c r="D629" s="14"/>
      <c r="G629" s="16"/>
      <c r="H629" s="13"/>
      <c r="I629" s="10"/>
      <c r="J629" s="10"/>
      <c r="K629" s="10"/>
      <c r="L629" s="10"/>
      <c r="M629" s="10"/>
      <c r="N629" s="20"/>
      <c r="O629" s="17"/>
      <c r="P629" s="17"/>
      <c r="Q629" s="17"/>
      <c r="R629" s="17"/>
      <c r="S629" s="17"/>
      <c r="T629" s="17"/>
      <c r="U629" s="17"/>
      <c r="V629" s="17"/>
      <c r="W629" s="17"/>
      <c r="X629" s="10"/>
      <c r="Y629" s="10"/>
      <c r="Z629" s="10"/>
      <c r="AA629" s="10"/>
      <c r="AB629" s="10"/>
      <c r="AC629" s="10"/>
      <c r="AD629" s="10"/>
      <c r="AE629" s="10"/>
      <c r="AF629" s="10"/>
      <c r="AG629" s="10"/>
      <c r="AH629" s="10"/>
      <c r="AI629" s="10"/>
      <c r="AJ629" s="10"/>
      <c r="AK629" s="10"/>
    </row>
    <row r="630" spans="1:37" s="15" customFormat="1" x14ac:dyDescent="0.2">
      <c r="A630" s="12"/>
      <c r="B630" s="13"/>
      <c r="C630" s="13"/>
      <c r="D630" s="14"/>
      <c r="G630" s="16"/>
      <c r="H630" s="13"/>
      <c r="I630" s="10"/>
      <c r="J630" s="10"/>
      <c r="K630" s="10"/>
      <c r="L630" s="10"/>
      <c r="M630" s="10"/>
      <c r="N630" s="20"/>
      <c r="O630" s="17"/>
      <c r="P630" s="17"/>
      <c r="Q630" s="17"/>
      <c r="R630" s="17"/>
      <c r="S630" s="17"/>
      <c r="T630" s="17"/>
      <c r="U630" s="17"/>
      <c r="V630" s="17"/>
      <c r="W630" s="17"/>
      <c r="X630" s="10"/>
      <c r="Y630" s="10"/>
      <c r="Z630" s="10"/>
      <c r="AA630" s="10"/>
      <c r="AB630" s="10"/>
      <c r="AC630" s="10"/>
      <c r="AD630" s="10"/>
      <c r="AE630" s="10"/>
      <c r="AF630" s="10"/>
      <c r="AG630" s="10"/>
      <c r="AH630" s="10"/>
      <c r="AI630" s="10"/>
      <c r="AJ630" s="10"/>
      <c r="AK630" s="10"/>
    </row>
    <row r="631" spans="1:37" s="15" customFormat="1" x14ac:dyDescent="0.2">
      <c r="A631" s="12"/>
      <c r="B631" s="13"/>
      <c r="C631" s="13"/>
      <c r="D631" s="14"/>
      <c r="G631" s="16"/>
      <c r="H631" s="13"/>
      <c r="I631" s="10"/>
      <c r="J631" s="10"/>
      <c r="K631" s="10"/>
      <c r="L631" s="10"/>
      <c r="M631" s="10"/>
      <c r="N631" s="20"/>
      <c r="O631" s="17"/>
      <c r="P631" s="17"/>
      <c r="Q631" s="17"/>
      <c r="R631" s="17"/>
      <c r="S631" s="17"/>
      <c r="T631" s="17"/>
      <c r="U631" s="17"/>
      <c r="V631" s="17"/>
      <c r="W631" s="17"/>
      <c r="X631" s="10"/>
      <c r="Y631" s="10"/>
      <c r="Z631" s="10"/>
      <c r="AA631" s="10"/>
      <c r="AB631" s="10"/>
      <c r="AC631" s="10"/>
      <c r="AD631" s="10"/>
      <c r="AE631" s="10"/>
      <c r="AF631" s="10"/>
      <c r="AG631" s="10"/>
      <c r="AH631" s="10"/>
      <c r="AI631" s="10"/>
      <c r="AJ631" s="10"/>
      <c r="AK631" s="10"/>
    </row>
    <row r="632" spans="1:37" s="15" customFormat="1" x14ac:dyDescent="0.2">
      <c r="A632" s="12"/>
      <c r="B632" s="13"/>
      <c r="C632" s="13"/>
      <c r="D632" s="14"/>
      <c r="G632" s="16"/>
      <c r="H632" s="13"/>
      <c r="I632" s="10"/>
      <c r="J632" s="10"/>
      <c r="K632" s="10"/>
      <c r="L632" s="10"/>
      <c r="M632" s="10"/>
      <c r="N632" s="20"/>
      <c r="O632" s="17"/>
      <c r="P632" s="17"/>
      <c r="Q632" s="17"/>
      <c r="R632" s="17"/>
      <c r="S632" s="17"/>
      <c r="T632" s="17"/>
      <c r="U632" s="17"/>
      <c r="V632" s="17"/>
      <c r="W632" s="17"/>
      <c r="X632" s="10"/>
      <c r="Y632" s="10"/>
      <c r="Z632" s="10"/>
      <c r="AA632" s="10"/>
      <c r="AB632" s="10"/>
      <c r="AC632" s="10"/>
      <c r="AD632" s="10"/>
      <c r="AE632" s="10"/>
      <c r="AF632" s="10"/>
      <c r="AG632" s="10"/>
      <c r="AH632" s="10"/>
      <c r="AI632" s="10"/>
      <c r="AJ632" s="10"/>
      <c r="AK632" s="10"/>
    </row>
    <row r="633" spans="1:37" s="15" customFormat="1" x14ac:dyDescent="0.2">
      <c r="A633" s="12"/>
      <c r="B633" s="13"/>
      <c r="C633" s="13"/>
      <c r="D633" s="14"/>
      <c r="G633" s="16"/>
      <c r="H633" s="13"/>
      <c r="I633" s="10"/>
      <c r="J633" s="10"/>
      <c r="K633" s="10"/>
      <c r="L633" s="10"/>
      <c r="M633" s="10"/>
      <c r="N633" s="20"/>
      <c r="O633" s="17"/>
      <c r="P633" s="17"/>
      <c r="Q633" s="17"/>
      <c r="R633" s="17"/>
      <c r="S633" s="17"/>
      <c r="T633" s="17"/>
      <c r="U633" s="17"/>
      <c r="V633" s="17"/>
      <c r="W633" s="17"/>
      <c r="X633" s="10"/>
      <c r="Y633" s="10"/>
      <c r="Z633" s="10"/>
      <c r="AA633" s="10"/>
      <c r="AB633" s="10"/>
      <c r="AC633" s="10"/>
      <c r="AD633" s="10"/>
      <c r="AE633" s="10"/>
      <c r="AF633" s="10"/>
      <c r="AG633" s="10"/>
      <c r="AH633" s="10"/>
      <c r="AI633" s="10"/>
      <c r="AJ633" s="10"/>
      <c r="AK633" s="10"/>
    </row>
    <row r="634" spans="1:37" s="15" customFormat="1" x14ac:dyDescent="0.2">
      <c r="A634" s="12"/>
      <c r="B634" s="13"/>
      <c r="C634" s="13"/>
      <c r="D634" s="14"/>
      <c r="G634" s="16"/>
      <c r="H634" s="13"/>
      <c r="I634" s="10"/>
      <c r="J634" s="10"/>
      <c r="K634" s="10"/>
      <c r="L634" s="10"/>
      <c r="M634" s="10"/>
      <c r="N634" s="20"/>
      <c r="O634" s="17"/>
      <c r="P634" s="17"/>
      <c r="Q634" s="17"/>
      <c r="R634" s="17"/>
      <c r="S634" s="17"/>
      <c r="T634" s="17"/>
      <c r="U634" s="17"/>
      <c r="V634" s="17"/>
      <c r="W634" s="17"/>
      <c r="X634" s="10"/>
      <c r="Y634" s="10"/>
      <c r="Z634" s="10"/>
      <c r="AA634" s="10"/>
      <c r="AB634" s="10"/>
      <c r="AC634" s="10"/>
      <c r="AD634" s="10"/>
      <c r="AE634" s="10"/>
      <c r="AF634" s="10"/>
      <c r="AG634" s="10"/>
      <c r="AH634" s="10"/>
      <c r="AI634" s="10"/>
      <c r="AJ634" s="10"/>
      <c r="AK634" s="10"/>
    </row>
    <row r="635" spans="1:37" s="15" customFormat="1" x14ac:dyDescent="0.2">
      <c r="A635" s="12"/>
      <c r="B635" s="13"/>
      <c r="C635" s="13"/>
      <c r="D635" s="14"/>
      <c r="G635" s="16"/>
      <c r="H635" s="13"/>
      <c r="I635" s="10"/>
      <c r="J635" s="10"/>
      <c r="K635" s="10"/>
      <c r="L635" s="10"/>
      <c r="M635" s="10"/>
      <c r="N635" s="20"/>
      <c r="O635" s="17"/>
      <c r="P635" s="17"/>
      <c r="Q635" s="17"/>
      <c r="R635" s="17"/>
      <c r="S635" s="17"/>
      <c r="T635" s="17"/>
      <c r="U635" s="17"/>
      <c r="V635" s="17"/>
      <c r="W635" s="17"/>
      <c r="X635" s="10"/>
      <c r="Y635" s="10"/>
      <c r="Z635" s="10"/>
      <c r="AA635" s="10"/>
      <c r="AB635" s="10"/>
      <c r="AC635" s="10"/>
      <c r="AD635" s="10"/>
      <c r="AE635" s="10"/>
      <c r="AF635" s="10"/>
      <c r="AG635" s="10"/>
      <c r="AH635" s="10"/>
      <c r="AI635" s="10"/>
      <c r="AJ635" s="10"/>
      <c r="AK635" s="10"/>
    </row>
    <row r="636" spans="1:37" s="15" customFormat="1" x14ac:dyDescent="0.2">
      <c r="A636" s="12"/>
      <c r="B636" s="13"/>
      <c r="C636" s="13"/>
      <c r="D636" s="14"/>
      <c r="G636" s="16"/>
      <c r="H636" s="13"/>
      <c r="I636" s="10"/>
      <c r="J636" s="10"/>
      <c r="K636" s="10"/>
      <c r="L636" s="10"/>
      <c r="M636" s="10"/>
      <c r="N636" s="20"/>
      <c r="O636" s="17"/>
      <c r="P636" s="17"/>
      <c r="Q636" s="17"/>
      <c r="R636" s="17"/>
      <c r="S636" s="17"/>
      <c r="T636" s="17"/>
      <c r="U636" s="17"/>
      <c r="V636" s="17"/>
      <c r="W636" s="17"/>
      <c r="X636" s="10"/>
      <c r="Y636" s="10"/>
      <c r="Z636" s="10"/>
      <c r="AA636" s="10"/>
      <c r="AB636" s="10"/>
      <c r="AC636" s="10"/>
      <c r="AD636" s="10"/>
      <c r="AE636" s="10"/>
      <c r="AF636" s="10"/>
      <c r="AG636" s="10"/>
      <c r="AH636" s="10"/>
      <c r="AI636" s="10"/>
      <c r="AJ636" s="10"/>
      <c r="AK636" s="10"/>
    </row>
    <row r="637" spans="1:37" s="15" customFormat="1" x14ac:dyDescent="0.2">
      <c r="A637" s="12"/>
      <c r="B637" s="13"/>
      <c r="C637" s="13"/>
      <c r="D637" s="14"/>
      <c r="G637" s="16"/>
      <c r="H637" s="13"/>
      <c r="I637" s="10"/>
      <c r="J637" s="10"/>
      <c r="K637" s="10"/>
      <c r="L637" s="10"/>
      <c r="M637" s="10"/>
      <c r="N637" s="20"/>
      <c r="O637" s="17"/>
      <c r="P637" s="17"/>
      <c r="Q637" s="17"/>
      <c r="R637" s="17"/>
      <c r="S637" s="17"/>
      <c r="T637" s="17"/>
      <c r="U637" s="17"/>
      <c r="V637" s="17"/>
      <c r="W637" s="17"/>
      <c r="X637" s="10"/>
      <c r="Y637" s="10"/>
      <c r="Z637" s="10"/>
      <c r="AA637" s="10"/>
      <c r="AB637" s="10"/>
      <c r="AC637" s="10"/>
      <c r="AD637" s="10"/>
      <c r="AE637" s="10"/>
      <c r="AF637" s="10"/>
      <c r="AG637" s="10"/>
      <c r="AH637" s="10"/>
      <c r="AI637" s="10"/>
      <c r="AJ637" s="10"/>
      <c r="AK637" s="10"/>
    </row>
    <row r="638" spans="1:37" s="15" customFormat="1" x14ac:dyDescent="0.2">
      <c r="A638" s="12"/>
      <c r="B638" s="13"/>
      <c r="C638" s="13"/>
      <c r="D638" s="14"/>
      <c r="G638" s="16"/>
      <c r="H638" s="13"/>
      <c r="I638" s="10"/>
      <c r="J638" s="10"/>
      <c r="K638" s="10"/>
      <c r="L638" s="10"/>
      <c r="M638" s="10"/>
      <c r="N638" s="20"/>
      <c r="O638" s="17"/>
      <c r="P638" s="17"/>
      <c r="Q638" s="17"/>
      <c r="R638" s="17"/>
      <c r="S638" s="17"/>
      <c r="T638" s="17"/>
      <c r="U638" s="17"/>
      <c r="V638" s="17"/>
      <c r="W638" s="17"/>
      <c r="X638" s="10"/>
      <c r="Y638" s="10"/>
      <c r="Z638" s="10"/>
      <c r="AA638" s="10"/>
      <c r="AB638" s="10"/>
      <c r="AC638" s="10"/>
      <c r="AD638" s="10"/>
      <c r="AE638" s="10"/>
      <c r="AF638" s="10"/>
      <c r="AG638" s="10"/>
      <c r="AH638" s="10"/>
      <c r="AI638" s="10"/>
      <c r="AJ638" s="10"/>
      <c r="AK638" s="10"/>
    </row>
    <row r="639" spans="1:37" s="15" customFormat="1" x14ac:dyDescent="0.2">
      <c r="A639" s="12"/>
      <c r="B639" s="13"/>
      <c r="C639" s="13"/>
      <c r="D639" s="14"/>
      <c r="G639" s="16"/>
      <c r="H639" s="13"/>
      <c r="I639" s="10"/>
      <c r="J639" s="10"/>
      <c r="K639" s="10"/>
      <c r="L639" s="10"/>
      <c r="M639" s="10"/>
      <c r="N639" s="20"/>
      <c r="O639" s="17"/>
      <c r="P639" s="17"/>
      <c r="Q639" s="17"/>
      <c r="R639" s="17"/>
      <c r="S639" s="17"/>
      <c r="T639" s="17"/>
      <c r="U639" s="17"/>
      <c r="V639" s="17"/>
      <c r="W639" s="17"/>
      <c r="X639" s="10"/>
      <c r="Y639" s="10"/>
      <c r="Z639" s="10"/>
      <c r="AA639" s="10"/>
      <c r="AB639" s="10"/>
      <c r="AC639" s="10"/>
      <c r="AD639" s="10"/>
      <c r="AE639" s="10"/>
      <c r="AF639" s="10"/>
      <c r="AG639" s="10"/>
      <c r="AH639" s="10"/>
      <c r="AI639" s="10"/>
      <c r="AJ639" s="10"/>
      <c r="AK639" s="10"/>
    </row>
    <row r="640" spans="1:37" s="15" customFormat="1" x14ac:dyDescent="0.2">
      <c r="A640" s="12"/>
      <c r="B640" s="13"/>
      <c r="C640" s="13"/>
      <c r="D640" s="14"/>
      <c r="G640" s="16"/>
      <c r="H640" s="13"/>
      <c r="I640" s="10"/>
      <c r="J640" s="10"/>
      <c r="K640" s="10"/>
      <c r="L640" s="10"/>
      <c r="M640" s="10"/>
      <c r="N640" s="20"/>
      <c r="O640" s="17"/>
      <c r="P640" s="17"/>
      <c r="Q640" s="17"/>
      <c r="R640" s="17"/>
      <c r="S640" s="17"/>
      <c r="T640" s="17"/>
      <c r="U640" s="17"/>
      <c r="V640" s="17"/>
      <c r="W640" s="17"/>
      <c r="X640" s="10"/>
      <c r="Y640" s="10"/>
      <c r="Z640" s="10"/>
      <c r="AA640" s="10"/>
      <c r="AB640" s="10"/>
      <c r="AC640" s="10"/>
      <c r="AD640" s="10"/>
      <c r="AE640" s="10"/>
      <c r="AF640" s="10"/>
      <c r="AG640" s="10"/>
      <c r="AH640" s="10"/>
      <c r="AI640" s="10"/>
      <c r="AJ640" s="10"/>
      <c r="AK640" s="10"/>
    </row>
    <row r="641" spans="1:37" s="15" customFormat="1" x14ac:dyDescent="0.2">
      <c r="A641" s="12"/>
      <c r="B641" s="13"/>
      <c r="C641" s="13"/>
      <c r="D641" s="14"/>
      <c r="G641" s="16"/>
      <c r="H641" s="13"/>
      <c r="I641" s="10"/>
      <c r="J641" s="10"/>
      <c r="K641" s="10"/>
      <c r="L641" s="10"/>
      <c r="M641" s="10"/>
      <c r="N641" s="20"/>
      <c r="O641" s="17"/>
      <c r="P641" s="17"/>
      <c r="Q641" s="17"/>
      <c r="R641" s="17"/>
      <c r="S641" s="17"/>
      <c r="T641" s="17"/>
      <c r="U641" s="17"/>
      <c r="V641" s="17"/>
      <c r="W641" s="17"/>
      <c r="X641" s="10"/>
      <c r="Y641" s="10"/>
      <c r="Z641" s="10"/>
      <c r="AA641" s="10"/>
      <c r="AB641" s="10"/>
      <c r="AC641" s="10"/>
      <c r="AD641" s="10"/>
      <c r="AE641" s="10"/>
      <c r="AF641" s="10"/>
      <c r="AG641" s="10"/>
      <c r="AH641" s="10"/>
      <c r="AI641" s="10"/>
      <c r="AJ641" s="10"/>
      <c r="AK641" s="10"/>
    </row>
    <row r="642" spans="1:37" s="15" customFormat="1" x14ac:dyDescent="0.2">
      <c r="A642" s="12"/>
      <c r="B642" s="13"/>
      <c r="C642" s="13"/>
      <c r="D642" s="14"/>
      <c r="G642" s="16"/>
      <c r="H642" s="13"/>
      <c r="I642" s="10"/>
      <c r="J642" s="10"/>
      <c r="K642" s="10"/>
      <c r="L642" s="10"/>
      <c r="M642" s="10"/>
      <c r="N642" s="20"/>
      <c r="O642" s="17"/>
      <c r="P642" s="17"/>
      <c r="Q642" s="17"/>
      <c r="R642" s="17"/>
      <c r="S642" s="17"/>
      <c r="T642" s="17"/>
      <c r="U642" s="17"/>
      <c r="V642" s="17"/>
      <c r="W642" s="17"/>
      <c r="X642" s="10"/>
      <c r="Y642" s="10"/>
      <c r="Z642" s="10"/>
      <c r="AA642" s="10"/>
      <c r="AB642" s="10"/>
      <c r="AC642" s="10"/>
      <c r="AD642" s="10"/>
      <c r="AE642" s="10"/>
      <c r="AF642" s="10"/>
      <c r="AG642" s="10"/>
      <c r="AH642" s="10"/>
      <c r="AI642" s="10"/>
      <c r="AJ642" s="10"/>
      <c r="AK642" s="10"/>
    </row>
    <row r="643" spans="1:37" s="15" customFormat="1" x14ac:dyDescent="0.2">
      <c r="A643" s="12"/>
      <c r="B643" s="13"/>
      <c r="C643" s="13"/>
      <c r="D643" s="14"/>
      <c r="G643" s="16"/>
      <c r="H643" s="13"/>
      <c r="I643" s="10"/>
      <c r="J643" s="10"/>
      <c r="K643" s="10"/>
      <c r="L643" s="10"/>
      <c r="M643" s="10"/>
      <c r="N643" s="20"/>
      <c r="O643" s="17"/>
      <c r="P643" s="17"/>
      <c r="Q643" s="17"/>
      <c r="R643" s="17"/>
      <c r="S643" s="17"/>
      <c r="T643" s="17"/>
      <c r="U643" s="17"/>
      <c r="V643" s="17"/>
      <c r="W643" s="17"/>
      <c r="X643" s="10"/>
      <c r="Y643" s="10"/>
      <c r="Z643" s="10"/>
      <c r="AA643" s="10"/>
      <c r="AB643" s="10"/>
      <c r="AC643" s="10"/>
      <c r="AD643" s="10"/>
      <c r="AE643" s="10"/>
      <c r="AF643" s="10"/>
      <c r="AG643" s="10"/>
      <c r="AH643" s="10"/>
      <c r="AI643" s="10"/>
      <c r="AJ643" s="10"/>
      <c r="AK643" s="10"/>
    </row>
    <row r="644" spans="1:37" s="15" customFormat="1" x14ac:dyDescent="0.2">
      <c r="A644" s="12"/>
      <c r="B644" s="13"/>
      <c r="C644" s="13"/>
      <c r="D644" s="14"/>
      <c r="G644" s="16"/>
      <c r="H644" s="13"/>
      <c r="I644" s="10"/>
      <c r="J644" s="10"/>
      <c r="K644" s="10"/>
      <c r="L644" s="10"/>
      <c r="M644" s="10"/>
      <c r="N644" s="20"/>
      <c r="O644" s="17"/>
      <c r="P644" s="17"/>
      <c r="Q644" s="17"/>
      <c r="R644" s="17"/>
      <c r="S644" s="17"/>
      <c r="T644" s="17"/>
      <c r="U644" s="17"/>
      <c r="V644" s="17"/>
      <c r="W644" s="17"/>
      <c r="X644" s="10"/>
      <c r="Y644" s="10"/>
      <c r="Z644" s="10"/>
      <c r="AA644" s="10"/>
      <c r="AB644" s="10"/>
      <c r="AC644" s="10"/>
      <c r="AD644" s="10"/>
      <c r="AE644" s="10"/>
      <c r="AF644" s="10"/>
      <c r="AG644" s="10"/>
      <c r="AH644" s="10"/>
      <c r="AI644" s="10"/>
      <c r="AJ644" s="10"/>
      <c r="AK644" s="10"/>
    </row>
    <row r="645" spans="1:37" s="15" customFormat="1" x14ac:dyDescent="0.2">
      <c r="A645" s="12"/>
      <c r="B645" s="13"/>
      <c r="C645" s="13"/>
      <c r="D645" s="14"/>
      <c r="G645" s="16"/>
      <c r="H645" s="13"/>
      <c r="I645" s="10"/>
      <c r="J645" s="10"/>
      <c r="K645" s="10"/>
      <c r="L645" s="10"/>
      <c r="M645" s="10"/>
      <c r="N645" s="20"/>
      <c r="O645" s="17"/>
      <c r="P645" s="17"/>
      <c r="Q645" s="17"/>
      <c r="R645" s="17"/>
      <c r="S645" s="17"/>
      <c r="T645" s="17"/>
      <c r="U645" s="17"/>
      <c r="V645" s="17"/>
      <c r="W645" s="17"/>
      <c r="X645" s="10"/>
      <c r="Y645" s="10"/>
      <c r="Z645" s="10"/>
      <c r="AA645" s="10"/>
      <c r="AB645" s="10"/>
      <c r="AC645" s="10"/>
      <c r="AD645" s="10"/>
      <c r="AE645" s="10"/>
      <c r="AF645" s="10"/>
      <c r="AG645" s="10"/>
      <c r="AH645" s="10"/>
      <c r="AI645" s="10"/>
      <c r="AJ645" s="10"/>
      <c r="AK645" s="10"/>
    </row>
    <row r="646" spans="1:37" s="15" customFormat="1" x14ac:dyDescent="0.2">
      <c r="A646" s="12"/>
      <c r="B646" s="13"/>
      <c r="C646" s="13"/>
      <c r="D646" s="14"/>
      <c r="G646" s="16"/>
      <c r="H646" s="13"/>
      <c r="I646" s="10"/>
      <c r="J646" s="10"/>
      <c r="K646" s="10"/>
      <c r="L646" s="10"/>
      <c r="M646" s="10"/>
      <c r="N646" s="20"/>
      <c r="O646" s="17"/>
      <c r="P646" s="17"/>
      <c r="Q646" s="17"/>
      <c r="R646" s="17"/>
      <c r="S646" s="17"/>
      <c r="T646" s="17"/>
      <c r="U646" s="17"/>
      <c r="V646" s="17"/>
      <c r="W646" s="17"/>
      <c r="X646" s="10"/>
      <c r="Y646" s="10"/>
      <c r="Z646" s="10"/>
      <c r="AA646" s="10"/>
      <c r="AB646" s="10"/>
      <c r="AC646" s="10"/>
      <c r="AD646" s="10"/>
      <c r="AE646" s="10"/>
      <c r="AF646" s="10"/>
      <c r="AG646" s="10"/>
      <c r="AH646" s="10"/>
      <c r="AI646" s="10"/>
      <c r="AJ646" s="10"/>
      <c r="AK646" s="10"/>
    </row>
    <row r="647" spans="1:37" s="15" customFormat="1" x14ac:dyDescent="0.2">
      <c r="A647" s="12"/>
      <c r="B647" s="13"/>
      <c r="C647" s="13"/>
      <c r="D647" s="14"/>
      <c r="G647" s="16"/>
      <c r="H647" s="13"/>
      <c r="I647" s="10"/>
      <c r="J647" s="10"/>
      <c r="K647" s="10"/>
      <c r="L647" s="10"/>
      <c r="M647" s="10"/>
      <c r="N647" s="20"/>
      <c r="O647" s="17"/>
      <c r="P647" s="17"/>
      <c r="Q647" s="17"/>
      <c r="R647" s="17"/>
      <c r="S647" s="17"/>
      <c r="T647" s="17"/>
      <c r="U647" s="17"/>
      <c r="V647" s="17"/>
      <c r="W647" s="17"/>
      <c r="X647" s="10"/>
      <c r="Y647" s="10"/>
      <c r="Z647" s="10"/>
      <c r="AA647" s="10"/>
      <c r="AB647" s="10"/>
      <c r="AC647" s="10"/>
      <c r="AD647" s="10"/>
      <c r="AE647" s="10"/>
      <c r="AF647" s="10"/>
      <c r="AG647" s="10"/>
      <c r="AH647" s="10"/>
      <c r="AI647" s="10"/>
      <c r="AJ647" s="10"/>
      <c r="AK647" s="10"/>
    </row>
    <row r="648" spans="1:37" s="15" customFormat="1" x14ac:dyDescent="0.2">
      <c r="A648" s="12"/>
      <c r="B648" s="13"/>
      <c r="C648" s="13"/>
      <c r="D648" s="14"/>
      <c r="G648" s="16"/>
      <c r="H648" s="13"/>
      <c r="I648" s="10"/>
      <c r="J648" s="10"/>
      <c r="K648" s="10"/>
      <c r="L648" s="10"/>
      <c r="M648" s="10"/>
      <c r="N648" s="20"/>
      <c r="O648" s="17"/>
      <c r="P648" s="17"/>
      <c r="Q648" s="17"/>
      <c r="R648" s="17"/>
      <c r="S648" s="17"/>
      <c r="T648" s="17"/>
      <c r="U648" s="17"/>
      <c r="V648" s="17"/>
      <c r="W648" s="17"/>
      <c r="X648" s="10"/>
      <c r="Y648" s="10"/>
      <c r="Z648" s="10"/>
      <c r="AA648" s="10"/>
      <c r="AB648" s="10"/>
      <c r="AC648" s="10"/>
      <c r="AD648" s="10"/>
      <c r="AE648" s="10"/>
      <c r="AF648" s="10"/>
      <c r="AG648" s="10"/>
      <c r="AH648" s="10"/>
      <c r="AI648" s="10"/>
      <c r="AJ648" s="10"/>
      <c r="AK648" s="10"/>
    </row>
    <row r="649" spans="1:37" s="15" customFormat="1" x14ac:dyDescent="0.2">
      <c r="A649" s="12"/>
      <c r="B649" s="13"/>
      <c r="C649" s="13"/>
      <c r="D649" s="14"/>
      <c r="G649" s="16"/>
      <c r="H649" s="13"/>
      <c r="I649" s="10"/>
      <c r="J649" s="10"/>
      <c r="K649" s="10"/>
      <c r="L649" s="10"/>
      <c r="M649" s="10"/>
      <c r="N649" s="20"/>
      <c r="O649" s="17"/>
      <c r="P649" s="17"/>
      <c r="Q649" s="17"/>
      <c r="R649" s="17"/>
      <c r="S649" s="17"/>
      <c r="T649" s="17"/>
      <c r="U649" s="17"/>
      <c r="V649" s="17"/>
      <c r="W649" s="17"/>
      <c r="X649" s="10"/>
      <c r="Y649" s="10"/>
      <c r="Z649" s="10"/>
      <c r="AA649" s="10"/>
      <c r="AB649" s="10"/>
      <c r="AC649" s="10"/>
      <c r="AD649" s="10"/>
      <c r="AE649" s="10"/>
      <c r="AF649" s="10"/>
      <c r="AG649" s="10"/>
      <c r="AH649" s="10"/>
      <c r="AI649" s="10"/>
      <c r="AJ649" s="10"/>
      <c r="AK649" s="10"/>
    </row>
    <row r="650" spans="1:37" s="15" customFormat="1" x14ac:dyDescent="0.2">
      <c r="A650" s="12"/>
      <c r="B650" s="13"/>
      <c r="C650" s="13"/>
      <c r="D650" s="14"/>
      <c r="G650" s="16"/>
      <c r="H650" s="13"/>
      <c r="I650" s="10"/>
      <c r="J650" s="10"/>
      <c r="K650" s="10"/>
      <c r="L650" s="10"/>
      <c r="M650" s="10"/>
      <c r="N650" s="20"/>
      <c r="O650" s="17"/>
      <c r="P650" s="17"/>
      <c r="Q650" s="17"/>
      <c r="R650" s="17"/>
      <c r="S650" s="17"/>
      <c r="T650" s="17"/>
      <c r="U650" s="17"/>
      <c r="V650" s="17"/>
      <c r="W650" s="17"/>
      <c r="X650" s="10"/>
      <c r="Y650" s="10"/>
      <c r="Z650" s="10"/>
      <c r="AA650" s="10"/>
      <c r="AB650" s="10"/>
      <c r="AC650" s="10"/>
      <c r="AD650" s="10"/>
      <c r="AE650" s="10"/>
      <c r="AF650" s="10"/>
      <c r="AG650" s="10"/>
      <c r="AH650" s="10"/>
      <c r="AI650" s="10"/>
      <c r="AJ650" s="10"/>
      <c r="AK650" s="10"/>
    </row>
    <row r="651" spans="1:37" s="15" customFormat="1" x14ac:dyDescent="0.2">
      <c r="A651" s="12"/>
      <c r="B651" s="13"/>
      <c r="C651" s="13"/>
      <c r="D651" s="14"/>
      <c r="G651" s="16"/>
      <c r="H651" s="13"/>
      <c r="I651" s="10"/>
      <c r="J651" s="10"/>
      <c r="K651" s="10"/>
      <c r="L651" s="10"/>
      <c r="M651" s="10"/>
      <c r="N651" s="20"/>
      <c r="O651" s="17"/>
      <c r="P651" s="17"/>
      <c r="Q651" s="17"/>
      <c r="R651" s="17"/>
      <c r="S651" s="17"/>
      <c r="T651" s="17"/>
      <c r="U651" s="17"/>
      <c r="V651" s="17"/>
      <c r="W651" s="17"/>
      <c r="X651" s="10"/>
      <c r="Y651" s="10"/>
      <c r="Z651" s="10"/>
      <c r="AA651" s="10"/>
      <c r="AB651" s="10"/>
      <c r="AC651" s="10"/>
      <c r="AD651" s="10"/>
      <c r="AE651" s="10"/>
      <c r="AF651" s="10"/>
      <c r="AG651" s="10"/>
      <c r="AH651" s="10"/>
      <c r="AI651" s="10"/>
      <c r="AJ651" s="10"/>
      <c r="AK651" s="10"/>
    </row>
    <row r="652" spans="1:37" s="15" customFormat="1" x14ac:dyDescent="0.2">
      <c r="A652" s="12"/>
      <c r="B652" s="13"/>
      <c r="C652" s="13"/>
      <c r="D652" s="14"/>
      <c r="G652" s="16"/>
      <c r="H652" s="13"/>
      <c r="I652" s="10"/>
      <c r="J652" s="10"/>
      <c r="K652" s="10"/>
      <c r="L652" s="10"/>
      <c r="M652" s="10"/>
      <c r="N652" s="20"/>
      <c r="O652" s="17"/>
      <c r="P652" s="17"/>
      <c r="Q652" s="17"/>
      <c r="R652" s="17"/>
      <c r="S652" s="17"/>
      <c r="T652" s="17"/>
      <c r="U652" s="17"/>
      <c r="V652" s="17"/>
      <c r="W652" s="17"/>
      <c r="X652" s="10"/>
      <c r="Y652" s="10"/>
      <c r="Z652" s="10"/>
      <c r="AA652" s="10"/>
      <c r="AB652" s="10"/>
      <c r="AC652" s="10"/>
      <c r="AD652" s="10"/>
      <c r="AE652" s="10"/>
      <c r="AF652" s="10"/>
      <c r="AG652" s="10"/>
      <c r="AH652" s="10"/>
      <c r="AI652" s="10"/>
      <c r="AJ652" s="10"/>
      <c r="AK652" s="10"/>
    </row>
    <row r="653" spans="1:37" s="15" customFormat="1" x14ac:dyDescent="0.2">
      <c r="A653" s="12"/>
      <c r="B653" s="13"/>
      <c r="C653" s="13"/>
      <c r="D653" s="14"/>
      <c r="G653" s="16"/>
      <c r="H653" s="13"/>
      <c r="I653" s="10"/>
      <c r="J653" s="10"/>
      <c r="K653" s="10"/>
      <c r="L653" s="10"/>
      <c r="M653" s="10"/>
      <c r="N653" s="20"/>
      <c r="O653" s="17"/>
      <c r="P653" s="17"/>
      <c r="Q653" s="17"/>
      <c r="R653" s="17"/>
      <c r="S653" s="17"/>
      <c r="T653" s="17"/>
      <c r="U653" s="17"/>
      <c r="V653" s="17"/>
      <c r="W653" s="17"/>
      <c r="X653" s="10"/>
      <c r="Y653" s="10"/>
      <c r="Z653" s="10"/>
      <c r="AA653" s="10"/>
      <c r="AB653" s="10"/>
      <c r="AC653" s="10"/>
      <c r="AD653" s="10"/>
      <c r="AE653" s="10"/>
      <c r="AF653" s="10"/>
      <c r="AG653" s="10"/>
      <c r="AH653" s="10"/>
      <c r="AI653" s="10"/>
      <c r="AJ653" s="10"/>
      <c r="AK653" s="10"/>
    </row>
    <row r="654" spans="1:37" s="15" customFormat="1" x14ac:dyDescent="0.2">
      <c r="A654" s="12"/>
      <c r="B654" s="13"/>
      <c r="C654" s="13"/>
      <c r="D654" s="14"/>
      <c r="G654" s="16"/>
      <c r="H654" s="13"/>
      <c r="I654" s="10"/>
      <c r="J654" s="10"/>
      <c r="K654" s="10"/>
      <c r="L654" s="10"/>
      <c r="M654" s="10"/>
      <c r="N654" s="20"/>
      <c r="O654" s="17"/>
      <c r="P654" s="17"/>
      <c r="Q654" s="17"/>
      <c r="R654" s="17"/>
      <c r="S654" s="17"/>
      <c r="T654" s="17"/>
      <c r="U654" s="17"/>
      <c r="V654" s="17"/>
      <c r="W654" s="17"/>
      <c r="X654" s="10"/>
      <c r="Y654" s="10"/>
      <c r="Z654" s="10"/>
      <c r="AA654" s="10"/>
      <c r="AB654" s="10"/>
      <c r="AC654" s="10"/>
      <c r="AD654" s="10"/>
      <c r="AE654" s="10"/>
      <c r="AF654" s="10"/>
      <c r="AG654" s="10"/>
      <c r="AH654" s="10"/>
      <c r="AI654" s="10"/>
      <c r="AJ654" s="10"/>
      <c r="AK654" s="10"/>
    </row>
    <row r="655" spans="1:37" s="15" customFormat="1" x14ac:dyDescent="0.2">
      <c r="A655" s="12"/>
      <c r="B655" s="13"/>
      <c r="C655" s="13"/>
      <c r="D655" s="14"/>
      <c r="G655" s="16"/>
      <c r="H655" s="13"/>
      <c r="I655" s="10"/>
      <c r="J655" s="10"/>
      <c r="K655" s="10"/>
      <c r="L655" s="10"/>
      <c r="M655" s="10"/>
      <c r="N655" s="20"/>
      <c r="O655" s="17"/>
      <c r="P655" s="17"/>
      <c r="Q655" s="17"/>
      <c r="R655" s="17"/>
      <c r="S655" s="17"/>
      <c r="T655" s="17"/>
      <c r="U655" s="17"/>
      <c r="V655" s="17"/>
      <c r="W655" s="17"/>
      <c r="X655" s="10"/>
      <c r="Y655" s="10"/>
      <c r="Z655" s="10"/>
      <c r="AA655" s="10"/>
      <c r="AB655" s="10"/>
      <c r="AC655" s="10"/>
      <c r="AD655" s="10"/>
      <c r="AE655" s="10"/>
      <c r="AF655" s="10"/>
      <c r="AG655" s="10"/>
      <c r="AH655" s="10"/>
      <c r="AI655" s="10"/>
      <c r="AJ655" s="10"/>
      <c r="AK655" s="10"/>
    </row>
    <row r="656" spans="1:37" s="15" customFormat="1" x14ac:dyDescent="0.2">
      <c r="A656" s="12"/>
      <c r="B656" s="13"/>
      <c r="C656" s="13"/>
      <c r="D656" s="14"/>
      <c r="G656" s="16"/>
      <c r="H656" s="13"/>
      <c r="I656" s="10"/>
      <c r="J656" s="10"/>
      <c r="K656" s="10"/>
      <c r="L656" s="10"/>
      <c r="M656" s="10"/>
      <c r="N656" s="20"/>
      <c r="O656" s="17"/>
      <c r="P656" s="17"/>
      <c r="Q656" s="17"/>
      <c r="R656" s="17"/>
      <c r="S656" s="17"/>
      <c r="T656" s="17"/>
      <c r="U656" s="17"/>
      <c r="V656" s="17"/>
      <c r="W656" s="17"/>
      <c r="X656" s="10"/>
      <c r="Y656" s="10"/>
      <c r="Z656" s="10"/>
      <c r="AA656" s="10"/>
      <c r="AB656" s="10"/>
      <c r="AC656" s="10"/>
      <c r="AD656" s="10"/>
      <c r="AE656" s="10"/>
      <c r="AF656" s="10"/>
      <c r="AG656" s="10"/>
      <c r="AH656" s="10"/>
      <c r="AI656" s="10"/>
      <c r="AJ656" s="10"/>
      <c r="AK656" s="10"/>
    </row>
    <row r="657" spans="1:37" s="15" customFormat="1" x14ac:dyDescent="0.2">
      <c r="A657" s="12"/>
      <c r="B657" s="13"/>
      <c r="C657" s="13"/>
      <c r="D657" s="14"/>
      <c r="G657" s="16"/>
      <c r="H657" s="13"/>
      <c r="I657" s="10"/>
      <c r="J657" s="10"/>
      <c r="K657" s="10"/>
      <c r="L657" s="10"/>
      <c r="M657" s="10"/>
      <c r="N657" s="20"/>
      <c r="O657" s="17"/>
      <c r="P657" s="17"/>
      <c r="Q657" s="17"/>
      <c r="R657" s="17"/>
      <c r="S657" s="17"/>
      <c r="T657" s="17"/>
      <c r="U657" s="17"/>
      <c r="V657" s="17"/>
      <c r="W657" s="17"/>
      <c r="X657" s="10"/>
      <c r="Y657" s="10"/>
      <c r="Z657" s="10"/>
      <c r="AA657" s="10"/>
      <c r="AB657" s="10"/>
      <c r="AC657" s="10"/>
      <c r="AD657" s="10"/>
      <c r="AE657" s="10"/>
      <c r="AF657" s="10"/>
      <c r="AG657" s="10"/>
      <c r="AH657" s="10"/>
      <c r="AI657" s="10"/>
      <c r="AJ657" s="10"/>
      <c r="AK657" s="10"/>
    </row>
    <row r="658" spans="1:37" s="15" customFormat="1" x14ac:dyDescent="0.2">
      <c r="A658" s="12"/>
      <c r="B658" s="13"/>
      <c r="C658" s="13"/>
      <c r="D658" s="14"/>
      <c r="G658" s="16"/>
      <c r="H658" s="13"/>
      <c r="I658" s="10"/>
      <c r="J658" s="10"/>
      <c r="K658" s="10"/>
      <c r="L658" s="10"/>
      <c r="M658" s="10"/>
      <c r="N658" s="20"/>
      <c r="O658" s="17"/>
      <c r="P658" s="17"/>
      <c r="Q658" s="17"/>
      <c r="R658" s="17"/>
      <c r="S658" s="17"/>
      <c r="T658" s="17"/>
      <c r="U658" s="17"/>
      <c r="V658" s="17"/>
      <c r="W658" s="17"/>
      <c r="X658" s="10"/>
      <c r="Y658" s="10"/>
      <c r="Z658" s="10"/>
      <c r="AA658" s="10"/>
      <c r="AB658" s="10"/>
      <c r="AC658" s="10"/>
      <c r="AD658" s="10"/>
      <c r="AE658" s="10"/>
      <c r="AF658" s="10"/>
      <c r="AG658" s="10"/>
      <c r="AH658" s="10"/>
      <c r="AI658" s="10"/>
      <c r="AJ658" s="10"/>
      <c r="AK658" s="10"/>
    </row>
    <row r="659" spans="1:37" s="15" customFormat="1" x14ac:dyDescent="0.2">
      <c r="A659" s="12"/>
      <c r="B659" s="13"/>
      <c r="C659" s="13"/>
      <c r="D659" s="14"/>
      <c r="G659" s="16"/>
      <c r="H659" s="13"/>
      <c r="I659" s="10"/>
      <c r="J659" s="10"/>
      <c r="K659" s="10"/>
      <c r="L659" s="10"/>
      <c r="M659" s="10"/>
      <c r="N659" s="20"/>
      <c r="O659" s="17"/>
      <c r="P659" s="17"/>
      <c r="Q659" s="17"/>
      <c r="R659" s="17"/>
      <c r="S659" s="17"/>
      <c r="T659" s="17"/>
      <c r="U659" s="17"/>
      <c r="V659" s="17"/>
      <c r="W659" s="17"/>
      <c r="X659" s="10"/>
      <c r="Y659" s="10"/>
      <c r="Z659" s="10"/>
      <c r="AA659" s="10"/>
      <c r="AB659" s="10"/>
      <c r="AC659" s="10"/>
      <c r="AD659" s="10"/>
      <c r="AE659" s="10"/>
      <c r="AF659" s="10"/>
      <c r="AG659" s="10"/>
      <c r="AH659" s="10"/>
      <c r="AI659" s="10"/>
      <c r="AJ659" s="10"/>
      <c r="AK659" s="10"/>
    </row>
    <row r="660" spans="1:37" s="15" customFormat="1" x14ac:dyDescent="0.2">
      <c r="A660" s="12"/>
      <c r="B660" s="13"/>
      <c r="C660" s="13"/>
      <c r="D660" s="14"/>
      <c r="G660" s="16"/>
      <c r="H660" s="13"/>
      <c r="I660" s="10"/>
      <c r="J660" s="10"/>
      <c r="K660" s="10"/>
      <c r="L660" s="10"/>
      <c r="M660" s="10"/>
      <c r="N660" s="20"/>
      <c r="O660" s="17"/>
      <c r="P660" s="17"/>
      <c r="Q660" s="17"/>
      <c r="R660" s="17"/>
      <c r="S660" s="17"/>
      <c r="T660" s="17"/>
      <c r="U660" s="17"/>
      <c r="V660" s="17"/>
      <c r="W660" s="17"/>
      <c r="X660" s="10"/>
      <c r="Y660" s="10"/>
      <c r="Z660" s="10"/>
      <c r="AA660" s="10"/>
      <c r="AB660" s="10"/>
      <c r="AC660" s="10"/>
      <c r="AD660" s="10"/>
      <c r="AE660" s="10"/>
      <c r="AF660" s="10"/>
      <c r="AG660" s="10"/>
      <c r="AH660" s="10"/>
      <c r="AI660" s="10"/>
      <c r="AJ660" s="10"/>
      <c r="AK660" s="10"/>
    </row>
    <row r="661" spans="1:37" s="15" customFormat="1" x14ac:dyDescent="0.2">
      <c r="A661" s="12"/>
      <c r="B661" s="13"/>
      <c r="C661" s="13"/>
      <c r="D661" s="14"/>
      <c r="G661" s="16"/>
      <c r="H661" s="13"/>
      <c r="I661" s="10"/>
      <c r="J661" s="10"/>
      <c r="K661" s="10"/>
      <c r="L661" s="10"/>
      <c r="M661" s="10"/>
      <c r="N661" s="20"/>
      <c r="O661" s="17"/>
      <c r="P661" s="17"/>
      <c r="Q661" s="17"/>
      <c r="R661" s="17"/>
      <c r="S661" s="17"/>
      <c r="T661" s="17"/>
      <c r="U661" s="17"/>
      <c r="V661" s="17"/>
      <c r="W661" s="17"/>
      <c r="X661" s="10"/>
      <c r="Y661" s="10"/>
      <c r="Z661" s="10"/>
      <c r="AA661" s="10"/>
      <c r="AB661" s="10"/>
      <c r="AC661" s="10"/>
      <c r="AD661" s="10"/>
      <c r="AE661" s="10"/>
      <c r="AF661" s="10"/>
      <c r="AG661" s="10"/>
      <c r="AH661" s="10"/>
      <c r="AI661" s="10"/>
      <c r="AJ661" s="10"/>
      <c r="AK661" s="10"/>
    </row>
    <row r="662" spans="1:37" s="15" customFormat="1" x14ac:dyDescent="0.2">
      <c r="A662" s="12"/>
      <c r="B662" s="13"/>
      <c r="C662" s="13"/>
      <c r="D662" s="14"/>
      <c r="G662" s="16"/>
      <c r="H662" s="13"/>
      <c r="I662" s="10"/>
      <c r="J662" s="10"/>
      <c r="K662" s="10"/>
      <c r="L662" s="10"/>
      <c r="M662" s="10"/>
      <c r="N662" s="20"/>
      <c r="O662" s="17"/>
      <c r="P662" s="17"/>
      <c r="Q662" s="17"/>
      <c r="R662" s="17"/>
      <c r="S662" s="17"/>
      <c r="T662" s="17"/>
      <c r="U662" s="17"/>
      <c r="V662" s="17"/>
      <c r="W662" s="17"/>
      <c r="X662" s="10"/>
      <c r="Y662" s="10"/>
      <c r="Z662" s="10"/>
      <c r="AA662" s="10"/>
      <c r="AB662" s="10"/>
      <c r="AC662" s="10"/>
      <c r="AD662" s="10"/>
      <c r="AE662" s="10"/>
      <c r="AF662" s="10"/>
      <c r="AG662" s="10"/>
      <c r="AH662" s="10"/>
      <c r="AI662" s="10"/>
      <c r="AJ662" s="10"/>
      <c r="AK662" s="10"/>
    </row>
    <row r="663" spans="1:37" s="15" customFormat="1" x14ac:dyDescent="0.2">
      <c r="A663" s="12"/>
      <c r="B663" s="13"/>
      <c r="C663" s="13"/>
      <c r="D663" s="14"/>
      <c r="G663" s="16"/>
      <c r="H663" s="13"/>
      <c r="I663" s="10"/>
      <c r="J663" s="10"/>
      <c r="K663" s="10"/>
      <c r="L663" s="10"/>
      <c r="M663" s="10"/>
      <c r="N663" s="20"/>
      <c r="O663" s="17"/>
      <c r="P663" s="17"/>
      <c r="Q663" s="17"/>
      <c r="R663" s="17"/>
      <c r="S663" s="17"/>
      <c r="T663" s="17"/>
      <c r="U663" s="17"/>
      <c r="V663" s="17"/>
      <c r="W663" s="17"/>
      <c r="X663" s="10"/>
      <c r="Y663" s="10"/>
      <c r="Z663" s="10"/>
      <c r="AA663" s="10"/>
      <c r="AB663" s="10"/>
      <c r="AC663" s="10"/>
      <c r="AD663" s="10"/>
      <c r="AE663" s="10"/>
      <c r="AF663" s="10"/>
      <c r="AG663" s="10"/>
      <c r="AH663" s="10"/>
      <c r="AI663" s="10"/>
      <c r="AJ663" s="10"/>
      <c r="AK663" s="10"/>
    </row>
    <row r="664" spans="1:37" s="15" customFormat="1" x14ac:dyDescent="0.2">
      <c r="A664" s="12"/>
      <c r="B664" s="13"/>
      <c r="C664" s="13"/>
      <c r="D664" s="14"/>
      <c r="G664" s="16"/>
      <c r="H664" s="13"/>
      <c r="I664" s="10"/>
      <c r="J664" s="10"/>
      <c r="K664" s="10"/>
      <c r="L664" s="10"/>
      <c r="M664" s="10"/>
      <c r="N664" s="20"/>
      <c r="O664" s="17"/>
      <c r="P664" s="17"/>
      <c r="Q664" s="17"/>
      <c r="R664" s="17"/>
      <c r="S664" s="17"/>
      <c r="T664" s="17"/>
      <c r="U664" s="17"/>
      <c r="V664" s="17"/>
      <c r="W664" s="17"/>
      <c r="X664" s="10"/>
      <c r="Y664" s="10"/>
      <c r="Z664" s="10"/>
      <c r="AA664" s="10"/>
      <c r="AB664" s="10"/>
      <c r="AC664" s="10"/>
      <c r="AD664" s="10"/>
      <c r="AE664" s="10"/>
      <c r="AF664" s="10"/>
      <c r="AG664" s="10"/>
      <c r="AH664" s="10"/>
      <c r="AI664" s="10"/>
      <c r="AJ664" s="10"/>
      <c r="AK664" s="10"/>
    </row>
    <row r="665" spans="1:37" s="15" customFormat="1" x14ac:dyDescent="0.2">
      <c r="A665" s="12"/>
      <c r="B665" s="13"/>
      <c r="C665" s="13"/>
      <c r="D665" s="14"/>
      <c r="G665" s="16"/>
      <c r="H665" s="13"/>
      <c r="I665" s="10"/>
      <c r="J665" s="10"/>
      <c r="K665" s="10"/>
      <c r="L665" s="10"/>
      <c r="M665" s="10"/>
      <c r="N665" s="20"/>
      <c r="O665" s="17"/>
      <c r="P665" s="17"/>
      <c r="Q665" s="17"/>
      <c r="R665" s="17"/>
      <c r="S665" s="17"/>
      <c r="T665" s="17"/>
      <c r="U665" s="17"/>
      <c r="V665" s="17"/>
      <c r="W665" s="17"/>
      <c r="X665" s="10"/>
      <c r="Y665" s="10"/>
      <c r="Z665" s="10"/>
      <c r="AA665" s="10"/>
      <c r="AB665" s="10"/>
      <c r="AC665" s="10"/>
      <c r="AD665" s="10"/>
      <c r="AE665" s="10"/>
      <c r="AF665" s="10"/>
      <c r="AG665" s="10"/>
      <c r="AH665" s="10"/>
      <c r="AI665" s="10"/>
      <c r="AJ665" s="10"/>
      <c r="AK665" s="10"/>
    </row>
    <row r="666" spans="1:37" s="15" customFormat="1" x14ac:dyDescent="0.2">
      <c r="A666" s="12"/>
      <c r="B666" s="13"/>
      <c r="C666" s="13"/>
      <c r="D666" s="14"/>
      <c r="G666" s="16"/>
      <c r="H666" s="13"/>
      <c r="I666" s="10"/>
      <c r="J666" s="10"/>
      <c r="K666" s="10"/>
      <c r="L666" s="10"/>
      <c r="M666" s="10"/>
      <c r="N666" s="20"/>
      <c r="O666" s="17"/>
      <c r="P666" s="17"/>
      <c r="Q666" s="17"/>
      <c r="R666" s="17"/>
      <c r="S666" s="17"/>
      <c r="T666" s="17"/>
      <c r="U666" s="17"/>
      <c r="V666" s="17"/>
      <c r="W666" s="17"/>
      <c r="X666" s="10"/>
      <c r="Y666" s="10"/>
      <c r="Z666" s="10"/>
      <c r="AA666" s="10"/>
      <c r="AB666" s="10"/>
      <c r="AC666" s="10"/>
      <c r="AD666" s="10"/>
      <c r="AE666" s="10"/>
      <c r="AF666" s="10"/>
      <c r="AG666" s="10"/>
      <c r="AH666" s="10"/>
      <c r="AI666" s="10"/>
      <c r="AJ666" s="10"/>
      <c r="AK666" s="10"/>
    </row>
    <row r="667" spans="1:37" s="15" customFormat="1" x14ac:dyDescent="0.2">
      <c r="A667" s="12"/>
      <c r="B667" s="13"/>
      <c r="C667" s="13"/>
      <c r="D667" s="14"/>
      <c r="G667" s="16"/>
      <c r="H667" s="13"/>
      <c r="I667" s="10"/>
      <c r="J667" s="10"/>
      <c r="K667" s="10"/>
      <c r="L667" s="10"/>
      <c r="M667" s="10"/>
      <c r="N667" s="20"/>
      <c r="O667" s="17"/>
      <c r="P667" s="17"/>
      <c r="Q667" s="17"/>
      <c r="R667" s="17"/>
      <c r="S667" s="17"/>
      <c r="T667" s="17"/>
      <c r="U667" s="17"/>
      <c r="V667" s="17"/>
      <c r="W667" s="17"/>
      <c r="X667" s="10"/>
      <c r="Y667" s="10"/>
      <c r="Z667" s="10"/>
      <c r="AA667" s="10"/>
      <c r="AB667" s="10"/>
      <c r="AC667" s="10"/>
      <c r="AD667" s="10"/>
      <c r="AE667" s="10"/>
      <c r="AF667" s="10"/>
      <c r="AG667" s="10"/>
      <c r="AH667" s="10"/>
      <c r="AI667" s="10"/>
      <c r="AJ667" s="10"/>
      <c r="AK667" s="10"/>
    </row>
    <row r="668" spans="1:37" s="15" customFormat="1" x14ac:dyDescent="0.2">
      <c r="A668" s="12"/>
      <c r="B668" s="13"/>
      <c r="C668" s="13"/>
      <c r="D668" s="14"/>
      <c r="G668" s="16"/>
      <c r="H668" s="13"/>
      <c r="I668" s="10"/>
      <c r="J668" s="10"/>
      <c r="K668" s="10"/>
      <c r="L668" s="10"/>
      <c r="M668" s="10"/>
      <c r="N668" s="20"/>
      <c r="O668" s="17"/>
      <c r="P668" s="17"/>
      <c r="Q668" s="17"/>
      <c r="R668" s="17"/>
      <c r="S668" s="17"/>
      <c r="T668" s="17"/>
      <c r="U668" s="17"/>
      <c r="V668" s="17"/>
      <c r="W668" s="17"/>
      <c r="X668" s="10"/>
      <c r="Y668" s="10"/>
      <c r="Z668" s="10"/>
      <c r="AA668" s="10"/>
      <c r="AB668" s="10"/>
      <c r="AC668" s="10"/>
      <c r="AD668" s="10"/>
      <c r="AE668" s="10"/>
      <c r="AF668" s="10"/>
      <c r="AG668" s="10"/>
      <c r="AH668" s="10"/>
      <c r="AI668" s="10"/>
      <c r="AJ668" s="10"/>
      <c r="AK668" s="10"/>
    </row>
    <row r="669" spans="1:37" s="15" customFormat="1" x14ac:dyDescent="0.2">
      <c r="A669" s="12"/>
      <c r="B669" s="13"/>
      <c r="C669" s="13"/>
      <c r="D669" s="14"/>
      <c r="G669" s="16"/>
      <c r="H669" s="13"/>
      <c r="I669" s="10"/>
      <c r="J669" s="10"/>
      <c r="K669" s="10"/>
      <c r="L669" s="10"/>
      <c r="M669" s="10"/>
      <c r="N669" s="20"/>
      <c r="O669" s="17"/>
      <c r="P669" s="17"/>
      <c r="Q669" s="17"/>
      <c r="R669" s="17"/>
      <c r="S669" s="17"/>
      <c r="T669" s="17"/>
      <c r="U669" s="17"/>
      <c r="V669" s="17"/>
      <c r="W669" s="17"/>
      <c r="X669" s="10"/>
      <c r="Y669" s="10"/>
      <c r="Z669" s="10"/>
      <c r="AA669" s="10"/>
      <c r="AB669" s="10"/>
      <c r="AC669" s="10"/>
      <c r="AD669" s="10"/>
      <c r="AE669" s="10"/>
      <c r="AF669" s="10"/>
      <c r="AG669" s="10"/>
      <c r="AH669" s="10"/>
      <c r="AI669" s="10"/>
      <c r="AJ669" s="10"/>
      <c r="AK669" s="10"/>
    </row>
    <row r="670" spans="1:37" s="15" customFormat="1" x14ac:dyDescent="0.2">
      <c r="A670" s="12"/>
      <c r="B670" s="13"/>
      <c r="C670" s="13"/>
      <c r="D670" s="14"/>
      <c r="G670" s="16"/>
      <c r="H670" s="13"/>
      <c r="I670" s="10"/>
      <c r="J670" s="10"/>
      <c r="K670" s="10"/>
      <c r="L670" s="10"/>
      <c r="M670" s="10"/>
      <c r="N670" s="20"/>
      <c r="O670" s="17"/>
      <c r="P670" s="17"/>
      <c r="Q670" s="17"/>
      <c r="R670" s="17"/>
      <c r="S670" s="17"/>
      <c r="T670" s="17"/>
      <c r="U670" s="17"/>
      <c r="V670" s="17"/>
      <c r="W670" s="17"/>
      <c r="X670" s="10"/>
      <c r="Y670" s="10"/>
      <c r="Z670" s="10"/>
      <c r="AA670" s="10"/>
      <c r="AB670" s="10"/>
      <c r="AC670" s="10"/>
      <c r="AD670" s="10"/>
      <c r="AE670" s="10"/>
      <c r="AF670" s="10"/>
      <c r="AG670" s="10"/>
      <c r="AH670" s="10"/>
      <c r="AI670" s="10"/>
      <c r="AJ670" s="10"/>
      <c r="AK670" s="10"/>
    </row>
    <row r="671" spans="1:37" s="15" customFormat="1" x14ac:dyDescent="0.2">
      <c r="A671" s="12"/>
      <c r="B671" s="13"/>
      <c r="C671" s="13"/>
      <c r="D671" s="14"/>
      <c r="G671" s="16"/>
      <c r="H671" s="13"/>
      <c r="I671" s="10"/>
      <c r="J671" s="10"/>
      <c r="K671" s="10"/>
      <c r="L671" s="10"/>
      <c r="M671" s="10"/>
      <c r="N671" s="20"/>
      <c r="O671" s="17"/>
      <c r="P671" s="17"/>
      <c r="Q671" s="17"/>
      <c r="R671" s="17"/>
      <c r="S671" s="17"/>
      <c r="T671" s="17"/>
      <c r="U671" s="17"/>
      <c r="V671" s="17"/>
      <c r="W671" s="17"/>
      <c r="X671" s="10"/>
      <c r="Y671" s="10"/>
      <c r="Z671" s="10"/>
      <c r="AA671" s="10"/>
      <c r="AB671" s="10"/>
      <c r="AC671" s="10"/>
      <c r="AD671" s="10"/>
      <c r="AE671" s="10"/>
      <c r="AF671" s="10"/>
      <c r="AG671" s="10"/>
      <c r="AH671" s="10"/>
      <c r="AI671" s="10"/>
      <c r="AJ671" s="10"/>
      <c r="AK671" s="10"/>
    </row>
    <row r="672" spans="1:37" s="15" customFormat="1" x14ac:dyDescent="0.2">
      <c r="A672" s="12"/>
      <c r="B672" s="13"/>
      <c r="C672" s="13"/>
      <c r="D672" s="14"/>
      <c r="G672" s="16"/>
      <c r="H672" s="13"/>
      <c r="I672" s="10"/>
      <c r="J672" s="10"/>
      <c r="K672" s="10"/>
      <c r="L672" s="10"/>
      <c r="M672" s="10"/>
      <c r="N672" s="20"/>
      <c r="O672" s="17"/>
      <c r="P672" s="17"/>
      <c r="Q672" s="17"/>
      <c r="R672" s="17"/>
      <c r="S672" s="17"/>
      <c r="T672" s="17"/>
      <c r="U672" s="17"/>
      <c r="V672" s="17"/>
      <c r="W672" s="17"/>
      <c r="X672" s="10"/>
      <c r="Y672" s="10"/>
      <c r="Z672" s="10"/>
      <c r="AA672" s="10"/>
      <c r="AB672" s="10"/>
      <c r="AC672" s="10"/>
      <c r="AD672" s="10"/>
      <c r="AE672" s="10"/>
      <c r="AF672" s="10"/>
      <c r="AG672" s="10"/>
      <c r="AH672" s="10"/>
      <c r="AI672" s="10"/>
      <c r="AJ672" s="10"/>
      <c r="AK672" s="10"/>
    </row>
    <row r="673" spans="1:37" s="15" customFormat="1" x14ac:dyDescent="0.2">
      <c r="A673" s="12"/>
      <c r="B673" s="13"/>
      <c r="C673" s="13"/>
      <c r="D673" s="14"/>
      <c r="G673" s="16"/>
      <c r="H673" s="13"/>
      <c r="I673" s="10"/>
      <c r="J673" s="10"/>
      <c r="K673" s="10"/>
      <c r="L673" s="10"/>
      <c r="M673" s="10"/>
      <c r="N673" s="20"/>
      <c r="O673" s="17"/>
      <c r="P673" s="17"/>
      <c r="Q673" s="17"/>
      <c r="R673" s="17"/>
      <c r="S673" s="17"/>
      <c r="T673" s="17"/>
      <c r="U673" s="17"/>
      <c r="V673" s="17"/>
      <c r="W673" s="17"/>
      <c r="X673" s="10"/>
      <c r="Y673" s="10"/>
      <c r="Z673" s="10"/>
      <c r="AA673" s="10"/>
      <c r="AB673" s="10"/>
      <c r="AC673" s="10"/>
      <c r="AD673" s="10"/>
      <c r="AE673" s="10"/>
      <c r="AF673" s="10"/>
      <c r="AG673" s="10"/>
      <c r="AH673" s="10"/>
      <c r="AI673" s="10"/>
      <c r="AJ673" s="10"/>
      <c r="AK673" s="10"/>
    </row>
    <row r="674" spans="1:37" s="15" customFormat="1" x14ac:dyDescent="0.2">
      <c r="A674" s="12"/>
      <c r="B674" s="13"/>
      <c r="C674" s="13"/>
      <c r="D674" s="14"/>
      <c r="G674" s="16"/>
      <c r="H674" s="13"/>
      <c r="I674" s="10"/>
      <c r="J674" s="10"/>
      <c r="K674" s="10"/>
      <c r="L674" s="10"/>
      <c r="M674" s="10"/>
      <c r="N674" s="20"/>
      <c r="O674" s="17"/>
      <c r="P674" s="17"/>
      <c r="Q674" s="17"/>
      <c r="R674" s="17"/>
      <c r="S674" s="17"/>
      <c r="T674" s="17"/>
      <c r="U674" s="17"/>
      <c r="V674" s="17"/>
      <c r="W674" s="17"/>
      <c r="X674" s="10"/>
      <c r="Y674" s="10"/>
      <c r="Z674" s="10"/>
      <c r="AA674" s="10"/>
      <c r="AB674" s="10"/>
      <c r="AC674" s="10"/>
      <c r="AD674" s="10"/>
      <c r="AE674" s="10"/>
      <c r="AF674" s="10"/>
      <c r="AG674" s="10"/>
      <c r="AH674" s="10"/>
      <c r="AI674" s="10"/>
      <c r="AJ674" s="10"/>
      <c r="AK674" s="10"/>
    </row>
    <row r="675" spans="1:37" s="15" customFormat="1" x14ac:dyDescent="0.2">
      <c r="A675" s="12"/>
      <c r="B675" s="13"/>
      <c r="C675" s="13"/>
      <c r="D675" s="14"/>
      <c r="G675" s="16"/>
      <c r="H675" s="13"/>
      <c r="I675" s="10"/>
      <c r="J675" s="10"/>
      <c r="K675" s="10"/>
      <c r="L675" s="10"/>
      <c r="M675" s="10"/>
      <c r="N675" s="20"/>
      <c r="O675" s="17"/>
      <c r="P675" s="17"/>
      <c r="Q675" s="17"/>
      <c r="R675" s="17"/>
      <c r="S675" s="17"/>
      <c r="T675" s="17"/>
      <c r="U675" s="17"/>
      <c r="V675" s="17"/>
      <c r="W675" s="17"/>
      <c r="X675" s="10"/>
      <c r="Y675" s="10"/>
      <c r="Z675" s="10"/>
      <c r="AA675" s="10"/>
      <c r="AB675" s="10"/>
      <c r="AC675" s="10"/>
      <c r="AD675" s="10"/>
      <c r="AE675" s="10"/>
      <c r="AF675" s="10"/>
      <c r="AG675" s="10"/>
      <c r="AH675" s="10"/>
      <c r="AI675" s="10"/>
      <c r="AJ675" s="10"/>
      <c r="AK675" s="10"/>
    </row>
    <row r="676" spans="1:37" s="15" customFormat="1" x14ac:dyDescent="0.2">
      <c r="A676" s="12"/>
      <c r="B676" s="13"/>
      <c r="C676" s="13"/>
      <c r="D676" s="14"/>
      <c r="G676" s="16"/>
      <c r="H676" s="13"/>
      <c r="I676" s="10"/>
      <c r="J676" s="10"/>
      <c r="K676" s="10"/>
      <c r="L676" s="10"/>
      <c r="M676" s="10"/>
      <c r="N676" s="20"/>
      <c r="O676" s="17"/>
      <c r="P676" s="17"/>
      <c r="Q676" s="17"/>
      <c r="R676" s="17"/>
      <c r="S676" s="17"/>
      <c r="T676" s="17"/>
      <c r="U676" s="17"/>
      <c r="V676" s="17"/>
      <c r="W676" s="17"/>
      <c r="X676" s="10"/>
      <c r="Y676" s="10"/>
      <c r="Z676" s="10"/>
      <c r="AA676" s="10"/>
      <c r="AB676" s="10"/>
      <c r="AC676" s="10"/>
      <c r="AD676" s="10"/>
      <c r="AE676" s="10"/>
      <c r="AF676" s="10"/>
      <c r="AG676" s="10"/>
      <c r="AH676" s="10"/>
      <c r="AI676" s="10"/>
      <c r="AJ676" s="10"/>
      <c r="AK676" s="10"/>
    </row>
    <row r="677" spans="1:37" s="15" customFormat="1" x14ac:dyDescent="0.2">
      <c r="A677" s="12"/>
      <c r="B677" s="13"/>
      <c r="C677" s="13"/>
      <c r="D677" s="14"/>
      <c r="G677" s="16"/>
      <c r="H677" s="13"/>
      <c r="I677" s="10"/>
      <c r="J677" s="10"/>
      <c r="K677" s="10"/>
      <c r="L677" s="10"/>
      <c r="M677" s="10"/>
      <c r="N677" s="20"/>
      <c r="O677" s="17"/>
      <c r="P677" s="17"/>
      <c r="Q677" s="17"/>
      <c r="R677" s="17"/>
      <c r="S677" s="17"/>
      <c r="T677" s="17"/>
      <c r="U677" s="17"/>
      <c r="V677" s="17"/>
      <c r="W677" s="17"/>
      <c r="X677" s="10"/>
      <c r="Y677" s="10"/>
      <c r="Z677" s="10"/>
      <c r="AA677" s="10"/>
      <c r="AB677" s="10"/>
      <c r="AC677" s="10"/>
      <c r="AD677" s="10"/>
      <c r="AE677" s="10"/>
      <c r="AF677" s="10"/>
      <c r="AG677" s="10"/>
      <c r="AH677" s="10"/>
      <c r="AI677" s="10"/>
      <c r="AJ677" s="10"/>
      <c r="AK677" s="10"/>
    </row>
    <row r="678" spans="1:37" s="15" customFormat="1" x14ac:dyDescent="0.2">
      <c r="A678" s="12"/>
      <c r="B678" s="13"/>
      <c r="C678" s="13"/>
      <c r="D678" s="14"/>
      <c r="G678" s="16"/>
      <c r="H678" s="13"/>
      <c r="I678" s="10"/>
      <c r="J678" s="10"/>
      <c r="K678" s="10"/>
      <c r="L678" s="10"/>
      <c r="M678" s="10"/>
      <c r="N678" s="20"/>
      <c r="O678" s="17"/>
      <c r="P678" s="17"/>
      <c r="Q678" s="17"/>
      <c r="R678" s="17"/>
      <c r="S678" s="17"/>
      <c r="T678" s="17"/>
      <c r="U678" s="17"/>
      <c r="V678" s="17"/>
      <c r="W678" s="17"/>
      <c r="X678" s="10"/>
      <c r="Y678" s="10"/>
      <c r="Z678" s="10"/>
      <c r="AA678" s="10"/>
      <c r="AB678" s="10"/>
      <c r="AC678" s="10"/>
      <c r="AD678" s="10"/>
      <c r="AE678" s="10"/>
      <c r="AF678" s="10"/>
      <c r="AG678" s="10"/>
      <c r="AH678" s="10"/>
      <c r="AI678" s="10"/>
      <c r="AJ678" s="10"/>
      <c r="AK678" s="10"/>
    </row>
    <row r="679" spans="1:37" s="15" customFormat="1" x14ac:dyDescent="0.2">
      <c r="A679" s="12"/>
      <c r="B679" s="13"/>
      <c r="C679" s="13"/>
      <c r="D679" s="14"/>
      <c r="G679" s="16"/>
      <c r="H679" s="13"/>
      <c r="I679" s="10"/>
      <c r="J679" s="10"/>
      <c r="K679" s="10"/>
      <c r="L679" s="10"/>
      <c r="M679" s="10"/>
      <c r="N679" s="20"/>
      <c r="O679" s="17"/>
      <c r="P679" s="17"/>
      <c r="Q679" s="17"/>
      <c r="R679" s="17"/>
      <c r="S679" s="17"/>
      <c r="T679" s="17"/>
      <c r="U679" s="17"/>
      <c r="V679" s="17"/>
      <c r="W679" s="17"/>
      <c r="X679" s="10"/>
      <c r="Y679" s="10"/>
      <c r="Z679" s="10"/>
      <c r="AA679" s="10"/>
      <c r="AB679" s="10"/>
      <c r="AC679" s="10"/>
      <c r="AD679" s="10"/>
      <c r="AE679" s="10"/>
      <c r="AF679" s="10"/>
      <c r="AG679" s="10"/>
      <c r="AH679" s="10"/>
      <c r="AI679" s="10"/>
      <c r="AJ679" s="10"/>
      <c r="AK679" s="10"/>
    </row>
    <row r="680" spans="1:37" s="15" customFormat="1" x14ac:dyDescent="0.2">
      <c r="A680" s="12"/>
      <c r="B680" s="13"/>
      <c r="C680" s="13"/>
      <c r="D680" s="14"/>
      <c r="G680" s="16"/>
      <c r="H680" s="13"/>
      <c r="I680" s="10"/>
      <c r="J680" s="10"/>
      <c r="K680" s="10"/>
      <c r="L680" s="10"/>
      <c r="M680" s="10"/>
      <c r="N680" s="20"/>
      <c r="O680" s="17"/>
      <c r="P680" s="17"/>
      <c r="Q680" s="17"/>
      <c r="R680" s="17"/>
      <c r="S680" s="17"/>
      <c r="T680" s="17"/>
      <c r="U680" s="17"/>
      <c r="V680" s="17"/>
      <c r="W680" s="17"/>
      <c r="X680" s="10"/>
      <c r="Y680" s="10"/>
      <c r="Z680" s="10"/>
      <c r="AA680" s="10"/>
      <c r="AB680" s="10"/>
      <c r="AC680" s="10"/>
      <c r="AD680" s="10"/>
      <c r="AE680" s="10"/>
      <c r="AF680" s="10"/>
      <c r="AG680" s="10"/>
      <c r="AH680" s="10"/>
      <c r="AI680" s="10"/>
      <c r="AJ680" s="10"/>
      <c r="AK680" s="10"/>
    </row>
    <row r="681" spans="1:37" s="15" customFormat="1" x14ac:dyDescent="0.2">
      <c r="A681" s="12"/>
      <c r="B681" s="13"/>
      <c r="C681" s="13"/>
      <c r="D681" s="14"/>
      <c r="G681" s="16"/>
      <c r="H681" s="13"/>
      <c r="I681" s="10"/>
      <c r="J681" s="10"/>
      <c r="K681" s="10"/>
      <c r="L681" s="10"/>
      <c r="M681" s="10"/>
      <c r="N681" s="20"/>
      <c r="O681" s="17"/>
      <c r="P681" s="17"/>
      <c r="Q681" s="17"/>
      <c r="R681" s="17"/>
      <c r="S681" s="17"/>
      <c r="T681" s="17"/>
      <c r="U681" s="17"/>
      <c r="V681" s="17"/>
      <c r="W681" s="17"/>
      <c r="X681" s="10"/>
      <c r="Y681" s="10"/>
      <c r="Z681" s="10"/>
      <c r="AA681" s="10"/>
      <c r="AB681" s="10"/>
      <c r="AC681" s="10"/>
      <c r="AD681" s="10"/>
      <c r="AE681" s="10"/>
      <c r="AF681" s="10"/>
      <c r="AG681" s="10"/>
      <c r="AH681" s="10"/>
      <c r="AI681" s="10"/>
      <c r="AJ681" s="10"/>
      <c r="AK681" s="10"/>
    </row>
    <row r="682" spans="1:37" s="15" customFormat="1" x14ac:dyDescent="0.2">
      <c r="A682" s="12"/>
      <c r="B682" s="13"/>
      <c r="C682" s="13"/>
      <c r="D682" s="14"/>
      <c r="G682" s="16"/>
      <c r="H682" s="13"/>
      <c r="I682" s="10"/>
      <c r="J682" s="10"/>
      <c r="K682" s="10"/>
      <c r="L682" s="10"/>
      <c r="M682" s="10"/>
      <c r="N682" s="20"/>
      <c r="O682" s="17"/>
      <c r="P682" s="17"/>
      <c r="Q682" s="17"/>
      <c r="R682" s="17"/>
      <c r="S682" s="17"/>
      <c r="T682" s="17"/>
      <c r="U682" s="17"/>
      <c r="V682" s="17"/>
      <c r="W682" s="17"/>
      <c r="X682" s="10"/>
      <c r="Y682" s="10"/>
      <c r="Z682" s="10"/>
      <c r="AA682" s="10"/>
      <c r="AB682" s="10"/>
      <c r="AC682" s="10"/>
      <c r="AD682" s="10"/>
      <c r="AE682" s="10"/>
      <c r="AF682" s="10"/>
      <c r="AG682" s="10"/>
      <c r="AH682" s="10"/>
      <c r="AI682" s="10"/>
      <c r="AJ682" s="10"/>
      <c r="AK682" s="10"/>
    </row>
    <row r="683" spans="1:37" s="15" customFormat="1" x14ac:dyDescent="0.2">
      <c r="A683" s="12"/>
      <c r="B683" s="13"/>
      <c r="C683" s="13"/>
      <c r="D683" s="14"/>
      <c r="G683" s="16"/>
      <c r="H683" s="13"/>
      <c r="I683" s="10"/>
      <c r="J683" s="10"/>
      <c r="K683" s="10"/>
      <c r="L683" s="10"/>
      <c r="M683" s="10"/>
      <c r="N683" s="20"/>
      <c r="O683" s="17"/>
      <c r="P683" s="17"/>
      <c r="Q683" s="17"/>
      <c r="R683" s="17"/>
      <c r="S683" s="17"/>
      <c r="T683" s="17"/>
      <c r="U683" s="17"/>
      <c r="V683" s="17"/>
      <c r="W683" s="17"/>
      <c r="X683" s="10"/>
      <c r="Y683" s="10"/>
      <c r="Z683" s="10"/>
      <c r="AA683" s="10"/>
      <c r="AB683" s="10"/>
      <c r="AC683" s="10"/>
      <c r="AD683" s="10"/>
      <c r="AE683" s="10"/>
      <c r="AF683" s="10"/>
      <c r="AG683" s="10"/>
      <c r="AH683" s="10"/>
      <c r="AI683" s="10"/>
      <c r="AJ683" s="10"/>
      <c r="AK683" s="10"/>
    </row>
    <row r="684" spans="1:37" s="15" customFormat="1" x14ac:dyDescent="0.2">
      <c r="A684" s="12"/>
      <c r="B684" s="13"/>
      <c r="C684" s="13"/>
      <c r="D684" s="14"/>
      <c r="G684" s="16"/>
      <c r="H684" s="13"/>
      <c r="I684" s="10"/>
      <c r="J684" s="10"/>
      <c r="K684" s="10"/>
      <c r="L684" s="10"/>
      <c r="M684" s="10"/>
      <c r="N684" s="20"/>
      <c r="O684" s="17"/>
      <c r="P684" s="17"/>
      <c r="Q684" s="17"/>
      <c r="R684" s="17"/>
      <c r="S684" s="17"/>
      <c r="T684" s="17"/>
      <c r="U684" s="17"/>
      <c r="V684" s="17"/>
      <c r="W684" s="17"/>
      <c r="X684" s="10"/>
      <c r="Y684" s="10"/>
      <c r="Z684" s="10"/>
      <c r="AA684" s="10"/>
      <c r="AB684" s="10"/>
      <c r="AC684" s="10"/>
      <c r="AD684" s="10"/>
      <c r="AE684" s="10"/>
      <c r="AF684" s="10"/>
      <c r="AG684" s="10"/>
      <c r="AH684" s="10"/>
      <c r="AI684" s="10"/>
      <c r="AJ684" s="10"/>
      <c r="AK684" s="10"/>
    </row>
    <row r="685" spans="1:37" s="15" customFormat="1" x14ac:dyDescent="0.2">
      <c r="A685" s="12"/>
      <c r="B685" s="13"/>
      <c r="C685" s="13"/>
      <c r="D685" s="14"/>
      <c r="G685" s="16"/>
      <c r="H685" s="13"/>
      <c r="I685" s="10"/>
      <c r="J685" s="10"/>
      <c r="K685" s="10"/>
      <c r="L685" s="10"/>
      <c r="M685" s="10"/>
      <c r="N685" s="20"/>
      <c r="O685" s="17"/>
      <c r="P685" s="17"/>
      <c r="Q685" s="17"/>
      <c r="R685" s="17"/>
      <c r="S685" s="17"/>
      <c r="T685" s="17"/>
      <c r="U685" s="17"/>
      <c r="V685" s="17"/>
      <c r="W685" s="17"/>
      <c r="X685" s="10"/>
      <c r="Y685" s="10"/>
      <c r="Z685" s="10"/>
      <c r="AA685" s="10"/>
      <c r="AB685" s="10"/>
      <c r="AC685" s="10"/>
      <c r="AD685" s="10"/>
      <c r="AE685" s="10"/>
      <c r="AF685" s="10"/>
      <c r="AG685" s="10"/>
      <c r="AH685" s="10"/>
      <c r="AI685" s="10"/>
      <c r="AJ685" s="10"/>
      <c r="AK685" s="10"/>
    </row>
    <row r="686" spans="1:37" s="15" customFormat="1" x14ac:dyDescent="0.2">
      <c r="A686" s="12"/>
      <c r="B686" s="13"/>
      <c r="C686" s="13"/>
      <c r="D686" s="14"/>
      <c r="G686" s="16"/>
      <c r="H686" s="13"/>
      <c r="I686" s="10"/>
      <c r="J686" s="10"/>
      <c r="K686" s="10"/>
      <c r="L686" s="10"/>
      <c r="M686" s="10"/>
      <c r="N686" s="20"/>
      <c r="O686" s="17"/>
      <c r="P686" s="17"/>
      <c r="Q686" s="17"/>
      <c r="R686" s="17"/>
      <c r="S686" s="17"/>
      <c r="T686" s="17"/>
      <c r="U686" s="17"/>
      <c r="V686" s="17"/>
      <c r="W686" s="17"/>
      <c r="X686" s="10"/>
      <c r="Y686" s="10"/>
      <c r="Z686" s="10"/>
      <c r="AA686" s="10"/>
      <c r="AB686" s="10"/>
      <c r="AC686" s="10"/>
      <c r="AD686" s="10"/>
      <c r="AE686" s="10"/>
      <c r="AF686" s="10"/>
      <c r="AG686" s="10"/>
      <c r="AH686" s="10"/>
      <c r="AI686" s="10"/>
      <c r="AJ686" s="10"/>
      <c r="AK686" s="10"/>
    </row>
    <row r="687" spans="1:37" s="15" customFormat="1" x14ac:dyDescent="0.2">
      <c r="A687" s="12"/>
      <c r="B687" s="13"/>
      <c r="C687" s="13"/>
      <c r="D687" s="14"/>
      <c r="G687" s="16"/>
      <c r="H687" s="13"/>
      <c r="I687" s="10"/>
      <c r="J687" s="10"/>
      <c r="K687" s="10"/>
      <c r="L687" s="10"/>
      <c r="M687" s="10"/>
      <c r="N687" s="20"/>
      <c r="O687" s="17"/>
      <c r="P687" s="17"/>
      <c r="Q687" s="17"/>
      <c r="R687" s="17"/>
      <c r="S687" s="17"/>
      <c r="T687" s="17"/>
      <c r="U687" s="17"/>
      <c r="V687" s="17"/>
      <c r="W687" s="17"/>
      <c r="X687" s="10"/>
      <c r="Y687" s="10"/>
      <c r="Z687" s="10"/>
      <c r="AA687" s="10"/>
      <c r="AB687" s="10"/>
      <c r="AC687" s="10"/>
      <c r="AD687" s="10"/>
      <c r="AE687" s="10"/>
      <c r="AF687" s="10"/>
      <c r="AG687" s="10"/>
      <c r="AH687" s="10"/>
      <c r="AI687" s="10"/>
      <c r="AJ687" s="10"/>
      <c r="AK687" s="10"/>
    </row>
    <row r="688" spans="1:37" s="15" customFormat="1" x14ac:dyDescent="0.2">
      <c r="A688" s="12"/>
      <c r="B688" s="13"/>
      <c r="C688" s="13"/>
      <c r="D688" s="14"/>
      <c r="G688" s="16"/>
      <c r="H688" s="13"/>
      <c r="I688" s="10"/>
      <c r="J688" s="10"/>
      <c r="K688" s="10"/>
      <c r="L688" s="10"/>
      <c r="M688" s="10"/>
      <c r="N688" s="20"/>
      <c r="O688" s="17"/>
      <c r="P688" s="17"/>
      <c r="Q688" s="17"/>
      <c r="R688" s="17"/>
      <c r="S688" s="17"/>
      <c r="T688" s="17"/>
      <c r="U688" s="17"/>
      <c r="V688" s="17"/>
      <c r="W688" s="17"/>
      <c r="X688" s="10"/>
      <c r="Y688" s="10"/>
      <c r="Z688" s="10"/>
      <c r="AA688" s="10"/>
      <c r="AB688" s="10"/>
      <c r="AC688" s="10"/>
      <c r="AD688" s="10"/>
      <c r="AE688" s="10"/>
      <c r="AF688" s="10"/>
      <c r="AG688" s="10"/>
      <c r="AH688" s="10"/>
      <c r="AI688" s="10"/>
      <c r="AJ688" s="10"/>
      <c r="AK688" s="10"/>
    </row>
    <row r="689" spans="1:37" s="15" customFormat="1" x14ac:dyDescent="0.2">
      <c r="A689" s="12"/>
      <c r="B689" s="13"/>
      <c r="C689" s="13"/>
      <c r="D689" s="14"/>
      <c r="G689" s="16"/>
      <c r="H689" s="13"/>
      <c r="I689" s="10"/>
      <c r="J689" s="10"/>
      <c r="K689" s="10"/>
      <c r="L689" s="10"/>
      <c r="M689" s="10"/>
      <c r="N689" s="20"/>
      <c r="O689" s="17"/>
      <c r="P689" s="17"/>
      <c r="Q689" s="17"/>
      <c r="R689" s="17"/>
      <c r="S689" s="17"/>
      <c r="T689" s="17"/>
      <c r="U689" s="17"/>
      <c r="V689" s="17"/>
      <c r="W689" s="17"/>
      <c r="X689" s="10"/>
      <c r="Y689" s="10"/>
      <c r="Z689" s="10"/>
      <c r="AA689" s="10"/>
      <c r="AB689" s="10"/>
      <c r="AC689" s="10"/>
      <c r="AD689" s="10"/>
      <c r="AE689" s="10"/>
      <c r="AF689" s="10"/>
      <c r="AG689" s="10"/>
      <c r="AH689" s="10"/>
      <c r="AI689" s="10"/>
      <c r="AJ689" s="10"/>
      <c r="AK689" s="10"/>
    </row>
    <row r="690" spans="1:37" s="15" customFormat="1" x14ac:dyDescent="0.2">
      <c r="A690" s="12"/>
      <c r="B690" s="13"/>
      <c r="C690" s="13"/>
      <c r="D690" s="14"/>
      <c r="G690" s="16"/>
      <c r="H690" s="13"/>
      <c r="I690" s="10"/>
      <c r="J690" s="10"/>
      <c r="K690" s="10"/>
      <c r="L690" s="10"/>
      <c r="M690" s="10"/>
      <c r="N690" s="20"/>
      <c r="O690" s="17"/>
      <c r="P690" s="17"/>
      <c r="Q690" s="17"/>
      <c r="R690" s="17"/>
      <c r="S690" s="17"/>
      <c r="T690" s="17"/>
      <c r="U690" s="17"/>
      <c r="V690" s="17"/>
      <c r="W690" s="17"/>
      <c r="X690" s="10"/>
      <c r="Y690" s="10"/>
      <c r="Z690" s="10"/>
      <c r="AA690" s="10"/>
      <c r="AB690" s="10"/>
      <c r="AC690" s="10"/>
      <c r="AD690" s="10"/>
      <c r="AE690" s="10"/>
      <c r="AF690" s="10"/>
      <c r="AG690" s="10"/>
      <c r="AH690" s="10"/>
      <c r="AI690" s="10"/>
      <c r="AJ690" s="10"/>
      <c r="AK690" s="10"/>
    </row>
    <row r="691" spans="1:37" s="15" customFormat="1" x14ac:dyDescent="0.2">
      <c r="A691" s="12"/>
      <c r="B691" s="13"/>
      <c r="C691" s="13"/>
      <c r="D691" s="14"/>
      <c r="G691" s="16"/>
      <c r="H691" s="13"/>
      <c r="I691" s="10"/>
      <c r="J691" s="10"/>
      <c r="K691" s="10"/>
      <c r="L691" s="10"/>
      <c r="M691" s="10"/>
      <c r="N691" s="20"/>
      <c r="O691" s="17"/>
      <c r="P691" s="17"/>
      <c r="Q691" s="17"/>
      <c r="R691" s="17"/>
      <c r="S691" s="17"/>
      <c r="T691" s="17"/>
      <c r="U691" s="17"/>
      <c r="V691" s="17"/>
      <c r="W691" s="17"/>
      <c r="X691" s="10"/>
      <c r="Y691" s="10"/>
      <c r="Z691" s="10"/>
      <c r="AA691" s="10"/>
      <c r="AB691" s="10"/>
      <c r="AC691" s="10"/>
      <c r="AD691" s="10"/>
      <c r="AE691" s="10"/>
      <c r="AF691" s="10"/>
      <c r="AG691" s="10"/>
      <c r="AH691" s="10"/>
      <c r="AI691" s="10"/>
      <c r="AJ691" s="10"/>
      <c r="AK691" s="10"/>
    </row>
    <row r="692" spans="1:37" s="15" customFormat="1" x14ac:dyDescent="0.2">
      <c r="A692" s="12"/>
      <c r="B692" s="13"/>
      <c r="C692" s="13"/>
      <c r="D692" s="14"/>
      <c r="G692" s="16"/>
      <c r="H692" s="13"/>
      <c r="I692" s="10"/>
      <c r="J692" s="10"/>
      <c r="K692" s="10"/>
      <c r="L692" s="10"/>
      <c r="M692" s="10"/>
      <c r="N692" s="20"/>
      <c r="O692" s="17"/>
      <c r="P692" s="17"/>
      <c r="Q692" s="17"/>
      <c r="R692" s="17"/>
      <c r="S692" s="17"/>
      <c r="T692" s="17"/>
      <c r="U692" s="17"/>
      <c r="V692" s="17"/>
      <c r="W692" s="17"/>
      <c r="X692" s="10"/>
      <c r="Y692" s="10"/>
      <c r="Z692" s="10"/>
      <c r="AA692" s="10"/>
      <c r="AB692" s="10"/>
      <c r="AC692" s="10"/>
      <c r="AD692" s="10"/>
      <c r="AE692" s="10"/>
      <c r="AF692" s="10"/>
      <c r="AG692" s="10"/>
      <c r="AH692" s="10"/>
      <c r="AI692" s="10"/>
      <c r="AJ692" s="10"/>
      <c r="AK692" s="10"/>
    </row>
    <row r="693" spans="1:37" s="15" customFormat="1" x14ac:dyDescent="0.2">
      <c r="A693" s="12"/>
      <c r="B693" s="13"/>
      <c r="C693" s="13"/>
      <c r="D693" s="14"/>
      <c r="G693" s="16"/>
      <c r="H693" s="13"/>
      <c r="I693" s="10"/>
      <c r="J693" s="10"/>
      <c r="K693" s="10"/>
      <c r="L693" s="10"/>
      <c r="M693" s="10"/>
      <c r="N693" s="20"/>
      <c r="O693" s="17"/>
      <c r="P693" s="17"/>
      <c r="Q693" s="17"/>
      <c r="R693" s="17"/>
      <c r="S693" s="17"/>
      <c r="T693" s="17"/>
      <c r="U693" s="17"/>
      <c r="V693" s="17"/>
      <c r="W693" s="17"/>
      <c r="X693" s="10"/>
      <c r="Y693" s="10"/>
      <c r="Z693" s="10"/>
      <c r="AA693" s="10"/>
      <c r="AB693" s="10"/>
      <c r="AC693" s="10"/>
      <c r="AD693" s="10"/>
      <c r="AE693" s="10"/>
      <c r="AF693" s="10"/>
      <c r="AG693" s="10"/>
      <c r="AH693" s="10"/>
      <c r="AI693" s="10"/>
      <c r="AJ693" s="10"/>
      <c r="AK693" s="10"/>
    </row>
    <row r="694" spans="1:37" s="15" customFormat="1" x14ac:dyDescent="0.2">
      <c r="A694" s="12"/>
      <c r="B694" s="13"/>
      <c r="C694" s="13"/>
      <c r="D694" s="14"/>
      <c r="G694" s="16"/>
      <c r="H694" s="13"/>
      <c r="I694" s="10"/>
      <c r="J694" s="10"/>
      <c r="K694" s="10"/>
      <c r="L694" s="10"/>
      <c r="M694" s="10"/>
      <c r="N694" s="20"/>
      <c r="O694" s="17"/>
      <c r="P694" s="17"/>
      <c r="Q694" s="17"/>
      <c r="R694" s="17"/>
      <c r="S694" s="17"/>
      <c r="T694" s="17"/>
      <c r="U694" s="17"/>
      <c r="V694" s="17"/>
      <c r="W694" s="17"/>
      <c r="X694" s="10"/>
      <c r="Y694" s="10"/>
      <c r="Z694" s="10"/>
      <c r="AA694" s="10"/>
      <c r="AB694" s="10"/>
      <c r="AC694" s="10"/>
      <c r="AD694" s="10"/>
      <c r="AE694" s="10"/>
      <c r="AF694" s="10"/>
      <c r="AG694" s="10"/>
      <c r="AH694" s="10"/>
      <c r="AI694" s="10"/>
      <c r="AJ694" s="10"/>
      <c r="AK694" s="10"/>
    </row>
    <row r="695" spans="1:37" s="15" customFormat="1" x14ac:dyDescent="0.2">
      <c r="A695" s="12"/>
      <c r="B695" s="13"/>
      <c r="C695" s="13"/>
      <c r="D695" s="14"/>
      <c r="G695" s="16"/>
      <c r="H695" s="13"/>
      <c r="I695" s="10"/>
      <c r="J695" s="10"/>
      <c r="K695" s="10"/>
      <c r="L695" s="10"/>
      <c r="M695" s="10"/>
      <c r="N695" s="20"/>
      <c r="O695" s="17"/>
      <c r="P695" s="17"/>
      <c r="Q695" s="17"/>
      <c r="R695" s="17"/>
      <c r="S695" s="17"/>
      <c r="T695" s="17"/>
      <c r="U695" s="17"/>
      <c r="V695" s="17"/>
      <c r="W695" s="17"/>
      <c r="X695" s="10"/>
      <c r="Y695" s="10"/>
      <c r="Z695" s="10"/>
      <c r="AA695" s="10"/>
      <c r="AB695" s="10"/>
      <c r="AC695" s="10"/>
      <c r="AD695" s="10"/>
      <c r="AE695" s="10"/>
      <c r="AF695" s="10"/>
      <c r="AG695" s="10"/>
      <c r="AH695" s="10"/>
      <c r="AI695" s="10"/>
      <c r="AJ695" s="10"/>
      <c r="AK695" s="10"/>
    </row>
    <row r="696" spans="1:37" s="15" customFormat="1" x14ac:dyDescent="0.2">
      <c r="A696" s="12"/>
      <c r="B696" s="13"/>
      <c r="C696" s="13"/>
      <c r="D696" s="14"/>
      <c r="G696" s="16"/>
      <c r="H696" s="13"/>
      <c r="I696" s="10"/>
      <c r="J696" s="10"/>
      <c r="K696" s="10"/>
      <c r="L696" s="10"/>
      <c r="M696" s="10"/>
      <c r="N696" s="20"/>
      <c r="O696" s="17"/>
      <c r="P696" s="17"/>
      <c r="Q696" s="17"/>
      <c r="R696" s="17"/>
      <c r="S696" s="17"/>
      <c r="T696" s="17"/>
      <c r="U696" s="17"/>
      <c r="V696" s="17"/>
      <c r="W696" s="17"/>
      <c r="X696" s="10"/>
      <c r="Y696" s="10"/>
      <c r="Z696" s="10"/>
      <c r="AA696" s="10"/>
      <c r="AB696" s="10"/>
      <c r="AC696" s="10"/>
      <c r="AD696" s="10"/>
      <c r="AE696" s="10"/>
      <c r="AF696" s="10"/>
      <c r="AG696" s="10"/>
      <c r="AH696" s="10"/>
      <c r="AI696" s="10"/>
      <c r="AJ696" s="10"/>
      <c r="AK696" s="10"/>
    </row>
    <row r="697" spans="1:37" s="15" customFormat="1" x14ac:dyDescent="0.2">
      <c r="A697" s="12"/>
      <c r="B697" s="13"/>
      <c r="C697" s="13"/>
      <c r="D697" s="14"/>
      <c r="G697" s="16"/>
      <c r="H697" s="13"/>
      <c r="I697" s="10"/>
      <c r="J697" s="10"/>
      <c r="K697" s="10"/>
      <c r="L697" s="10"/>
      <c r="M697" s="10"/>
      <c r="N697" s="20"/>
      <c r="O697" s="17"/>
      <c r="P697" s="17"/>
      <c r="Q697" s="17"/>
      <c r="R697" s="17"/>
      <c r="S697" s="17"/>
      <c r="T697" s="17"/>
      <c r="U697" s="17"/>
      <c r="V697" s="17"/>
      <c r="W697" s="17"/>
      <c r="X697" s="10"/>
      <c r="Y697" s="10"/>
      <c r="Z697" s="10"/>
      <c r="AA697" s="10"/>
      <c r="AB697" s="10"/>
      <c r="AC697" s="10"/>
      <c r="AD697" s="10"/>
      <c r="AE697" s="10"/>
      <c r="AF697" s="10"/>
      <c r="AG697" s="10"/>
      <c r="AH697" s="10"/>
      <c r="AI697" s="10"/>
      <c r="AJ697" s="10"/>
      <c r="AK697" s="10"/>
    </row>
    <row r="698" spans="1:37" s="15" customFormat="1" x14ac:dyDescent="0.2">
      <c r="A698" s="12"/>
      <c r="B698" s="13"/>
      <c r="C698" s="13"/>
      <c r="D698" s="14"/>
      <c r="G698" s="16"/>
      <c r="H698" s="13"/>
      <c r="I698" s="10"/>
      <c r="J698" s="10"/>
      <c r="K698" s="10"/>
      <c r="L698" s="10"/>
      <c r="M698" s="10"/>
      <c r="N698" s="20"/>
      <c r="O698" s="17"/>
      <c r="P698" s="17"/>
      <c r="Q698" s="17"/>
      <c r="R698" s="17"/>
      <c r="S698" s="17"/>
      <c r="T698" s="17"/>
      <c r="U698" s="17"/>
      <c r="V698" s="17"/>
      <c r="W698" s="17"/>
      <c r="X698" s="10"/>
      <c r="Y698" s="10"/>
      <c r="Z698" s="10"/>
      <c r="AA698" s="10"/>
      <c r="AB698" s="10"/>
      <c r="AC698" s="10"/>
      <c r="AD698" s="10"/>
      <c r="AE698" s="10"/>
      <c r="AF698" s="10"/>
      <c r="AG698" s="10"/>
      <c r="AH698" s="10"/>
      <c r="AI698" s="10"/>
      <c r="AJ698" s="10"/>
      <c r="AK698" s="10"/>
    </row>
    <row r="699" spans="1:37" s="15" customFormat="1" x14ac:dyDescent="0.2">
      <c r="A699" s="12"/>
      <c r="B699" s="13"/>
      <c r="C699" s="13"/>
      <c r="D699" s="14"/>
      <c r="G699" s="16"/>
      <c r="H699" s="13"/>
      <c r="I699" s="10"/>
      <c r="J699" s="10"/>
      <c r="K699" s="10"/>
      <c r="L699" s="10"/>
      <c r="M699" s="10"/>
      <c r="N699" s="20"/>
      <c r="O699" s="17"/>
      <c r="P699" s="17"/>
      <c r="Q699" s="17"/>
      <c r="R699" s="17"/>
      <c r="S699" s="17"/>
      <c r="T699" s="17"/>
      <c r="U699" s="17"/>
      <c r="V699" s="17"/>
      <c r="W699" s="17"/>
      <c r="X699" s="10"/>
      <c r="Y699" s="10"/>
      <c r="Z699" s="10"/>
      <c r="AA699" s="10"/>
      <c r="AB699" s="10"/>
      <c r="AC699" s="10"/>
      <c r="AD699" s="10"/>
      <c r="AE699" s="10"/>
      <c r="AF699" s="10"/>
      <c r="AG699" s="10"/>
      <c r="AH699" s="10"/>
      <c r="AI699" s="10"/>
      <c r="AJ699" s="10"/>
      <c r="AK699" s="10"/>
    </row>
    <row r="700" spans="1:37" s="15" customFormat="1" x14ac:dyDescent="0.2">
      <c r="A700" s="12"/>
      <c r="B700" s="13"/>
      <c r="C700" s="13"/>
      <c r="D700" s="14"/>
      <c r="G700" s="16"/>
      <c r="H700" s="13"/>
      <c r="I700" s="10"/>
      <c r="J700" s="10"/>
      <c r="K700" s="10"/>
      <c r="L700" s="10"/>
      <c r="M700" s="10"/>
      <c r="N700" s="20"/>
      <c r="O700" s="17"/>
      <c r="P700" s="17"/>
      <c r="Q700" s="17"/>
      <c r="R700" s="17"/>
      <c r="S700" s="17"/>
      <c r="T700" s="17"/>
      <c r="U700" s="17"/>
      <c r="V700" s="17"/>
      <c r="W700" s="17"/>
      <c r="X700" s="10"/>
      <c r="Y700" s="10"/>
      <c r="Z700" s="10"/>
      <c r="AA700" s="10"/>
      <c r="AB700" s="10"/>
      <c r="AC700" s="10"/>
      <c r="AD700" s="10"/>
      <c r="AE700" s="10"/>
      <c r="AF700" s="10"/>
      <c r="AG700" s="10"/>
      <c r="AH700" s="10"/>
      <c r="AI700" s="10"/>
      <c r="AJ700" s="10"/>
      <c r="AK700" s="10"/>
    </row>
    <row r="701" spans="1:37" s="15" customFormat="1" x14ac:dyDescent="0.2">
      <c r="A701" s="12"/>
      <c r="B701" s="13"/>
      <c r="C701" s="13"/>
      <c r="D701" s="14"/>
      <c r="G701" s="16"/>
      <c r="H701" s="13"/>
      <c r="I701" s="10"/>
      <c r="J701" s="10"/>
      <c r="K701" s="10"/>
      <c r="L701" s="10"/>
      <c r="M701" s="10"/>
      <c r="N701" s="20"/>
      <c r="O701" s="17"/>
      <c r="P701" s="17"/>
      <c r="Q701" s="17"/>
      <c r="R701" s="17"/>
      <c r="S701" s="17"/>
      <c r="T701" s="17"/>
      <c r="U701" s="17"/>
      <c r="V701" s="17"/>
      <c r="W701" s="17"/>
      <c r="X701" s="10"/>
      <c r="Y701" s="10"/>
      <c r="Z701" s="10"/>
      <c r="AA701" s="10"/>
      <c r="AB701" s="10"/>
      <c r="AC701" s="10"/>
      <c r="AD701" s="10"/>
      <c r="AE701" s="10"/>
      <c r="AF701" s="10"/>
      <c r="AG701" s="10"/>
      <c r="AH701" s="10"/>
      <c r="AI701" s="10"/>
      <c r="AJ701" s="10"/>
      <c r="AK701" s="10"/>
    </row>
    <row r="702" spans="1:37" s="15" customFormat="1" x14ac:dyDescent="0.2">
      <c r="A702" s="12"/>
      <c r="B702" s="13"/>
      <c r="C702" s="13"/>
      <c r="D702" s="14"/>
      <c r="G702" s="16"/>
      <c r="H702" s="13"/>
      <c r="I702" s="10"/>
      <c r="J702" s="10"/>
      <c r="K702" s="10"/>
      <c r="L702" s="10"/>
      <c r="M702" s="10"/>
      <c r="N702" s="20"/>
      <c r="O702" s="17"/>
      <c r="P702" s="17"/>
      <c r="Q702" s="17"/>
      <c r="R702" s="17"/>
      <c r="S702" s="17"/>
      <c r="T702" s="17"/>
      <c r="U702" s="17"/>
      <c r="V702" s="17"/>
      <c r="W702" s="17"/>
      <c r="X702" s="10"/>
      <c r="Y702" s="10"/>
      <c r="Z702" s="10"/>
      <c r="AA702" s="10"/>
      <c r="AB702" s="10"/>
      <c r="AC702" s="10"/>
      <c r="AD702" s="10"/>
      <c r="AE702" s="10"/>
      <c r="AF702" s="10"/>
      <c r="AG702" s="10"/>
      <c r="AH702" s="10"/>
      <c r="AI702" s="10"/>
      <c r="AJ702" s="10"/>
      <c r="AK702" s="10"/>
    </row>
    <row r="703" spans="1:37" s="15" customFormat="1" x14ac:dyDescent="0.2">
      <c r="A703" s="12"/>
      <c r="B703" s="13"/>
      <c r="C703" s="13"/>
      <c r="D703" s="14"/>
      <c r="G703" s="16"/>
      <c r="H703" s="13"/>
      <c r="I703" s="10"/>
      <c r="J703" s="10"/>
      <c r="K703" s="10"/>
      <c r="L703" s="10"/>
      <c r="M703" s="10"/>
      <c r="N703" s="20"/>
      <c r="O703" s="17"/>
      <c r="P703" s="17"/>
      <c r="Q703" s="17"/>
      <c r="R703" s="17"/>
      <c r="S703" s="17"/>
      <c r="T703" s="17"/>
      <c r="U703" s="17"/>
      <c r="V703" s="17"/>
      <c r="W703" s="17"/>
      <c r="X703" s="10"/>
      <c r="Y703" s="10"/>
      <c r="Z703" s="10"/>
      <c r="AA703" s="10"/>
      <c r="AB703" s="10"/>
      <c r="AC703" s="10"/>
      <c r="AD703" s="10"/>
      <c r="AE703" s="10"/>
      <c r="AF703" s="10"/>
      <c r="AG703" s="10"/>
      <c r="AH703" s="10"/>
      <c r="AI703" s="10"/>
      <c r="AJ703" s="10"/>
      <c r="AK703" s="10"/>
    </row>
    <row r="704" spans="1:37" s="15" customFormat="1" x14ac:dyDescent="0.2">
      <c r="A704" s="12"/>
      <c r="B704" s="13"/>
      <c r="C704" s="13"/>
      <c r="D704" s="14"/>
      <c r="G704" s="16"/>
      <c r="H704" s="13"/>
      <c r="I704" s="10"/>
      <c r="J704" s="10"/>
      <c r="K704" s="10"/>
      <c r="L704" s="10"/>
      <c r="M704" s="10"/>
      <c r="N704" s="20"/>
      <c r="O704" s="17"/>
      <c r="P704" s="17"/>
      <c r="Q704" s="17"/>
      <c r="R704" s="17"/>
      <c r="S704" s="17"/>
      <c r="T704" s="17"/>
      <c r="U704" s="17"/>
      <c r="V704" s="17"/>
      <c r="W704" s="17"/>
      <c r="X704" s="10"/>
      <c r="Y704" s="10"/>
      <c r="Z704" s="10"/>
      <c r="AA704" s="10"/>
      <c r="AB704" s="10"/>
      <c r="AC704" s="10"/>
      <c r="AD704" s="10"/>
      <c r="AE704" s="10"/>
      <c r="AF704" s="10"/>
      <c r="AG704" s="10"/>
      <c r="AH704" s="10"/>
      <c r="AI704" s="10"/>
      <c r="AJ704" s="10"/>
      <c r="AK704" s="10"/>
    </row>
    <row r="705" spans="1:37" s="15" customFormat="1" x14ac:dyDescent="0.2">
      <c r="A705" s="12"/>
      <c r="B705" s="13"/>
      <c r="C705" s="13"/>
      <c r="D705" s="14"/>
      <c r="G705" s="16"/>
      <c r="H705" s="13"/>
      <c r="I705" s="10"/>
      <c r="J705" s="10"/>
      <c r="K705" s="10"/>
      <c r="L705" s="10"/>
      <c r="M705" s="10"/>
      <c r="N705" s="20"/>
      <c r="O705" s="17"/>
      <c r="P705" s="17"/>
      <c r="Q705" s="17"/>
      <c r="R705" s="17"/>
      <c r="S705" s="17"/>
      <c r="T705" s="17"/>
      <c r="U705" s="17"/>
      <c r="V705" s="17"/>
      <c r="W705" s="17"/>
      <c r="X705" s="10"/>
      <c r="Y705" s="10"/>
      <c r="Z705" s="10"/>
      <c r="AA705" s="10"/>
      <c r="AB705" s="10"/>
      <c r="AC705" s="10"/>
      <c r="AD705" s="10"/>
      <c r="AE705" s="10"/>
      <c r="AF705" s="10"/>
      <c r="AG705" s="10"/>
      <c r="AH705" s="10"/>
      <c r="AI705" s="10"/>
      <c r="AJ705" s="10"/>
      <c r="AK705" s="10"/>
    </row>
    <row r="706" spans="1:37" s="15" customFormat="1" x14ac:dyDescent="0.2">
      <c r="A706" s="12"/>
      <c r="B706" s="13"/>
      <c r="C706" s="13"/>
      <c r="D706" s="14"/>
      <c r="G706" s="16"/>
      <c r="H706" s="13"/>
      <c r="I706" s="10"/>
      <c r="J706" s="10"/>
      <c r="K706" s="10"/>
      <c r="L706" s="10"/>
      <c r="M706" s="10"/>
      <c r="N706" s="20"/>
      <c r="O706" s="17"/>
      <c r="P706" s="17"/>
      <c r="Q706" s="17"/>
      <c r="R706" s="17"/>
      <c r="S706" s="17"/>
      <c r="T706" s="17"/>
      <c r="U706" s="17"/>
      <c r="V706" s="17"/>
      <c r="W706" s="17"/>
      <c r="X706" s="10"/>
      <c r="Y706" s="10"/>
      <c r="Z706" s="10"/>
      <c r="AA706" s="10"/>
      <c r="AB706" s="10"/>
      <c r="AC706" s="10"/>
      <c r="AD706" s="10"/>
      <c r="AE706" s="10"/>
      <c r="AF706" s="10"/>
      <c r="AG706" s="10"/>
      <c r="AH706" s="10"/>
      <c r="AI706" s="10"/>
      <c r="AJ706" s="10"/>
      <c r="AK706" s="10"/>
    </row>
    <row r="707" spans="1:37" s="15" customFormat="1" x14ac:dyDescent="0.2">
      <c r="A707" s="12"/>
      <c r="B707" s="13"/>
      <c r="C707" s="13"/>
      <c r="D707" s="14"/>
      <c r="G707" s="16"/>
      <c r="H707" s="13"/>
      <c r="I707" s="10"/>
      <c r="J707" s="10"/>
      <c r="K707" s="10"/>
      <c r="L707" s="10"/>
      <c r="M707" s="10"/>
      <c r="N707" s="20"/>
      <c r="O707" s="17"/>
      <c r="P707" s="17"/>
      <c r="Q707" s="17"/>
      <c r="R707" s="17"/>
      <c r="S707" s="17"/>
      <c r="T707" s="17"/>
      <c r="U707" s="17"/>
      <c r="V707" s="17"/>
      <c r="W707" s="17"/>
      <c r="X707" s="10"/>
      <c r="Y707" s="10"/>
      <c r="Z707" s="10"/>
      <c r="AA707" s="10"/>
      <c r="AB707" s="10"/>
      <c r="AC707" s="10"/>
      <c r="AD707" s="10"/>
      <c r="AE707" s="10"/>
      <c r="AF707" s="10"/>
      <c r="AG707" s="10"/>
      <c r="AH707" s="10"/>
      <c r="AI707" s="10"/>
      <c r="AJ707" s="10"/>
      <c r="AK707" s="10"/>
    </row>
    <row r="708" spans="1:37" s="15" customFormat="1" x14ac:dyDescent="0.2">
      <c r="A708" s="12"/>
      <c r="B708" s="13"/>
      <c r="C708" s="13"/>
      <c r="D708" s="14"/>
      <c r="G708" s="16"/>
      <c r="H708" s="13"/>
      <c r="I708" s="10"/>
      <c r="J708" s="10"/>
      <c r="K708" s="10"/>
      <c r="L708" s="10"/>
      <c r="M708" s="10"/>
      <c r="N708" s="20"/>
      <c r="O708" s="17"/>
      <c r="P708" s="17"/>
      <c r="Q708" s="17"/>
      <c r="R708" s="17"/>
      <c r="S708" s="17"/>
      <c r="T708" s="17"/>
      <c r="U708" s="17"/>
      <c r="V708" s="17"/>
      <c r="W708" s="17"/>
      <c r="X708" s="10"/>
      <c r="Y708" s="10"/>
      <c r="Z708" s="10"/>
      <c r="AA708" s="10"/>
      <c r="AB708" s="10"/>
      <c r="AC708" s="10"/>
      <c r="AD708" s="10"/>
      <c r="AE708" s="10"/>
      <c r="AF708" s="10"/>
      <c r="AG708" s="10"/>
      <c r="AH708" s="10"/>
      <c r="AI708" s="10"/>
      <c r="AJ708" s="10"/>
      <c r="AK708" s="10"/>
    </row>
    <row r="709" spans="1:37" s="15" customFormat="1" x14ac:dyDescent="0.2">
      <c r="A709" s="12"/>
      <c r="B709" s="13"/>
      <c r="C709" s="13"/>
      <c r="D709" s="14"/>
      <c r="G709" s="16"/>
      <c r="H709" s="13"/>
      <c r="I709" s="10"/>
      <c r="J709" s="10"/>
      <c r="K709" s="10"/>
      <c r="L709" s="10"/>
      <c r="M709" s="10"/>
      <c r="N709" s="20"/>
      <c r="O709" s="17"/>
      <c r="P709" s="17"/>
      <c r="Q709" s="17"/>
      <c r="R709" s="17"/>
      <c r="S709" s="17"/>
      <c r="T709" s="17"/>
      <c r="U709" s="17"/>
      <c r="V709" s="17"/>
      <c r="W709" s="17"/>
      <c r="X709" s="10"/>
      <c r="Y709" s="10"/>
      <c r="Z709" s="10"/>
      <c r="AA709" s="10"/>
      <c r="AB709" s="10"/>
      <c r="AC709" s="10"/>
      <c r="AD709" s="10"/>
      <c r="AE709" s="10"/>
      <c r="AF709" s="10"/>
      <c r="AG709" s="10"/>
      <c r="AH709" s="10"/>
      <c r="AI709" s="10"/>
      <c r="AJ709" s="10"/>
      <c r="AK709" s="10"/>
    </row>
    <row r="710" spans="1:37" s="15" customFormat="1" x14ac:dyDescent="0.2">
      <c r="A710" s="12"/>
      <c r="B710" s="13"/>
      <c r="C710" s="13"/>
      <c r="D710" s="14"/>
      <c r="G710" s="16"/>
      <c r="H710" s="13"/>
      <c r="I710" s="10"/>
      <c r="J710" s="10"/>
      <c r="K710" s="10"/>
      <c r="L710" s="10"/>
      <c r="M710" s="10"/>
      <c r="N710" s="20"/>
      <c r="O710" s="17"/>
      <c r="P710" s="17"/>
      <c r="Q710" s="17"/>
      <c r="R710" s="17"/>
      <c r="S710" s="17"/>
      <c r="T710" s="17"/>
      <c r="U710" s="17"/>
      <c r="V710" s="17"/>
      <c r="W710" s="17"/>
      <c r="X710" s="10"/>
      <c r="Y710" s="10"/>
      <c r="Z710" s="10"/>
      <c r="AA710" s="10"/>
      <c r="AB710" s="10"/>
      <c r="AC710" s="10"/>
      <c r="AD710" s="10"/>
      <c r="AE710" s="10"/>
      <c r="AF710" s="10"/>
      <c r="AG710" s="10"/>
      <c r="AH710" s="10"/>
      <c r="AI710" s="10"/>
      <c r="AJ710" s="10"/>
      <c r="AK710" s="10"/>
    </row>
    <row r="711" spans="1:37" s="15" customFormat="1" x14ac:dyDescent="0.2">
      <c r="A711" s="12"/>
      <c r="B711" s="13"/>
      <c r="C711" s="13"/>
      <c r="D711" s="14"/>
      <c r="G711" s="16"/>
      <c r="H711" s="13"/>
      <c r="I711" s="10"/>
      <c r="J711" s="10"/>
      <c r="K711" s="10"/>
      <c r="L711" s="10"/>
      <c r="M711" s="10"/>
      <c r="N711" s="20"/>
      <c r="O711" s="17"/>
      <c r="P711" s="17"/>
      <c r="Q711" s="17"/>
      <c r="R711" s="17"/>
      <c r="S711" s="17"/>
      <c r="T711" s="17"/>
      <c r="U711" s="17"/>
      <c r="V711" s="17"/>
      <c r="W711" s="17"/>
      <c r="X711" s="10"/>
      <c r="Y711" s="10"/>
      <c r="Z711" s="10"/>
      <c r="AA711" s="10"/>
      <c r="AB711" s="10"/>
      <c r="AC711" s="10"/>
      <c r="AD711" s="10"/>
      <c r="AE711" s="10"/>
      <c r="AF711" s="10"/>
      <c r="AG711" s="10"/>
      <c r="AH711" s="10"/>
      <c r="AI711" s="10"/>
      <c r="AJ711" s="10"/>
      <c r="AK711" s="10"/>
    </row>
    <row r="712" spans="1:37" s="15" customFormat="1" x14ac:dyDescent="0.2">
      <c r="A712" s="12"/>
      <c r="B712" s="13"/>
      <c r="C712" s="13"/>
      <c r="D712" s="14"/>
      <c r="G712" s="16"/>
      <c r="H712" s="13"/>
      <c r="I712" s="10"/>
      <c r="J712" s="10"/>
      <c r="K712" s="10"/>
      <c r="L712" s="10"/>
      <c r="M712" s="10"/>
      <c r="N712" s="20"/>
      <c r="O712" s="17"/>
      <c r="P712" s="17"/>
      <c r="Q712" s="17"/>
      <c r="R712" s="17"/>
      <c r="S712" s="17"/>
      <c r="T712" s="17"/>
      <c r="U712" s="17"/>
      <c r="V712" s="17"/>
      <c r="W712" s="17"/>
      <c r="X712" s="10"/>
      <c r="Y712" s="10"/>
      <c r="Z712" s="10"/>
      <c r="AA712" s="10"/>
      <c r="AB712" s="10"/>
      <c r="AC712" s="10"/>
      <c r="AD712" s="10"/>
      <c r="AE712" s="10"/>
      <c r="AF712" s="10"/>
      <c r="AG712" s="10"/>
      <c r="AH712" s="10"/>
      <c r="AI712" s="10"/>
      <c r="AJ712" s="10"/>
      <c r="AK712" s="10"/>
    </row>
    <row r="713" spans="1:37" s="15" customFormat="1" x14ac:dyDescent="0.2">
      <c r="A713" s="12"/>
      <c r="B713" s="13"/>
      <c r="C713" s="13"/>
      <c r="D713" s="14"/>
      <c r="G713" s="16"/>
      <c r="H713" s="13"/>
      <c r="I713" s="10"/>
      <c r="J713" s="10"/>
      <c r="K713" s="10"/>
      <c r="L713" s="10"/>
      <c r="M713" s="10"/>
      <c r="N713" s="20"/>
      <c r="O713" s="17"/>
      <c r="P713" s="17"/>
      <c r="Q713" s="17"/>
      <c r="R713" s="17"/>
      <c r="S713" s="17"/>
      <c r="T713" s="17"/>
      <c r="U713" s="17"/>
      <c r="V713" s="17"/>
      <c r="W713" s="17"/>
      <c r="X713" s="10"/>
      <c r="Y713" s="10"/>
      <c r="Z713" s="10"/>
      <c r="AA713" s="10"/>
      <c r="AB713" s="10"/>
      <c r="AC713" s="10"/>
      <c r="AD713" s="10"/>
      <c r="AE713" s="10"/>
      <c r="AF713" s="10"/>
      <c r="AG713" s="10"/>
      <c r="AH713" s="10"/>
      <c r="AI713" s="10"/>
      <c r="AJ713" s="10"/>
      <c r="AK713" s="10"/>
    </row>
    <row r="714" spans="1:37" s="15" customFormat="1" x14ac:dyDescent="0.2">
      <c r="A714" s="12"/>
      <c r="B714" s="13"/>
      <c r="C714" s="13"/>
      <c r="D714" s="14"/>
      <c r="G714" s="16"/>
      <c r="H714" s="13"/>
      <c r="I714" s="10"/>
      <c r="J714" s="10"/>
      <c r="K714" s="10"/>
      <c r="L714" s="10"/>
      <c r="M714" s="10"/>
      <c r="N714" s="20"/>
      <c r="O714" s="17"/>
      <c r="P714" s="17"/>
      <c r="Q714" s="17"/>
      <c r="R714" s="17"/>
      <c r="S714" s="17"/>
      <c r="T714" s="17"/>
      <c r="U714" s="17"/>
      <c r="V714" s="17"/>
      <c r="W714" s="17"/>
      <c r="X714" s="10"/>
      <c r="Y714" s="10"/>
      <c r="Z714" s="10"/>
      <c r="AA714" s="10"/>
      <c r="AB714" s="10"/>
      <c r="AC714" s="10"/>
      <c r="AD714" s="10"/>
      <c r="AE714" s="10"/>
      <c r="AF714" s="10"/>
      <c r="AG714" s="10"/>
      <c r="AH714" s="10"/>
      <c r="AI714" s="10"/>
      <c r="AJ714" s="10"/>
      <c r="AK714" s="10"/>
    </row>
    <row r="715" spans="1:37" s="15" customFormat="1" x14ac:dyDescent="0.2">
      <c r="A715" s="12"/>
      <c r="B715" s="13"/>
      <c r="C715" s="13"/>
      <c r="D715" s="14"/>
      <c r="G715" s="16"/>
      <c r="H715" s="13"/>
      <c r="I715" s="10"/>
      <c r="J715" s="10"/>
      <c r="K715" s="10"/>
      <c r="L715" s="10"/>
      <c r="M715" s="10"/>
      <c r="N715" s="20"/>
      <c r="O715" s="17"/>
      <c r="P715" s="17"/>
      <c r="Q715" s="17"/>
      <c r="R715" s="17"/>
      <c r="S715" s="17"/>
      <c r="T715" s="17"/>
      <c r="U715" s="17"/>
      <c r="V715" s="17"/>
      <c r="W715" s="17"/>
      <c r="X715" s="10"/>
      <c r="Y715" s="10"/>
      <c r="Z715" s="10"/>
      <c r="AA715" s="10"/>
      <c r="AB715" s="10"/>
      <c r="AC715" s="10"/>
      <c r="AD715" s="10"/>
      <c r="AE715" s="10"/>
      <c r="AF715" s="10"/>
      <c r="AG715" s="10"/>
      <c r="AH715" s="10"/>
      <c r="AI715" s="10"/>
      <c r="AJ715" s="10"/>
      <c r="AK715" s="10"/>
    </row>
    <row r="716" spans="1:37" s="15" customFormat="1" x14ac:dyDescent="0.2">
      <c r="A716" s="12"/>
      <c r="B716" s="13"/>
      <c r="C716" s="13"/>
      <c r="D716" s="14"/>
      <c r="G716" s="16"/>
      <c r="H716" s="13"/>
      <c r="I716" s="10"/>
      <c r="J716" s="10"/>
      <c r="K716" s="10"/>
      <c r="L716" s="10"/>
      <c r="M716" s="10"/>
      <c r="N716" s="20"/>
      <c r="O716" s="17"/>
      <c r="P716" s="17"/>
      <c r="Q716" s="17"/>
      <c r="R716" s="17"/>
      <c r="S716" s="17"/>
      <c r="T716" s="17"/>
      <c r="U716" s="17"/>
      <c r="V716" s="17"/>
      <c r="W716" s="17"/>
      <c r="X716" s="10"/>
      <c r="Y716" s="10"/>
      <c r="Z716" s="10"/>
      <c r="AA716" s="10"/>
      <c r="AB716" s="10"/>
      <c r="AC716" s="10"/>
      <c r="AD716" s="10"/>
      <c r="AE716" s="10"/>
      <c r="AF716" s="10"/>
      <c r="AG716" s="10"/>
      <c r="AH716" s="10"/>
      <c r="AI716" s="10"/>
      <c r="AJ716" s="10"/>
      <c r="AK716" s="10"/>
    </row>
    <row r="717" spans="1:37" s="15" customFormat="1" x14ac:dyDescent="0.2">
      <c r="A717" s="12"/>
      <c r="B717" s="13"/>
      <c r="C717" s="13"/>
      <c r="D717" s="14"/>
      <c r="G717" s="16"/>
      <c r="H717" s="13"/>
      <c r="I717" s="10"/>
      <c r="J717" s="10"/>
      <c r="K717" s="10"/>
      <c r="L717" s="10"/>
      <c r="M717" s="10"/>
      <c r="N717" s="20"/>
      <c r="O717" s="17"/>
      <c r="P717" s="17"/>
      <c r="Q717" s="17"/>
      <c r="R717" s="17"/>
      <c r="S717" s="17"/>
      <c r="T717" s="17"/>
      <c r="U717" s="17"/>
      <c r="V717" s="17"/>
      <c r="W717" s="17"/>
      <c r="X717" s="10"/>
      <c r="Y717" s="10"/>
      <c r="Z717" s="10"/>
      <c r="AA717" s="10"/>
      <c r="AB717" s="10"/>
      <c r="AC717" s="10"/>
      <c r="AD717" s="10"/>
      <c r="AE717" s="10"/>
      <c r="AF717" s="10"/>
      <c r="AG717" s="10"/>
      <c r="AH717" s="10"/>
      <c r="AI717" s="10"/>
      <c r="AJ717" s="10"/>
      <c r="AK717" s="10"/>
    </row>
    <row r="718" spans="1:37" s="15" customFormat="1" x14ac:dyDescent="0.2">
      <c r="A718" s="12"/>
      <c r="B718" s="13"/>
      <c r="C718" s="13"/>
      <c r="D718" s="14"/>
      <c r="G718" s="16"/>
      <c r="H718" s="13"/>
      <c r="I718" s="10"/>
      <c r="J718" s="10"/>
      <c r="K718" s="10"/>
      <c r="L718" s="10"/>
      <c r="M718" s="10"/>
      <c r="N718" s="20"/>
      <c r="O718" s="17"/>
      <c r="P718" s="17"/>
      <c r="Q718" s="17"/>
      <c r="R718" s="17"/>
      <c r="S718" s="17"/>
      <c r="T718" s="17"/>
      <c r="U718" s="17"/>
      <c r="V718" s="17"/>
      <c r="W718" s="17"/>
      <c r="X718" s="10"/>
      <c r="Y718" s="10"/>
      <c r="Z718" s="10"/>
      <c r="AA718" s="10"/>
      <c r="AB718" s="10"/>
      <c r="AC718" s="10"/>
      <c r="AD718" s="10"/>
      <c r="AE718" s="10"/>
      <c r="AF718" s="10"/>
      <c r="AG718" s="10"/>
      <c r="AH718" s="10"/>
      <c r="AI718" s="10"/>
      <c r="AJ718" s="10"/>
      <c r="AK718" s="10"/>
    </row>
    <row r="719" spans="1:37" s="15" customFormat="1" x14ac:dyDescent="0.2">
      <c r="A719" s="12"/>
      <c r="B719" s="13"/>
      <c r="C719" s="13"/>
      <c r="D719" s="14"/>
      <c r="G719" s="16"/>
      <c r="H719" s="13"/>
      <c r="I719" s="10"/>
      <c r="J719" s="10"/>
      <c r="K719" s="10"/>
      <c r="L719" s="10"/>
      <c r="M719" s="10"/>
      <c r="N719" s="20"/>
      <c r="O719" s="17"/>
      <c r="P719" s="17"/>
      <c r="Q719" s="17"/>
      <c r="R719" s="17"/>
      <c r="S719" s="17"/>
      <c r="T719" s="17"/>
      <c r="U719" s="17"/>
      <c r="V719" s="17"/>
      <c r="W719" s="17"/>
      <c r="X719" s="10"/>
      <c r="Y719" s="10"/>
      <c r="Z719" s="10"/>
      <c r="AA719" s="10"/>
      <c r="AB719" s="10"/>
      <c r="AC719" s="10"/>
      <c r="AD719" s="10"/>
      <c r="AE719" s="10"/>
      <c r="AF719" s="10"/>
      <c r="AG719" s="10"/>
      <c r="AH719" s="10"/>
      <c r="AI719" s="10"/>
      <c r="AJ719" s="10"/>
      <c r="AK719" s="10"/>
    </row>
    <row r="720" spans="1:37" s="15" customFormat="1" x14ac:dyDescent="0.2">
      <c r="A720" s="12"/>
      <c r="B720" s="13"/>
      <c r="C720" s="13"/>
      <c r="D720" s="14"/>
      <c r="G720" s="16"/>
      <c r="H720" s="13"/>
      <c r="I720" s="10"/>
      <c r="J720" s="10"/>
      <c r="K720" s="10"/>
      <c r="L720" s="10"/>
      <c r="M720" s="10"/>
      <c r="N720" s="20"/>
      <c r="O720" s="17"/>
      <c r="P720" s="17"/>
      <c r="Q720" s="17"/>
      <c r="R720" s="17"/>
      <c r="S720" s="17"/>
      <c r="T720" s="17"/>
      <c r="U720" s="17"/>
      <c r="V720" s="17"/>
      <c r="W720" s="17"/>
      <c r="X720" s="10"/>
      <c r="Y720" s="10"/>
      <c r="Z720" s="10"/>
      <c r="AA720" s="10"/>
      <c r="AB720" s="10"/>
      <c r="AC720" s="10"/>
      <c r="AD720" s="10"/>
      <c r="AE720" s="10"/>
      <c r="AF720" s="10"/>
      <c r="AG720" s="10"/>
      <c r="AH720" s="10"/>
      <c r="AI720" s="10"/>
      <c r="AJ720" s="10"/>
      <c r="AK720" s="10"/>
    </row>
    <row r="721" spans="1:37" s="15" customFormat="1" x14ac:dyDescent="0.2">
      <c r="A721" s="12"/>
      <c r="B721" s="13"/>
      <c r="C721" s="13"/>
      <c r="D721" s="14"/>
      <c r="G721" s="16"/>
      <c r="H721" s="13"/>
      <c r="I721" s="10"/>
      <c r="J721" s="10"/>
      <c r="K721" s="10"/>
      <c r="L721" s="10"/>
      <c r="M721" s="10"/>
      <c r="N721" s="20"/>
      <c r="O721" s="17"/>
      <c r="P721" s="17"/>
      <c r="Q721" s="17"/>
      <c r="R721" s="17"/>
      <c r="S721" s="17"/>
      <c r="T721" s="17"/>
      <c r="U721" s="17"/>
      <c r="V721" s="17"/>
      <c r="W721" s="17"/>
      <c r="X721" s="10"/>
      <c r="Y721" s="10"/>
      <c r="Z721" s="10"/>
      <c r="AA721" s="10"/>
      <c r="AB721" s="10"/>
      <c r="AC721" s="10"/>
      <c r="AD721" s="10"/>
      <c r="AE721" s="10"/>
      <c r="AF721" s="10"/>
      <c r="AG721" s="10"/>
      <c r="AH721" s="10"/>
      <c r="AI721" s="10"/>
      <c r="AJ721" s="10"/>
      <c r="AK721" s="10"/>
    </row>
    <row r="722" spans="1:37" s="15" customFormat="1" x14ac:dyDescent="0.2">
      <c r="A722" s="12"/>
      <c r="B722" s="13"/>
      <c r="C722" s="13"/>
      <c r="D722" s="14"/>
      <c r="G722" s="16"/>
      <c r="H722" s="13"/>
      <c r="I722" s="10"/>
      <c r="J722" s="10"/>
      <c r="K722" s="10"/>
      <c r="L722" s="10"/>
      <c r="M722" s="10"/>
      <c r="N722" s="20"/>
      <c r="O722" s="17"/>
      <c r="P722" s="17"/>
      <c r="Q722" s="17"/>
      <c r="R722" s="17"/>
      <c r="S722" s="17"/>
      <c r="T722" s="17"/>
      <c r="U722" s="17"/>
      <c r="V722" s="17"/>
      <c r="W722" s="17"/>
      <c r="X722" s="10"/>
      <c r="Y722" s="10"/>
      <c r="Z722" s="10"/>
      <c r="AA722" s="10"/>
      <c r="AB722" s="10"/>
      <c r="AC722" s="10"/>
      <c r="AD722" s="10"/>
      <c r="AE722" s="10"/>
      <c r="AF722" s="10"/>
      <c r="AG722" s="10"/>
      <c r="AH722" s="10"/>
      <c r="AI722" s="10"/>
      <c r="AJ722" s="10"/>
      <c r="AK722" s="10"/>
    </row>
    <row r="723" spans="1:37" s="15" customFormat="1" x14ac:dyDescent="0.2">
      <c r="A723" s="12"/>
      <c r="B723" s="13"/>
      <c r="C723" s="13"/>
      <c r="D723" s="14"/>
      <c r="G723" s="16"/>
      <c r="H723" s="13"/>
      <c r="I723" s="10"/>
      <c r="J723" s="10"/>
      <c r="K723" s="10"/>
      <c r="L723" s="10"/>
      <c r="M723" s="10"/>
      <c r="N723" s="20"/>
      <c r="O723" s="17"/>
      <c r="P723" s="17"/>
      <c r="Q723" s="17"/>
      <c r="R723" s="17"/>
      <c r="S723" s="17"/>
      <c r="T723" s="17"/>
      <c r="U723" s="17"/>
      <c r="V723" s="17"/>
      <c r="W723" s="17"/>
      <c r="X723" s="10"/>
      <c r="Y723" s="10"/>
      <c r="Z723" s="10"/>
      <c r="AA723" s="10"/>
      <c r="AB723" s="10"/>
      <c r="AC723" s="10"/>
      <c r="AD723" s="10"/>
      <c r="AE723" s="10"/>
      <c r="AF723" s="10"/>
      <c r="AG723" s="10"/>
      <c r="AH723" s="10"/>
      <c r="AI723" s="10"/>
      <c r="AJ723" s="10"/>
      <c r="AK723" s="10"/>
    </row>
    <row r="724" spans="1:37" s="15" customFormat="1" x14ac:dyDescent="0.2">
      <c r="A724" s="12"/>
      <c r="B724" s="13"/>
      <c r="C724" s="13"/>
      <c r="D724" s="14"/>
      <c r="G724" s="16"/>
      <c r="H724" s="13"/>
      <c r="I724" s="10"/>
      <c r="J724" s="10"/>
      <c r="K724" s="10"/>
      <c r="L724" s="10"/>
      <c r="M724" s="10"/>
      <c r="N724" s="20"/>
      <c r="O724" s="17"/>
      <c r="P724" s="17"/>
      <c r="Q724" s="17"/>
      <c r="R724" s="17"/>
      <c r="S724" s="17"/>
      <c r="T724" s="17"/>
      <c r="U724" s="17"/>
      <c r="V724" s="17"/>
      <c r="W724" s="17"/>
      <c r="X724" s="10"/>
      <c r="Y724" s="10"/>
      <c r="Z724" s="10"/>
      <c r="AA724" s="10"/>
      <c r="AB724" s="10"/>
      <c r="AC724" s="10"/>
      <c r="AD724" s="10"/>
      <c r="AE724" s="10"/>
      <c r="AF724" s="10"/>
      <c r="AG724" s="10"/>
      <c r="AH724" s="10"/>
      <c r="AI724" s="10"/>
      <c r="AJ724" s="10"/>
      <c r="AK724" s="10"/>
    </row>
    <row r="725" spans="1:37" s="15" customFormat="1" x14ac:dyDescent="0.2">
      <c r="A725" s="12"/>
      <c r="B725" s="13"/>
      <c r="C725" s="13"/>
      <c r="D725" s="14"/>
      <c r="G725" s="16"/>
      <c r="H725" s="13"/>
      <c r="I725" s="10"/>
      <c r="J725" s="10"/>
      <c r="K725" s="10"/>
      <c r="L725" s="10"/>
      <c r="M725" s="10"/>
      <c r="N725" s="20"/>
      <c r="O725" s="17"/>
      <c r="P725" s="17"/>
      <c r="Q725" s="17"/>
      <c r="R725" s="17"/>
      <c r="S725" s="17"/>
      <c r="T725" s="17"/>
      <c r="U725" s="17"/>
      <c r="V725" s="17"/>
      <c r="W725" s="17"/>
      <c r="X725" s="10"/>
      <c r="Y725" s="10"/>
      <c r="Z725" s="10"/>
      <c r="AA725" s="10"/>
      <c r="AB725" s="10"/>
      <c r="AC725" s="10"/>
      <c r="AD725" s="10"/>
      <c r="AE725" s="10"/>
      <c r="AF725" s="10"/>
      <c r="AG725" s="10"/>
      <c r="AH725" s="10"/>
      <c r="AI725" s="10"/>
      <c r="AJ725" s="10"/>
      <c r="AK725" s="10"/>
    </row>
    <row r="726" spans="1:37" s="15" customFormat="1" x14ac:dyDescent="0.2">
      <c r="A726" s="12"/>
      <c r="B726" s="13"/>
      <c r="C726" s="13"/>
      <c r="D726" s="14"/>
      <c r="G726" s="16"/>
      <c r="H726" s="13"/>
      <c r="I726" s="10"/>
      <c r="J726" s="10"/>
      <c r="K726" s="10"/>
      <c r="L726" s="10"/>
      <c r="M726" s="10"/>
      <c r="N726" s="20"/>
      <c r="O726" s="17"/>
      <c r="P726" s="17"/>
      <c r="Q726" s="17"/>
      <c r="R726" s="17"/>
      <c r="S726" s="17"/>
      <c r="T726" s="17"/>
      <c r="U726" s="17"/>
      <c r="V726" s="17"/>
      <c r="W726" s="17"/>
      <c r="X726" s="10"/>
      <c r="Y726" s="10"/>
      <c r="Z726" s="10"/>
      <c r="AA726" s="10"/>
      <c r="AB726" s="10"/>
      <c r="AC726" s="10"/>
      <c r="AD726" s="10"/>
      <c r="AE726" s="10"/>
      <c r="AF726" s="10"/>
      <c r="AG726" s="10"/>
      <c r="AH726" s="10"/>
      <c r="AI726" s="10"/>
      <c r="AJ726" s="10"/>
      <c r="AK726" s="10"/>
    </row>
    <row r="727" spans="1:37" s="15" customFormat="1" x14ac:dyDescent="0.2">
      <c r="A727" s="12"/>
      <c r="B727" s="13"/>
      <c r="C727" s="13"/>
      <c r="D727" s="14"/>
      <c r="G727" s="16"/>
      <c r="H727" s="13"/>
      <c r="I727" s="10"/>
      <c r="J727" s="10"/>
      <c r="K727" s="10"/>
      <c r="L727" s="10"/>
      <c r="M727" s="10"/>
      <c r="N727" s="20"/>
      <c r="O727" s="17"/>
      <c r="P727" s="17"/>
      <c r="Q727" s="17"/>
      <c r="R727" s="17"/>
      <c r="S727" s="17"/>
      <c r="T727" s="17"/>
      <c r="U727" s="17"/>
      <c r="V727" s="17"/>
      <c r="W727" s="17"/>
      <c r="X727" s="10"/>
      <c r="Y727" s="10"/>
      <c r="Z727" s="10"/>
      <c r="AA727" s="10"/>
      <c r="AB727" s="10"/>
      <c r="AC727" s="10"/>
      <c r="AD727" s="10"/>
      <c r="AE727" s="10"/>
      <c r="AF727" s="10"/>
      <c r="AG727" s="10"/>
      <c r="AH727" s="10"/>
      <c r="AI727" s="10"/>
      <c r="AJ727" s="10"/>
      <c r="AK727" s="10"/>
    </row>
    <row r="728" spans="1:37" s="15" customFormat="1" x14ac:dyDescent="0.2">
      <c r="A728" s="12"/>
      <c r="B728" s="13"/>
      <c r="C728" s="13"/>
      <c r="D728" s="14"/>
      <c r="G728" s="16"/>
      <c r="H728" s="13"/>
      <c r="I728" s="10"/>
      <c r="J728" s="10"/>
      <c r="K728" s="10"/>
      <c r="L728" s="10"/>
      <c r="M728" s="10"/>
      <c r="N728" s="20"/>
      <c r="O728" s="17"/>
      <c r="P728" s="17"/>
      <c r="Q728" s="17"/>
      <c r="R728" s="17"/>
      <c r="S728" s="17"/>
      <c r="T728" s="17"/>
      <c r="U728" s="17"/>
      <c r="V728" s="17"/>
      <c r="W728" s="17"/>
      <c r="X728" s="10"/>
      <c r="Y728" s="10"/>
      <c r="Z728" s="10"/>
      <c r="AA728" s="10"/>
      <c r="AB728" s="10"/>
      <c r="AC728" s="10"/>
      <c r="AD728" s="10"/>
      <c r="AE728" s="10"/>
      <c r="AF728" s="10"/>
      <c r="AG728" s="10"/>
      <c r="AH728" s="10"/>
      <c r="AI728" s="10"/>
      <c r="AJ728" s="10"/>
      <c r="AK728" s="10"/>
    </row>
    <row r="729" spans="1:37" s="15" customFormat="1" x14ac:dyDescent="0.2">
      <c r="A729" s="12"/>
      <c r="B729" s="13"/>
      <c r="C729" s="13"/>
      <c r="D729" s="14"/>
      <c r="G729" s="16"/>
      <c r="H729" s="13"/>
      <c r="I729" s="10"/>
      <c r="J729" s="10"/>
      <c r="K729" s="10"/>
      <c r="L729" s="10"/>
      <c r="M729" s="10"/>
      <c r="N729" s="20"/>
      <c r="O729" s="17"/>
      <c r="P729" s="17"/>
      <c r="Q729" s="17"/>
      <c r="R729" s="17"/>
      <c r="S729" s="17"/>
      <c r="T729" s="17"/>
      <c r="U729" s="17"/>
      <c r="V729" s="17"/>
      <c r="W729" s="17"/>
      <c r="X729" s="10"/>
      <c r="Y729" s="10"/>
      <c r="Z729" s="10"/>
      <c r="AA729" s="10"/>
      <c r="AB729" s="10"/>
      <c r="AC729" s="10"/>
      <c r="AD729" s="10"/>
      <c r="AE729" s="10"/>
      <c r="AF729" s="10"/>
      <c r="AG729" s="10"/>
      <c r="AH729" s="10"/>
      <c r="AI729" s="10"/>
      <c r="AJ729" s="10"/>
      <c r="AK729" s="10"/>
    </row>
    <row r="730" spans="1:37" s="15" customFormat="1" x14ac:dyDescent="0.2">
      <c r="A730" s="12"/>
      <c r="B730" s="13"/>
      <c r="C730" s="13"/>
      <c r="D730" s="14"/>
      <c r="G730" s="16"/>
      <c r="H730" s="13"/>
      <c r="I730" s="10"/>
      <c r="J730" s="10"/>
      <c r="K730" s="10"/>
      <c r="L730" s="10"/>
      <c r="M730" s="10"/>
      <c r="N730" s="20"/>
      <c r="O730" s="17"/>
      <c r="P730" s="17"/>
      <c r="Q730" s="17"/>
      <c r="R730" s="17"/>
      <c r="S730" s="17"/>
      <c r="T730" s="17"/>
      <c r="U730" s="17"/>
      <c r="V730" s="17"/>
      <c r="W730" s="17"/>
      <c r="X730" s="10"/>
      <c r="Y730" s="10"/>
      <c r="Z730" s="10"/>
      <c r="AA730" s="10"/>
      <c r="AB730" s="10"/>
      <c r="AC730" s="10"/>
      <c r="AD730" s="10"/>
      <c r="AE730" s="10"/>
      <c r="AF730" s="10"/>
      <c r="AG730" s="10"/>
      <c r="AH730" s="10"/>
      <c r="AI730" s="10"/>
      <c r="AJ730" s="10"/>
      <c r="AK730" s="10"/>
    </row>
    <row r="731" spans="1:37" s="15" customFormat="1" x14ac:dyDescent="0.2">
      <c r="A731" s="12"/>
      <c r="B731" s="13"/>
      <c r="C731" s="13"/>
      <c r="D731" s="14"/>
      <c r="G731" s="16"/>
      <c r="H731" s="13"/>
      <c r="I731" s="10"/>
      <c r="J731" s="10"/>
      <c r="K731" s="10"/>
      <c r="L731" s="10"/>
      <c r="M731" s="10"/>
      <c r="N731" s="20"/>
      <c r="O731" s="17"/>
      <c r="P731" s="17"/>
      <c r="Q731" s="17"/>
      <c r="R731" s="17"/>
      <c r="S731" s="17"/>
      <c r="T731" s="17"/>
      <c r="U731" s="17"/>
      <c r="V731" s="17"/>
      <c r="W731" s="17"/>
      <c r="X731" s="10"/>
      <c r="Y731" s="10"/>
      <c r="Z731" s="10"/>
      <c r="AA731" s="10"/>
      <c r="AB731" s="10"/>
      <c r="AC731" s="10"/>
      <c r="AD731" s="10"/>
      <c r="AE731" s="10"/>
      <c r="AF731" s="10"/>
      <c r="AG731" s="10"/>
      <c r="AH731" s="10"/>
      <c r="AI731" s="10"/>
      <c r="AJ731" s="10"/>
      <c r="AK731" s="10"/>
    </row>
    <row r="732" spans="1:37" s="15" customFormat="1" x14ac:dyDescent="0.2">
      <c r="A732" s="12"/>
      <c r="B732" s="13"/>
      <c r="C732" s="13"/>
      <c r="D732" s="14"/>
      <c r="G732" s="16"/>
      <c r="H732" s="13"/>
      <c r="I732" s="10"/>
      <c r="J732" s="10"/>
      <c r="K732" s="10"/>
      <c r="L732" s="10"/>
      <c r="M732" s="10"/>
      <c r="N732" s="20"/>
      <c r="O732" s="17"/>
      <c r="P732" s="17"/>
      <c r="Q732" s="17"/>
      <c r="R732" s="17"/>
      <c r="S732" s="17"/>
      <c r="T732" s="17"/>
      <c r="U732" s="17"/>
      <c r="V732" s="17"/>
      <c r="W732" s="17"/>
      <c r="X732" s="10"/>
      <c r="Y732" s="10"/>
      <c r="Z732" s="10"/>
      <c r="AA732" s="10"/>
      <c r="AB732" s="10"/>
      <c r="AC732" s="10"/>
      <c r="AD732" s="10"/>
      <c r="AE732" s="10"/>
      <c r="AF732" s="10"/>
      <c r="AG732" s="10"/>
      <c r="AH732" s="10"/>
      <c r="AI732" s="10"/>
      <c r="AJ732" s="10"/>
      <c r="AK732" s="10"/>
    </row>
    <row r="733" spans="1:37" s="15" customFormat="1" x14ac:dyDescent="0.2">
      <c r="A733" s="12"/>
      <c r="B733" s="13"/>
      <c r="C733" s="13"/>
      <c r="D733" s="14"/>
      <c r="G733" s="16"/>
      <c r="H733" s="13"/>
      <c r="I733" s="10"/>
      <c r="J733" s="10"/>
      <c r="K733" s="10"/>
      <c r="L733" s="10"/>
      <c r="M733" s="10"/>
      <c r="N733" s="20"/>
      <c r="O733" s="17"/>
      <c r="P733" s="17"/>
      <c r="Q733" s="17"/>
      <c r="R733" s="17"/>
      <c r="S733" s="17"/>
      <c r="T733" s="17"/>
      <c r="U733" s="17"/>
      <c r="V733" s="17"/>
      <c r="W733" s="17"/>
      <c r="X733" s="10"/>
      <c r="Y733" s="10"/>
      <c r="Z733" s="10"/>
      <c r="AA733" s="10"/>
      <c r="AB733" s="10"/>
      <c r="AC733" s="10"/>
      <c r="AD733" s="10"/>
      <c r="AE733" s="10"/>
      <c r="AF733" s="10"/>
      <c r="AG733" s="10"/>
      <c r="AH733" s="10"/>
      <c r="AI733" s="10"/>
      <c r="AJ733" s="10"/>
      <c r="AK733" s="10"/>
    </row>
    <row r="734" spans="1:37" s="15" customFormat="1" x14ac:dyDescent="0.2">
      <c r="A734" s="12"/>
      <c r="B734" s="13"/>
      <c r="C734" s="13"/>
      <c r="D734" s="14"/>
      <c r="G734" s="16"/>
      <c r="H734" s="13"/>
      <c r="I734" s="10"/>
      <c r="J734" s="10"/>
      <c r="K734" s="10"/>
      <c r="L734" s="10"/>
      <c r="M734" s="10"/>
      <c r="N734" s="20"/>
      <c r="O734" s="17"/>
      <c r="P734" s="17"/>
      <c r="Q734" s="17"/>
      <c r="R734" s="17"/>
      <c r="S734" s="17"/>
      <c r="T734" s="17"/>
      <c r="U734" s="17"/>
      <c r="V734" s="17"/>
      <c r="W734" s="17"/>
      <c r="X734" s="10"/>
      <c r="Y734" s="10"/>
      <c r="Z734" s="10"/>
      <c r="AA734" s="10"/>
      <c r="AB734" s="10"/>
      <c r="AC734" s="10"/>
      <c r="AD734" s="10"/>
      <c r="AE734" s="10"/>
      <c r="AF734" s="10"/>
      <c r="AG734" s="10"/>
      <c r="AH734" s="10"/>
      <c r="AI734" s="10"/>
      <c r="AJ734" s="10"/>
      <c r="AK734" s="10"/>
    </row>
    <row r="735" spans="1:37" s="15" customFormat="1" x14ac:dyDescent="0.2">
      <c r="A735" s="12"/>
      <c r="B735" s="13"/>
      <c r="C735" s="13"/>
      <c r="D735" s="14"/>
      <c r="G735" s="16"/>
      <c r="H735" s="13"/>
      <c r="I735" s="10"/>
      <c r="J735" s="10"/>
      <c r="K735" s="10"/>
      <c r="L735" s="10"/>
      <c r="M735" s="10"/>
      <c r="N735" s="20"/>
      <c r="O735" s="17"/>
      <c r="P735" s="17"/>
      <c r="Q735" s="17"/>
      <c r="R735" s="17"/>
      <c r="S735" s="17"/>
      <c r="T735" s="17"/>
      <c r="U735" s="17"/>
      <c r="V735" s="17"/>
      <c r="W735" s="17"/>
      <c r="X735" s="10"/>
      <c r="Y735" s="10"/>
      <c r="Z735" s="10"/>
      <c r="AA735" s="10"/>
      <c r="AB735" s="10"/>
      <c r="AC735" s="10"/>
      <c r="AD735" s="10"/>
      <c r="AE735" s="10"/>
      <c r="AF735" s="10"/>
      <c r="AG735" s="10"/>
      <c r="AH735" s="10"/>
      <c r="AI735" s="10"/>
      <c r="AJ735" s="10"/>
      <c r="AK735" s="10"/>
    </row>
    <row r="736" spans="1:37" s="15" customFormat="1" x14ac:dyDescent="0.2">
      <c r="A736" s="12"/>
      <c r="B736" s="13"/>
      <c r="C736" s="13"/>
      <c r="D736" s="14"/>
      <c r="G736" s="16"/>
      <c r="H736" s="13"/>
      <c r="I736" s="10"/>
      <c r="J736" s="10"/>
      <c r="K736" s="10"/>
      <c r="L736" s="10"/>
      <c r="M736" s="10"/>
      <c r="N736" s="20"/>
      <c r="O736" s="17"/>
      <c r="P736" s="17"/>
      <c r="Q736" s="17"/>
      <c r="R736" s="17"/>
      <c r="S736" s="17"/>
      <c r="T736" s="17"/>
      <c r="U736" s="17"/>
      <c r="V736" s="17"/>
      <c r="W736" s="17"/>
      <c r="X736" s="10"/>
      <c r="Y736" s="10"/>
      <c r="Z736" s="10"/>
      <c r="AA736" s="10"/>
      <c r="AB736" s="10"/>
      <c r="AC736" s="10"/>
      <c r="AD736" s="10"/>
      <c r="AE736" s="10"/>
      <c r="AF736" s="10"/>
      <c r="AG736" s="10"/>
      <c r="AH736" s="10"/>
      <c r="AI736" s="10"/>
      <c r="AJ736" s="10"/>
      <c r="AK736" s="10"/>
    </row>
    <row r="737" spans="1:37" s="15" customFormat="1" x14ac:dyDescent="0.2">
      <c r="A737" s="12"/>
      <c r="B737" s="13"/>
      <c r="C737" s="13"/>
      <c r="D737" s="14"/>
      <c r="G737" s="16"/>
      <c r="H737" s="13"/>
      <c r="I737" s="10"/>
      <c r="J737" s="10"/>
      <c r="K737" s="10"/>
      <c r="L737" s="10"/>
      <c r="M737" s="10"/>
      <c r="N737" s="20"/>
      <c r="O737" s="17"/>
      <c r="P737" s="17"/>
      <c r="Q737" s="17"/>
      <c r="R737" s="17"/>
      <c r="S737" s="17"/>
      <c r="T737" s="17"/>
      <c r="U737" s="17"/>
      <c r="V737" s="17"/>
      <c r="W737" s="17"/>
      <c r="X737" s="10"/>
      <c r="Y737" s="10"/>
      <c r="Z737" s="10"/>
      <c r="AA737" s="10"/>
      <c r="AB737" s="10"/>
      <c r="AC737" s="10"/>
      <c r="AD737" s="10"/>
      <c r="AE737" s="10"/>
      <c r="AF737" s="10"/>
      <c r="AG737" s="10"/>
      <c r="AH737" s="10"/>
      <c r="AI737" s="10"/>
      <c r="AJ737" s="10"/>
      <c r="AK737" s="10"/>
    </row>
    <row r="738" spans="1:37" s="15" customFormat="1" x14ac:dyDescent="0.2">
      <c r="A738" s="12"/>
      <c r="B738" s="13"/>
      <c r="C738" s="13"/>
      <c r="D738" s="14"/>
      <c r="G738" s="16"/>
      <c r="H738" s="13"/>
      <c r="I738" s="10"/>
      <c r="J738" s="10"/>
      <c r="K738" s="10"/>
      <c r="L738" s="10"/>
      <c r="M738" s="10"/>
      <c r="N738" s="20"/>
      <c r="O738" s="17"/>
      <c r="P738" s="17"/>
      <c r="Q738" s="17"/>
      <c r="R738" s="17"/>
      <c r="S738" s="17"/>
      <c r="T738" s="17"/>
      <c r="U738" s="17"/>
      <c r="V738" s="17"/>
      <c r="W738" s="17"/>
      <c r="X738" s="10"/>
      <c r="Y738" s="10"/>
      <c r="Z738" s="10"/>
      <c r="AA738" s="10"/>
      <c r="AB738" s="10"/>
      <c r="AC738" s="10"/>
      <c r="AD738" s="10"/>
      <c r="AE738" s="10"/>
      <c r="AF738" s="10"/>
      <c r="AG738" s="10"/>
      <c r="AH738" s="10"/>
      <c r="AI738" s="10"/>
      <c r="AJ738" s="10"/>
      <c r="AK738" s="10"/>
    </row>
    <row r="739" spans="1:37" s="15" customFormat="1" x14ac:dyDescent="0.2">
      <c r="A739" s="12"/>
      <c r="B739" s="13"/>
      <c r="C739" s="13"/>
      <c r="D739" s="14"/>
      <c r="G739" s="16"/>
      <c r="H739" s="13"/>
      <c r="I739" s="10"/>
      <c r="J739" s="10"/>
      <c r="K739" s="10"/>
      <c r="L739" s="10"/>
      <c r="M739" s="10"/>
      <c r="N739" s="20"/>
      <c r="O739" s="17"/>
      <c r="P739" s="17"/>
      <c r="Q739" s="17"/>
      <c r="R739" s="17"/>
      <c r="S739" s="17"/>
      <c r="T739" s="17"/>
      <c r="U739" s="17"/>
      <c r="V739" s="17"/>
      <c r="W739" s="17"/>
      <c r="X739" s="10"/>
      <c r="Y739" s="10"/>
      <c r="Z739" s="10"/>
      <c r="AA739" s="10"/>
      <c r="AB739" s="10"/>
      <c r="AC739" s="10"/>
      <c r="AD739" s="10"/>
      <c r="AE739" s="10"/>
      <c r="AF739" s="10"/>
      <c r="AG739" s="10"/>
      <c r="AH739" s="10"/>
      <c r="AI739" s="10"/>
      <c r="AJ739" s="10"/>
      <c r="AK739" s="10"/>
    </row>
    <row r="740" spans="1:37" s="15" customFormat="1" x14ac:dyDescent="0.2">
      <c r="A740" s="12"/>
      <c r="B740" s="13"/>
      <c r="C740" s="13"/>
      <c r="D740" s="14"/>
      <c r="G740" s="16"/>
      <c r="H740" s="13"/>
      <c r="I740" s="10"/>
      <c r="J740" s="10"/>
      <c r="K740" s="10"/>
      <c r="L740" s="10"/>
      <c r="M740" s="10"/>
      <c r="N740" s="20"/>
      <c r="O740" s="17"/>
      <c r="P740" s="17"/>
      <c r="Q740" s="17"/>
      <c r="R740" s="17"/>
      <c r="S740" s="17"/>
      <c r="T740" s="17"/>
      <c r="U740" s="17"/>
      <c r="V740" s="17"/>
      <c r="W740" s="17"/>
      <c r="X740" s="10"/>
      <c r="Y740" s="10"/>
      <c r="Z740" s="10"/>
      <c r="AA740" s="10"/>
      <c r="AB740" s="10"/>
      <c r="AC740" s="10"/>
      <c r="AD740" s="10"/>
      <c r="AE740" s="10"/>
      <c r="AF740" s="10"/>
      <c r="AG740" s="10"/>
      <c r="AH740" s="10"/>
      <c r="AI740" s="10"/>
      <c r="AJ740" s="10"/>
      <c r="AK740" s="10"/>
    </row>
    <row r="741" spans="1:37" s="15" customFormat="1" x14ac:dyDescent="0.2">
      <c r="A741" s="12"/>
      <c r="B741" s="13"/>
      <c r="C741" s="13"/>
      <c r="D741" s="14"/>
      <c r="G741" s="16"/>
      <c r="H741" s="13"/>
      <c r="I741" s="10"/>
      <c r="J741" s="10"/>
      <c r="K741" s="10"/>
      <c r="L741" s="10"/>
      <c r="M741" s="10"/>
      <c r="N741" s="20"/>
      <c r="O741" s="17"/>
      <c r="P741" s="17"/>
      <c r="Q741" s="17"/>
      <c r="R741" s="17"/>
      <c r="S741" s="17"/>
      <c r="T741" s="17"/>
      <c r="U741" s="17"/>
      <c r="V741" s="17"/>
      <c r="W741" s="17"/>
      <c r="X741" s="10"/>
      <c r="Y741" s="10"/>
      <c r="Z741" s="10"/>
      <c r="AA741" s="10"/>
      <c r="AB741" s="10"/>
      <c r="AC741" s="10"/>
      <c r="AD741" s="10"/>
      <c r="AE741" s="10"/>
      <c r="AF741" s="10"/>
      <c r="AG741" s="10"/>
      <c r="AH741" s="10"/>
      <c r="AI741" s="10"/>
      <c r="AJ741" s="10"/>
      <c r="AK741" s="10"/>
    </row>
    <row r="742" spans="1:37" s="15" customFormat="1" x14ac:dyDescent="0.2">
      <c r="A742" s="12"/>
      <c r="B742" s="13"/>
      <c r="C742" s="13"/>
      <c r="D742" s="14"/>
      <c r="G742" s="16"/>
      <c r="H742" s="13"/>
      <c r="I742" s="10"/>
      <c r="J742" s="10"/>
      <c r="K742" s="10"/>
      <c r="L742" s="10"/>
      <c r="M742" s="10"/>
      <c r="N742" s="20"/>
      <c r="O742" s="17"/>
      <c r="P742" s="17"/>
      <c r="Q742" s="17"/>
      <c r="R742" s="17"/>
      <c r="S742" s="17"/>
      <c r="T742" s="17"/>
      <c r="U742" s="17"/>
      <c r="V742" s="17"/>
      <c r="W742" s="17"/>
      <c r="X742" s="10"/>
      <c r="Y742" s="10"/>
      <c r="Z742" s="10"/>
      <c r="AA742" s="10"/>
      <c r="AB742" s="10"/>
      <c r="AC742" s="10"/>
      <c r="AD742" s="10"/>
      <c r="AE742" s="10"/>
      <c r="AF742" s="10"/>
      <c r="AG742" s="10"/>
      <c r="AH742" s="10"/>
      <c r="AI742" s="10"/>
      <c r="AJ742" s="10"/>
      <c r="AK742" s="10"/>
    </row>
    <row r="743" spans="1:37" s="15" customFormat="1" x14ac:dyDescent="0.2">
      <c r="A743" s="12"/>
      <c r="B743" s="13"/>
      <c r="C743" s="13"/>
      <c r="D743" s="14"/>
      <c r="G743" s="16"/>
      <c r="H743" s="13"/>
      <c r="I743" s="10"/>
      <c r="J743" s="10"/>
      <c r="K743" s="10"/>
      <c r="L743" s="10"/>
      <c r="M743" s="10"/>
      <c r="N743" s="20"/>
      <c r="O743" s="17"/>
      <c r="P743" s="17"/>
      <c r="Q743" s="17"/>
      <c r="R743" s="17"/>
      <c r="S743" s="17"/>
      <c r="T743" s="17"/>
      <c r="U743" s="17"/>
      <c r="V743" s="17"/>
      <c r="W743" s="17"/>
      <c r="X743" s="10"/>
      <c r="Y743" s="10"/>
      <c r="Z743" s="10"/>
      <c r="AA743" s="10"/>
      <c r="AB743" s="10"/>
      <c r="AC743" s="10"/>
      <c r="AD743" s="10"/>
      <c r="AE743" s="10"/>
      <c r="AF743" s="10"/>
      <c r="AG743" s="10"/>
      <c r="AH743" s="10"/>
      <c r="AI743" s="10"/>
      <c r="AJ743" s="10"/>
      <c r="AK743" s="10"/>
    </row>
    <row r="744" spans="1:37" s="15" customFormat="1" x14ac:dyDescent="0.2">
      <c r="A744" s="12"/>
      <c r="B744" s="13"/>
      <c r="C744" s="13"/>
      <c r="D744" s="14"/>
      <c r="G744" s="16"/>
      <c r="H744" s="13"/>
      <c r="I744" s="10"/>
      <c r="J744" s="10"/>
      <c r="K744" s="10"/>
      <c r="L744" s="10"/>
      <c r="M744" s="10"/>
      <c r="N744" s="20"/>
      <c r="O744" s="17"/>
      <c r="P744" s="17"/>
      <c r="Q744" s="17"/>
      <c r="R744" s="17"/>
      <c r="S744" s="17"/>
      <c r="T744" s="17"/>
      <c r="U744" s="17"/>
      <c r="V744" s="17"/>
      <c r="W744" s="17"/>
      <c r="X744" s="10"/>
      <c r="Y744" s="10"/>
      <c r="Z744" s="10"/>
      <c r="AA744" s="10"/>
      <c r="AB744" s="10"/>
      <c r="AC744" s="10"/>
      <c r="AD744" s="10"/>
      <c r="AE744" s="10"/>
      <c r="AF744" s="10"/>
      <c r="AG744" s="10"/>
      <c r="AH744" s="10"/>
      <c r="AI744" s="10"/>
      <c r="AJ744" s="10"/>
      <c r="AK744" s="10"/>
    </row>
    <row r="745" spans="1:37" s="15" customFormat="1" x14ac:dyDescent="0.2">
      <c r="A745" s="12"/>
      <c r="B745" s="13"/>
      <c r="C745" s="13"/>
      <c r="D745" s="14"/>
      <c r="G745" s="16"/>
      <c r="H745" s="13"/>
      <c r="I745" s="10"/>
      <c r="J745" s="10"/>
      <c r="K745" s="10"/>
      <c r="L745" s="10"/>
      <c r="M745" s="10"/>
      <c r="N745" s="20"/>
      <c r="O745" s="17"/>
      <c r="P745" s="17"/>
      <c r="Q745" s="17"/>
      <c r="R745" s="17"/>
      <c r="S745" s="17"/>
      <c r="T745" s="17"/>
      <c r="U745" s="17"/>
      <c r="V745" s="17"/>
      <c r="W745" s="17"/>
      <c r="X745" s="10"/>
      <c r="Y745" s="10"/>
      <c r="Z745" s="10"/>
      <c r="AA745" s="10"/>
      <c r="AB745" s="10"/>
      <c r="AC745" s="10"/>
      <c r="AD745" s="10"/>
      <c r="AE745" s="10"/>
      <c r="AF745" s="10"/>
      <c r="AG745" s="10"/>
      <c r="AH745" s="10"/>
      <c r="AI745" s="10"/>
      <c r="AJ745" s="10"/>
      <c r="AK745" s="10"/>
    </row>
    <row r="746" spans="1:37" s="15" customFormat="1" x14ac:dyDescent="0.2">
      <c r="A746" s="12"/>
      <c r="B746" s="13"/>
      <c r="C746" s="13"/>
      <c r="D746" s="14"/>
      <c r="G746" s="16"/>
      <c r="H746" s="13"/>
      <c r="I746" s="10"/>
      <c r="J746" s="10"/>
      <c r="K746" s="10"/>
      <c r="L746" s="10"/>
      <c r="M746" s="10"/>
      <c r="N746" s="20"/>
      <c r="O746" s="17"/>
      <c r="P746" s="17"/>
      <c r="Q746" s="17"/>
      <c r="R746" s="17"/>
      <c r="S746" s="17"/>
      <c r="T746" s="17"/>
      <c r="U746" s="17"/>
      <c r="V746" s="17"/>
      <c r="W746" s="17"/>
      <c r="X746" s="10"/>
      <c r="Y746" s="10"/>
      <c r="Z746" s="10"/>
      <c r="AA746" s="10"/>
      <c r="AB746" s="10"/>
      <c r="AC746" s="10"/>
      <c r="AD746" s="10"/>
      <c r="AE746" s="10"/>
      <c r="AF746" s="10"/>
      <c r="AG746" s="10"/>
      <c r="AH746" s="10"/>
      <c r="AI746" s="10"/>
      <c r="AJ746" s="10"/>
      <c r="AK746" s="10"/>
    </row>
    <row r="747" spans="1:37" s="15" customFormat="1" x14ac:dyDescent="0.2">
      <c r="A747" s="12"/>
      <c r="B747" s="13"/>
      <c r="C747" s="13"/>
      <c r="D747" s="14"/>
      <c r="G747" s="16"/>
      <c r="H747" s="13"/>
      <c r="I747" s="10"/>
      <c r="J747" s="10"/>
      <c r="K747" s="10"/>
      <c r="L747" s="10"/>
      <c r="M747" s="10"/>
      <c r="N747" s="20"/>
      <c r="O747" s="17"/>
      <c r="P747" s="17"/>
      <c r="Q747" s="17"/>
      <c r="R747" s="17"/>
      <c r="S747" s="17"/>
      <c r="T747" s="17"/>
      <c r="U747" s="17"/>
      <c r="V747" s="17"/>
      <c r="W747" s="17"/>
      <c r="X747" s="10"/>
      <c r="Y747" s="10"/>
      <c r="Z747" s="10"/>
      <c r="AA747" s="10"/>
      <c r="AB747" s="10"/>
      <c r="AC747" s="10"/>
      <c r="AD747" s="10"/>
      <c r="AE747" s="10"/>
      <c r="AF747" s="10"/>
      <c r="AG747" s="10"/>
      <c r="AH747" s="10"/>
      <c r="AI747" s="10"/>
      <c r="AJ747" s="10"/>
      <c r="AK747" s="10"/>
    </row>
    <row r="748" spans="1:37" s="15" customFormat="1" x14ac:dyDescent="0.2">
      <c r="A748" s="12"/>
      <c r="B748" s="13"/>
      <c r="C748" s="13"/>
      <c r="D748" s="14"/>
      <c r="G748" s="16"/>
      <c r="H748" s="13"/>
      <c r="I748" s="10"/>
      <c r="J748" s="10"/>
      <c r="K748" s="10"/>
      <c r="L748" s="10"/>
      <c r="M748" s="10"/>
      <c r="N748" s="20"/>
      <c r="O748" s="17"/>
      <c r="P748" s="17"/>
      <c r="Q748" s="17"/>
      <c r="R748" s="17"/>
      <c r="S748" s="17"/>
      <c r="T748" s="17"/>
      <c r="U748" s="17"/>
      <c r="V748" s="17"/>
      <c r="W748" s="17"/>
      <c r="X748" s="10"/>
      <c r="Y748" s="10"/>
      <c r="Z748" s="10"/>
      <c r="AA748" s="10"/>
      <c r="AB748" s="10"/>
      <c r="AC748" s="10"/>
      <c r="AD748" s="10"/>
      <c r="AE748" s="10"/>
      <c r="AF748" s="10"/>
      <c r="AG748" s="10"/>
      <c r="AH748" s="10"/>
      <c r="AI748" s="10"/>
      <c r="AJ748" s="10"/>
      <c r="AK748" s="10"/>
    </row>
    <row r="749" spans="1:37" s="15" customFormat="1" x14ac:dyDescent="0.2">
      <c r="A749" s="12"/>
      <c r="B749" s="13"/>
      <c r="C749" s="13"/>
      <c r="D749" s="14"/>
      <c r="G749" s="16"/>
      <c r="H749" s="13"/>
      <c r="I749" s="10"/>
      <c r="J749" s="10"/>
      <c r="K749" s="10"/>
      <c r="L749" s="10"/>
      <c r="M749" s="10"/>
      <c r="N749" s="20"/>
      <c r="O749" s="17"/>
      <c r="P749" s="17"/>
      <c r="Q749" s="17"/>
      <c r="R749" s="17"/>
      <c r="S749" s="17"/>
      <c r="T749" s="17"/>
      <c r="U749" s="17"/>
      <c r="V749" s="17"/>
      <c r="W749" s="17"/>
      <c r="X749" s="10"/>
      <c r="Y749" s="10"/>
      <c r="Z749" s="10"/>
      <c r="AA749" s="10"/>
      <c r="AB749" s="10"/>
      <c r="AC749" s="10"/>
      <c r="AD749" s="10"/>
      <c r="AE749" s="10"/>
      <c r="AF749" s="10"/>
      <c r="AG749" s="10"/>
      <c r="AH749" s="10"/>
      <c r="AI749" s="10"/>
      <c r="AJ749" s="10"/>
      <c r="AK749" s="10"/>
    </row>
    <row r="750" spans="1:37" s="15" customFormat="1" x14ac:dyDescent="0.2">
      <c r="A750" s="12"/>
      <c r="B750" s="13"/>
      <c r="C750" s="13"/>
      <c r="D750" s="14"/>
      <c r="G750" s="16"/>
      <c r="H750" s="13"/>
      <c r="I750" s="10"/>
      <c r="J750" s="10"/>
      <c r="K750" s="10"/>
      <c r="L750" s="10"/>
      <c r="M750" s="10"/>
      <c r="N750" s="20"/>
      <c r="O750" s="17"/>
      <c r="P750" s="17"/>
      <c r="Q750" s="17"/>
      <c r="R750" s="17"/>
      <c r="S750" s="17"/>
      <c r="T750" s="17"/>
      <c r="U750" s="17"/>
      <c r="V750" s="17"/>
      <c r="W750" s="17"/>
      <c r="X750" s="10"/>
      <c r="Y750" s="10"/>
      <c r="Z750" s="10"/>
      <c r="AA750" s="10"/>
      <c r="AB750" s="10"/>
      <c r="AC750" s="10"/>
      <c r="AD750" s="10"/>
      <c r="AE750" s="10"/>
      <c r="AF750" s="10"/>
      <c r="AG750" s="10"/>
      <c r="AH750" s="10"/>
      <c r="AI750" s="10"/>
      <c r="AJ750" s="10"/>
      <c r="AK750" s="10"/>
    </row>
    <row r="751" spans="1:37" s="15" customFormat="1" x14ac:dyDescent="0.2">
      <c r="A751" s="12"/>
      <c r="B751" s="13"/>
      <c r="C751" s="13"/>
      <c r="D751" s="14"/>
      <c r="G751" s="16"/>
      <c r="H751" s="13"/>
      <c r="I751" s="10"/>
      <c r="J751" s="10"/>
      <c r="K751" s="10"/>
      <c r="L751" s="10"/>
      <c r="M751" s="10"/>
      <c r="N751" s="20"/>
      <c r="O751" s="17"/>
      <c r="P751" s="17"/>
      <c r="Q751" s="17"/>
      <c r="R751" s="17"/>
      <c r="S751" s="17"/>
      <c r="T751" s="17"/>
      <c r="U751" s="17"/>
      <c r="V751" s="17"/>
      <c r="W751" s="17"/>
      <c r="X751" s="10"/>
      <c r="Y751" s="10"/>
      <c r="Z751" s="10"/>
      <c r="AA751" s="10"/>
      <c r="AB751" s="10"/>
      <c r="AC751" s="10"/>
      <c r="AD751" s="10"/>
      <c r="AE751" s="10"/>
      <c r="AF751" s="10"/>
      <c r="AG751" s="10"/>
      <c r="AH751" s="10"/>
      <c r="AI751" s="10"/>
      <c r="AJ751" s="10"/>
      <c r="AK751" s="10"/>
    </row>
    <row r="752" spans="1:37" s="15" customFormat="1" x14ac:dyDescent="0.2">
      <c r="A752" s="12"/>
      <c r="B752" s="13"/>
      <c r="C752" s="13"/>
      <c r="D752" s="14"/>
      <c r="G752" s="16"/>
      <c r="H752" s="13"/>
      <c r="I752" s="10"/>
      <c r="J752" s="10"/>
      <c r="K752" s="10"/>
      <c r="L752" s="10"/>
      <c r="M752" s="10"/>
      <c r="N752" s="20"/>
      <c r="O752" s="17"/>
      <c r="P752" s="17"/>
      <c r="Q752" s="17"/>
      <c r="R752" s="17"/>
      <c r="S752" s="17"/>
      <c r="T752" s="17"/>
      <c r="U752" s="17"/>
      <c r="V752" s="17"/>
      <c r="W752" s="17"/>
      <c r="X752" s="10"/>
      <c r="Y752" s="10"/>
      <c r="Z752" s="10"/>
      <c r="AA752" s="10"/>
      <c r="AB752" s="10"/>
      <c r="AC752" s="10"/>
      <c r="AD752" s="10"/>
      <c r="AE752" s="10"/>
      <c r="AF752" s="10"/>
      <c r="AG752" s="10"/>
      <c r="AH752" s="10"/>
      <c r="AI752" s="10"/>
      <c r="AJ752" s="10"/>
      <c r="AK752" s="10"/>
    </row>
    <row r="753" spans="1:37" s="15" customFormat="1" x14ac:dyDescent="0.2">
      <c r="A753" s="12"/>
      <c r="B753" s="13"/>
      <c r="C753" s="13"/>
      <c r="D753" s="14"/>
      <c r="G753" s="16"/>
      <c r="H753" s="13"/>
      <c r="I753" s="10"/>
      <c r="J753" s="10"/>
      <c r="K753" s="10"/>
      <c r="L753" s="10"/>
      <c r="M753" s="10"/>
      <c r="N753" s="20"/>
      <c r="O753" s="17"/>
      <c r="P753" s="17"/>
      <c r="Q753" s="17"/>
      <c r="R753" s="17"/>
      <c r="S753" s="17"/>
      <c r="T753" s="17"/>
      <c r="U753" s="17"/>
      <c r="V753" s="17"/>
      <c r="W753" s="17"/>
      <c r="X753" s="10"/>
      <c r="Y753" s="10"/>
      <c r="Z753" s="10"/>
      <c r="AA753" s="10"/>
      <c r="AB753" s="10"/>
      <c r="AC753" s="10"/>
      <c r="AD753" s="10"/>
      <c r="AE753" s="10"/>
      <c r="AF753" s="10"/>
      <c r="AG753" s="10"/>
      <c r="AH753" s="10"/>
      <c r="AI753" s="10"/>
      <c r="AJ753" s="10"/>
      <c r="AK753" s="10"/>
    </row>
    <row r="754" spans="1:37" s="15" customFormat="1" x14ac:dyDescent="0.2">
      <c r="A754" s="12"/>
      <c r="B754" s="13"/>
      <c r="C754" s="13"/>
      <c r="D754" s="14"/>
      <c r="G754" s="16"/>
      <c r="H754" s="13"/>
      <c r="I754" s="10"/>
      <c r="J754" s="10"/>
      <c r="K754" s="10"/>
      <c r="L754" s="10"/>
      <c r="M754" s="10"/>
      <c r="N754" s="20"/>
      <c r="O754" s="17"/>
      <c r="P754" s="17"/>
      <c r="Q754" s="17"/>
      <c r="R754" s="17"/>
      <c r="S754" s="17"/>
      <c r="T754" s="17"/>
      <c r="U754" s="17"/>
      <c r="V754" s="17"/>
      <c r="W754" s="17"/>
      <c r="X754" s="10"/>
      <c r="Y754" s="10"/>
      <c r="Z754" s="10"/>
      <c r="AA754" s="10"/>
      <c r="AB754" s="10"/>
      <c r="AC754" s="10"/>
      <c r="AD754" s="10"/>
      <c r="AE754" s="10"/>
      <c r="AF754" s="10"/>
      <c r="AG754" s="10"/>
      <c r="AH754" s="10"/>
      <c r="AI754" s="10"/>
      <c r="AJ754" s="10"/>
      <c r="AK754" s="10"/>
    </row>
    <row r="755" spans="1:37" s="15" customFormat="1" x14ac:dyDescent="0.2">
      <c r="A755" s="12"/>
      <c r="B755" s="13"/>
      <c r="C755" s="13"/>
      <c r="D755" s="14"/>
      <c r="G755" s="16"/>
      <c r="H755" s="13"/>
      <c r="I755" s="10"/>
      <c r="J755" s="10"/>
      <c r="K755" s="10"/>
      <c r="L755" s="10"/>
      <c r="M755" s="10"/>
      <c r="N755" s="20"/>
      <c r="O755" s="17"/>
      <c r="P755" s="17"/>
      <c r="Q755" s="17"/>
      <c r="R755" s="17"/>
      <c r="S755" s="17"/>
      <c r="T755" s="17"/>
      <c r="U755" s="17"/>
      <c r="V755" s="17"/>
      <c r="W755" s="17"/>
      <c r="X755" s="10"/>
      <c r="Y755" s="10"/>
      <c r="Z755" s="10"/>
      <c r="AA755" s="10"/>
      <c r="AB755" s="10"/>
      <c r="AC755" s="10"/>
      <c r="AD755" s="10"/>
      <c r="AE755" s="10"/>
      <c r="AF755" s="10"/>
      <c r="AG755" s="10"/>
      <c r="AH755" s="10"/>
      <c r="AI755" s="10"/>
      <c r="AJ755" s="10"/>
      <c r="AK755" s="10"/>
    </row>
    <row r="756" spans="1:37" s="15" customFormat="1" x14ac:dyDescent="0.2">
      <c r="A756" s="12"/>
      <c r="B756" s="13"/>
      <c r="C756" s="13"/>
      <c r="D756" s="14"/>
      <c r="G756" s="16"/>
      <c r="H756" s="13"/>
      <c r="I756" s="10"/>
      <c r="J756" s="10"/>
      <c r="K756" s="10"/>
      <c r="L756" s="10"/>
      <c r="M756" s="10"/>
      <c r="N756" s="20"/>
      <c r="O756" s="17"/>
      <c r="P756" s="17"/>
      <c r="Q756" s="17"/>
      <c r="R756" s="17"/>
      <c r="S756" s="17"/>
      <c r="T756" s="17"/>
      <c r="U756" s="17"/>
      <c r="V756" s="17"/>
      <c r="W756" s="17"/>
      <c r="X756" s="10"/>
      <c r="Y756" s="10"/>
      <c r="Z756" s="10"/>
      <c r="AA756" s="10"/>
      <c r="AB756" s="10"/>
      <c r="AC756" s="10"/>
      <c r="AD756" s="10"/>
      <c r="AE756" s="10"/>
      <c r="AF756" s="10"/>
      <c r="AG756" s="10"/>
      <c r="AH756" s="10"/>
      <c r="AI756" s="10"/>
      <c r="AJ756" s="10"/>
      <c r="AK756" s="10"/>
    </row>
    <row r="757" spans="1:37" s="15" customFormat="1" x14ac:dyDescent="0.2">
      <c r="A757" s="12"/>
      <c r="B757" s="13"/>
      <c r="C757" s="13"/>
      <c r="D757" s="14"/>
      <c r="G757" s="16"/>
      <c r="H757" s="13"/>
      <c r="I757" s="10"/>
      <c r="J757" s="10"/>
      <c r="K757" s="10"/>
      <c r="L757" s="10"/>
      <c r="M757" s="10"/>
      <c r="N757" s="20"/>
      <c r="O757" s="17"/>
      <c r="P757" s="17"/>
      <c r="Q757" s="17"/>
      <c r="R757" s="17"/>
      <c r="S757" s="17"/>
      <c r="T757" s="17"/>
      <c r="U757" s="17"/>
      <c r="V757" s="17"/>
      <c r="W757" s="17"/>
      <c r="X757" s="10"/>
      <c r="Y757" s="10"/>
      <c r="Z757" s="10"/>
      <c r="AA757" s="10"/>
      <c r="AB757" s="10"/>
      <c r="AC757" s="10"/>
      <c r="AD757" s="10"/>
      <c r="AE757" s="10"/>
      <c r="AF757" s="10"/>
      <c r="AG757" s="10"/>
      <c r="AH757" s="10"/>
      <c r="AI757" s="10"/>
      <c r="AJ757" s="10"/>
      <c r="AK757" s="10"/>
    </row>
    <row r="758" spans="1:37" s="15" customFormat="1" x14ac:dyDescent="0.2">
      <c r="A758" s="12"/>
      <c r="B758" s="13"/>
      <c r="C758" s="13"/>
      <c r="D758" s="14"/>
      <c r="G758" s="16"/>
      <c r="H758" s="13"/>
      <c r="I758" s="10"/>
      <c r="J758" s="10"/>
      <c r="K758" s="10"/>
      <c r="L758" s="10"/>
      <c r="M758" s="10"/>
      <c r="N758" s="20"/>
      <c r="O758" s="17"/>
      <c r="P758" s="17"/>
      <c r="Q758" s="17"/>
      <c r="R758" s="17"/>
      <c r="S758" s="17"/>
      <c r="T758" s="17"/>
      <c r="U758" s="17"/>
      <c r="V758" s="17"/>
      <c r="W758" s="17"/>
      <c r="X758" s="10"/>
      <c r="Y758" s="10"/>
      <c r="Z758" s="10"/>
      <c r="AA758" s="10"/>
      <c r="AB758" s="10"/>
      <c r="AC758" s="10"/>
      <c r="AD758" s="10"/>
      <c r="AE758" s="10"/>
      <c r="AF758" s="10"/>
      <c r="AG758" s="10"/>
      <c r="AH758" s="10"/>
      <c r="AI758" s="10"/>
      <c r="AJ758" s="10"/>
      <c r="AK758" s="10"/>
    </row>
    <row r="759" spans="1:37" s="15" customFormat="1" x14ac:dyDescent="0.2">
      <c r="A759" s="12"/>
      <c r="B759" s="13"/>
      <c r="C759" s="13"/>
      <c r="D759" s="14"/>
      <c r="G759" s="16"/>
      <c r="H759" s="13"/>
      <c r="I759" s="10"/>
      <c r="J759" s="10"/>
      <c r="K759" s="10"/>
      <c r="L759" s="10"/>
      <c r="M759" s="10"/>
      <c r="N759" s="20"/>
      <c r="O759" s="17"/>
      <c r="P759" s="17"/>
      <c r="Q759" s="17"/>
      <c r="R759" s="17"/>
      <c r="S759" s="17"/>
      <c r="T759" s="17"/>
      <c r="U759" s="17"/>
      <c r="V759" s="17"/>
      <c r="W759" s="17"/>
      <c r="X759" s="10"/>
      <c r="Y759" s="10"/>
      <c r="Z759" s="10"/>
      <c r="AA759" s="10"/>
      <c r="AB759" s="10"/>
      <c r="AC759" s="10"/>
      <c r="AD759" s="10"/>
      <c r="AE759" s="10"/>
      <c r="AF759" s="10"/>
      <c r="AG759" s="10"/>
      <c r="AH759" s="10"/>
      <c r="AI759" s="10"/>
      <c r="AJ759" s="10"/>
      <c r="AK759" s="10"/>
    </row>
    <row r="760" spans="1:37" s="15" customFormat="1" x14ac:dyDescent="0.2">
      <c r="A760" s="12"/>
      <c r="B760" s="13"/>
      <c r="C760" s="13"/>
      <c r="D760" s="14"/>
      <c r="G760" s="16"/>
      <c r="H760" s="13"/>
      <c r="I760" s="10"/>
      <c r="J760" s="10"/>
      <c r="K760" s="10"/>
      <c r="L760" s="10"/>
      <c r="M760" s="10"/>
      <c r="N760" s="20"/>
      <c r="O760" s="17"/>
      <c r="P760" s="17"/>
      <c r="Q760" s="17"/>
      <c r="R760" s="17"/>
      <c r="S760" s="17"/>
      <c r="T760" s="17"/>
      <c r="U760" s="17"/>
      <c r="V760" s="17"/>
      <c r="W760" s="17"/>
      <c r="X760" s="10"/>
      <c r="Y760" s="10"/>
      <c r="Z760" s="10"/>
      <c r="AA760" s="10"/>
      <c r="AB760" s="10"/>
      <c r="AC760" s="10"/>
      <c r="AD760" s="10"/>
      <c r="AE760" s="10"/>
      <c r="AF760" s="10"/>
      <c r="AG760" s="10"/>
      <c r="AH760" s="10"/>
      <c r="AI760" s="10"/>
      <c r="AJ760" s="10"/>
      <c r="AK760" s="10"/>
    </row>
    <row r="761" spans="1:37" s="15" customFormat="1" x14ac:dyDescent="0.2">
      <c r="A761" s="12"/>
      <c r="B761" s="13"/>
      <c r="C761" s="13"/>
      <c r="D761" s="14"/>
      <c r="G761" s="16"/>
      <c r="H761" s="13"/>
      <c r="I761" s="10"/>
      <c r="J761" s="10"/>
      <c r="K761" s="10"/>
      <c r="L761" s="10"/>
      <c r="M761" s="10"/>
      <c r="N761" s="20"/>
      <c r="O761" s="17"/>
      <c r="P761" s="17"/>
      <c r="Q761" s="17"/>
      <c r="R761" s="17"/>
      <c r="S761" s="17"/>
      <c r="T761" s="17"/>
      <c r="U761" s="17"/>
      <c r="V761" s="17"/>
      <c r="W761" s="17"/>
      <c r="X761" s="10"/>
      <c r="Y761" s="10"/>
      <c r="Z761" s="10"/>
      <c r="AA761" s="10"/>
      <c r="AB761" s="10"/>
      <c r="AC761" s="10"/>
      <c r="AD761" s="10"/>
      <c r="AE761" s="10"/>
      <c r="AF761" s="10"/>
      <c r="AG761" s="10"/>
      <c r="AH761" s="10"/>
      <c r="AI761" s="10"/>
      <c r="AJ761" s="10"/>
      <c r="AK761" s="10"/>
    </row>
    <row r="762" spans="1:37" s="15" customFormat="1" x14ac:dyDescent="0.2">
      <c r="A762" s="12"/>
      <c r="B762" s="13"/>
      <c r="C762" s="13"/>
      <c r="D762" s="14"/>
      <c r="G762" s="16"/>
      <c r="H762" s="13"/>
      <c r="I762" s="10"/>
      <c r="J762" s="10"/>
      <c r="K762" s="10"/>
      <c r="L762" s="10"/>
      <c r="M762" s="10"/>
      <c r="N762" s="20"/>
      <c r="O762" s="17"/>
      <c r="P762" s="17"/>
      <c r="Q762" s="17"/>
      <c r="R762" s="17"/>
      <c r="S762" s="17"/>
      <c r="T762" s="17"/>
      <c r="U762" s="17"/>
      <c r="V762" s="17"/>
      <c r="W762" s="17"/>
      <c r="X762" s="10"/>
      <c r="Y762" s="10"/>
      <c r="Z762" s="10"/>
      <c r="AA762" s="10"/>
      <c r="AB762" s="10"/>
      <c r="AC762" s="10"/>
      <c r="AD762" s="10"/>
      <c r="AE762" s="10"/>
      <c r="AF762" s="10"/>
      <c r="AG762" s="10"/>
      <c r="AH762" s="10"/>
      <c r="AI762" s="10"/>
      <c r="AJ762" s="10"/>
      <c r="AK762" s="10"/>
    </row>
    <row r="763" spans="1:37" s="15" customFormat="1" x14ac:dyDescent="0.2">
      <c r="A763" s="12"/>
      <c r="B763" s="13"/>
      <c r="C763" s="13"/>
      <c r="D763" s="14"/>
      <c r="G763" s="16"/>
      <c r="H763" s="13"/>
      <c r="I763" s="10"/>
      <c r="J763" s="10"/>
      <c r="K763" s="10"/>
      <c r="L763" s="10"/>
      <c r="M763" s="10"/>
      <c r="N763" s="20"/>
      <c r="O763" s="17"/>
      <c r="P763" s="17"/>
      <c r="Q763" s="17"/>
      <c r="R763" s="17"/>
      <c r="S763" s="17"/>
      <c r="T763" s="17"/>
      <c r="U763" s="17"/>
      <c r="V763" s="17"/>
      <c r="W763" s="17"/>
      <c r="X763" s="10"/>
      <c r="Y763" s="10"/>
      <c r="Z763" s="10"/>
      <c r="AA763" s="10"/>
      <c r="AB763" s="10"/>
      <c r="AC763" s="10"/>
      <c r="AD763" s="10"/>
      <c r="AE763" s="10"/>
      <c r="AF763" s="10"/>
      <c r="AG763" s="10"/>
      <c r="AH763" s="10"/>
      <c r="AI763" s="10"/>
      <c r="AJ763" s="10"/>
      <c r="AK763" s="10"/>
    </row>
    <row r="764" spans="1:37" s="15" customFormat="1" x14ac:dyDescent="0.2">
      <c r="A764" s="12"/>
      <c r="B764" s="13"/>
      <c r="C764" s="13"/>
      <c r="D764" s="14"/>
      <c r="G764" s="16"/>
      <c r="H764" s="13"/>
      <c r="I764" s="10"/>
      <c r="J764" s="10"/>
      <c r="K764" s="10"/>
      <c r="L764" s="10"/>
      <c r="M764" s="10"/>
      <c r="N764" s="20"/>
      <c r="O764" s="17"/>
      <c r="P764" s="17"/>
      <c r="Q764" s="17"/>
      <c r="R764" s="17"/>
      <c r="S764" s="17"/>
      <c r="T764" s="17"/>
      <c r="U764" s="17"/>
      <c r="V764" s="17"/>
      <c r="W764" s="17"/>
      <c r="X764" s="10"/>
      <c r="Y764" s="10"/>
      <c r="Z764" s="10"/>
      <c r="AA764" s="10"/>
      <c r="AB764" s="10"/>
      <c r="AC764" s="10"/>
      <c r="AD764" s="10"/>
      <c r="AE764" s="10"/>
      <c r="AF764" s="10"/>
      <c r="AG764" s="10"/>
      <c r="AH764" s="10"/>
      <c r="AI764" s="10"/>
      <c r="AJ764" s="10"/>
      <c r="AK764" s="10"/>
    </row>
    <row r="765" spans="1:37" s="15" customFormat="1" x14ac:dyDescent="0.2">
      <c r="A765" s="12"/>
      <c r="B765" s="13"/>
      <c r="C765" s="13"/>
      <c r="D765" s="14"/>
      <c r="G765" s="16"/>
      <c r="H765" s="13"/>
      <c r="I765" s="10"/>
      <c r="J765" s="10"/>
      <c r="K765" s="10"/>
      <c r="L765" s="10"/>
      <c r="M765" s="10"/>
      <c r="N765" s="20"/>
      <c r="O765" s="17"/>
      <c r="P765" s="17"/>
      <c r="Q765" s="17"/>
      <c r="R765" s="17"/>
      <c r="S765" s="17"/>
      <c r="T765" s="17"/>
      <c r="U765" s="17"/>
      <c r="V765" s="17"/>
      <c r="W765" s="17"/>
      <c r="X765" s="10"/>
      <c r="Y765" s="10"/>
      <c r="Z765" s="10"/>
      <c r="AA765" s="10"/>
      <c r="AB765" s="10"/>
      <c r="AC765" s="10"/>
      <c r="AD765" s="10"/>
      <c r="AE765" s="10"/>
      <c r="AF765" s="10"/>
      <c r="AG765" s="10"/>
      <c r="AH765" s="10"/>
      <c r="AI765" s="10"/>
      <c r="AJ765" s="10"/>
      <c r="AK765" s="10"/>
    </row>
    <row r="766" spans="1:37" s="15" customFormat="1" x14ac:dyDescent="0.2">
      <c r="A766" s="12"/>
      <c r="B766" s="13"/>
      <c r="C766" s="13"/>
      <c r="D766" s="14"/>
      <c r="G766" s="16"/>
      <c r="H766" s="13"/>
      <c r="I766" s="10"/>
      <c r="J766" s="10"/>
      <c r="K766" s="10"/>
      <c r="L766" s="10"/>
      <c r="M766" s="10"/>
      <c r="N766" s="20"/>
      <c r="O766" s="17"/>
      <c r="P766" s="17"/>
      <c r="Q766" s="17"/>
      <c r="R766" s="17"/>
      <c r="S766" s="17"/>
      <c r="T766" s="17"/>
      <c r="U766" s="17"/>
      <c r="V766" s="17"/>
      <c r="W766" s="17"/>
      <c r="X766" s="10"/>
      <c r="Y766" s="10"/>
      <c r="Z766" s="10"/>
      <c r="AA766" s="10"/>
      <c r="AB766" s="10"/>
      <c r="AC766" s="10"/>
      <c r="AD766" s="10"/>
      <c r="AE766" s="10"/>
      <c r="AF766" s="10"/>
      <c r="AG766" s="10"/>
      <c r="AH766" s="10"/>
      <c r="AI766" s="10"/>
      <c r="AJ766" s="10"/>
      <c r="AK766" s="10"/>
    </row>
    <row r="767" spans="1:37" s="15" customFormat="1" x14ac:dyDescent="0.2">
      <c r="A767" s="12"/>
      <c r="B767" s="13"/>
      <c r="C767" s="13"/>
      <c r="D767" s="14"/>
      <c r="G767" s="16"/>
      <c r="H767" s="13"/>
      <c r="I767" s="10"/>
      <c r="J767" s="10"/>
      <c r="K767" s="10"/>
      <c r="L767" s="10"/>
      <c r="M767" s="10"/>
      <c r="N767" s="20"/>
      <c r="O767" s="17"/>
      <c r="P767" s="17"/>
      <c r="Q767" s="17"/>
      <c r="R767" s="17"/>
      <c r="S767" s="17"/>
      <c r="T767" s="17"/>
      <c r="U767" s="17"/>
      <c r="V767" s="17"/>
      <c r="W767" s="17"/>
      <c r="X767" s="10"/>
      <c r="Y767" s="10"/>
      <c r="Z767" s="10"/>
      <c r="AA767" s="10"/>
      <c r="AB767" s="10"/>
      <c r="AC767" s="10"/>
      <c r="AD767" s="10"/>
      <c r="AE767" s="10"/>
      <c r="AF767" s="10"/>
      <c r="AG767" s="10"/>
      <c r="AH767" s="10"/>
      <c r="AI767" s="10"/>
      <c r="AJ767" s="10"/>
      <c r="AK767" s="10"/>
    </row>
    <row r="768" spans="1:37" s="15" customFormat="1" x14ac:dyDescent="0.2">
      <c r="A768" s="12"/>
      <c r="B768" s="13"/>
      <c r="C768" s="13"/>
      <c r="D768" s="14"/>
      <c r="G768" s="16"/>
      <c r="H768" s="13"/>
      <c r="I768" s="10"/>
      <c r="J768" s="10"/>
      <c r="K768" s="10"/>
      <c r="L768" s="10"/>
      <c r="M768" s="10"/>
      <c r="N768" s="20"/>
      <c r="O768" s="17"/>
      <c r="P768" s="17"/>
      <c r="Q768" s="17"/>
      <c r="R768" s="17"/>
      <c r="S768" s="17"/>
      <c r="T768" s="17"/>
      <c r="U768" s="17"/>
      <c r="V768" s="17"/>
      <c r="W768" s="17"/>
      <c r="X768" s="10"/>
      <c r="Y768" s="10"/>
      <c r="Z768" s="10"/>
      <c r="AA768" s="10"/>
      <c r="AB768" s="10"/>
      <c r="AC768" s="10"/>
      <c r="AD768" s="10"/>
      <c r="AE768" s="10"/>
      <c r="AF768" s="10"/>
      <c r="AG768" s="10"/>
      <c r="AH768" s="10"/>
      <c r="AI768" s="10"/>
      <c r="AJ768" s="10"/>
      <c r="AK768" s="10"/>
    </row>
    <row r="769" spans="1:37" s="15" customFormat="1" x14ac:dyDescent="0.2">
      <c r="A769" s="12"/>
      <c r="B769" s="13"/>
      <c r="C769" s="13"/>
      <c r="D769" s="14"/>
      <c r="G769" s="16"/>
      <c r="H769" s="13"/>
      <c r="I769" s="10"/>
      <c r="J769" s="10"/>
      <c r="K769" s="10"/>
      <c r="L769" s="10"/>
      <c r="M769" s="10"/>
      <c r="N769" s="20"/>
      <c r="O769" s="17"/>
      <c r="P769" s="17"/>
      <c r="Q769" s="17"/>
      <c r="R769" s="17"/>
      <c r="S769" s="17"/>
      <c r="T769" s="17"/>
      <c r="U769" s="17"/>
      <c r="V769" s="17"/>
      <c r="W769" s="17"/>
      <c r="X769" s="10"/>
      <c r="Y769" s="10"/>
      <c r="Z769" s="10"/>
      <c r="AA769" s="10"/>
      <c r="AB769" s="10"/>
      <c r="AC769" s="10"/>
      <c r="AD769" s="10"/>
      <c r="AE769" s="10"/>
      <c r="AF769" s="10"/>
      <c r="AG769" s="10"/>
      <c r="AH769" s="10"/>
      <c r="AI769" s="10"/>
      <c r="AJ769" s="10"/>
      <c r="AK769" s="10"/>
    </row>
    <row r="770" spans="1:37" s="15" customFormat="1" x14ac:dyDescent="0.2">
      <c r="A770" s="12"/>
      <c r="B770" s="13"/>
      <c r="C770" s="13"/>
      <c r="D770" s="14"/>
      <c r="G770" s="16"/>
      <c r="H770" s="13"/>
      <c r="I770" s="10"/>
      <c r="J770" s="10"/>
      <c r="K770" s="10"/>
      <c r="L770" s="10"/>
      <c r="M770" s="10"/>
      <c r="N770" s="20"/>
      <c r="O770" s="17"/>
      <c r="P770" s="17"/>
      <c r="Q770" s="17"/>
      <c r="R770" s="17"/>
      <c r="S770" s="17"/>
      <c r="T770" s="17"/>
      <c r="U770" s="17"/>
      <c r="V770" s="17"/>
      <c r="W770" s="17"/>
      <c r="X770" s="10"/>
      <c r="Y770" s="10"/>
      <c r="Z770" s="10"/>
      <c r="AA770" s="10"/>
      <c r="AB770" s="10"/>
      <c r="AC770" s="10"/>
      <c r="AD770" s="10"/>
      <c r="AE770" s="10"/>
      <c r="AF770" s="10"/>
      <c r="AG770" s="10"/>
      <c r="AH770" s="10"/>
      <c r="AI770" s="10"/>
      <c r="AJ770" s="10"/>
      <c r="AK770" s="10"/>
    </row>
    <row r="771" spans="1:37" s="15" customFormat="1" x14ac:dyDescent="0.2">
      <c r="A771" s="12"/>
      <c r="B771" s="13"/>
      <c r="C771" s="13"/>
      <c r="D771" s="14"/>
      <c r="G771" s="16"/>
      <c r="H771" s="13"/>
      <c r="I771" s="10"/>
      <c r="J771" s="10"/>
      <c r="K771" s="10"/>
      <c r="L771" s="10"/>
      <c r="M771" s="10"/>
      <c r="N771" s="20"/>
      <c r="O771" s="17"/>
      <c r="P771" s="17"/>
      <c r="Q771" s="17"/>
      <c r="R771" s="17"/>
      <c r="S771" s="17"/>
      <c r="T771" s="17"/>
      <c r="U771" s="17"/>
      <c r="V771" s="17"/>
      <c r="W771" s="17"/>
      <c r="X771" s="10"/>
      <c r="Y771" s="10"/>
      <c r="Z771" s="10"/>
      <c r="AA771" s="10"/>
      <c r="AB771" s="10"/>
      <c r="AC771" s="10"/>
      <c r="AD771" s="10"/>
      <c r="AE771" s="10"/>
      <c r="AF771" s="10"/>
      <c r="AG771" s="10"/>
      <c r="AH771" s="10"/>
      <c r="AI771" s="10"/>
      <c r="AJ771" s="10"/>
      <c r="AK771" s="10"/>
    </row>
    <row r="772" spans="1:37" s="15" customFormat="1" x14ac:dyDescent="0.2">
      <c r="A772" s="12"/>
      <c r="B772" s="13"/>
      <c r="C772" s="13"/>
      <c r="D772" s="14"/>
      <c r="G772" s="16"/>
      <c r="H772" s="13"/>
      <c r="I772" s="10"/>
      <c r="J772" s="10"/>
      <c r="K772" s="10"/>
      <c r="L772" s="10"/>
      <c r="M772" s="10"/>
      <c r="N772" s="20"/>
      <c r="O772" s="17"/>
      <c r="P772" s="17"/>
      <c r="Q772" s="17"/>
      <c r="R772" s="17"/>
      <c r="S772" s="17"/>
      <c r="T772" s="17"/>
      <c r="U772" s="17"/>
      <c r="V772" s="17"/>
      <c r="W772" s="17"/>
      <c r="X772" s="10"/>
      <c r="Y772" s="10"/>
      <c r="Z772" s="10"/>
      <c r="AA772" s="10"/>
      <c r="AB772" s="10"/>
      <c r="AC772" s="10"/>
      <c r="AD772" s="10"/>
      <c r="AE772" s="10"/>
      <c r="AF772" s="10"/>
      <c r="AG772" s="10"/>
      <c r="AH772" s="10"/>
      <c r="AI772" s="10"/>
      <c r="AJ772" s="10"/>
      <c r="AK772" s="10"/>
    </row>
    <row r="773" spans="1:37" s="15" customFormat="1" x14ac:dyDescent="0.2">
      <c r="A773" s="12"/>
      <c r="B773" s="13"/>
      <c r="C773" s="13"/>
      <c r="D773" s="14"/>
      <c r="G773" s="16"/>
      <c r="H773" s="13"/>
      <c r="I773" s="10"/>
      <c r="J773" s="10"/>
      <c r="K773" s="10"/>
      <c r="L773" s="10"/>
      <c r="M773" s="10"/>
      <c r="N773" s="20"/>
      <c r="O773" s="17"/>
      <c r="P773" s="17"/>
      <c r="Q773" s="17"/>
      <c r="R773" s="17"/>
      <c r="S773" s="17"/>
      <c r="T773" s="17"/>
      <c r="U773" s="17"/>
      <c r="V773" s="17"/>
      <c r="W773" s="17"/>
      <c r="X773" s="10"/>
      <c r="Y773" s="10"/>
      <c r="Z773" s="10"/>
      <c r="AA773" s="10"/>
      <c r="AB773" s="10"/>
      <c r="AC773" s="10"/>
      <c r="AD773" s="10"/>
      <c r="AE773" s="10"/>
      <c r="AF773" s="10"/>
      <c r="AG773" s="10"/>
      <c r="AH773" s="10"/>
      <c r="AI773" s="10"/>
      <c r="AJ773" s="10"/>
      <c r="AK773" s="10"/>
    </row>
    <row r="774" spans="1:37" s="15" customFormat="1" x14ac:dyDescent="0.2">
      <c r="A774" s="12"/>
      <c r="B774" s="13"/>
      <c r="C774" s="13"/>
      <c r="D774" s="14"/>
      <c r="G774" s="16"/>
      <c r="H774" s="13"/>
      <c r="I774" s="10"/>
      <c r="J774" s="10"/>
      <c r="K774" s="10"/>
      <c r="L774" s="10"/>
      <c r="M774" s="10"/>
      <c r="N774" s="20"/>
      <c r="O774" s="17"/>
      <c r="P774" s="17"/>
      <c r="Q774" s="17"/>
      <c r="R774" s="17"/>
      <c r="S774" s="17"/>
      <c r="T774" s="17"/>
      <c r="U774" s="17"/>
      <c r="V774" s="17"/>
      <c r="W774" s="17"/>
      <c r="X774" s="10"/>
      <c r="Y774" s="10"/>
      <c r="Z774" s="10"/>
      <c r="AA774" s="10"/>
      <c r="AB774" s="10"/>
      <c r="AC774" s="10"/>
      <c r="AD774" s="10"/>
      <c r="AE774" s="10"/>
      <c r="AF774" s="10"/>
      <c r="AG774" s="10"/>
      <c r="AH774" s="10"/>
      <c r="AI774" s="10"/>
      <c r="AJ774" s="10"/>
      <c r="AK774" s="10"/>
    </row>
    <row r="775" spans="1:37" s="15" customFormat="1" x14ac:dyDescent="0.2">
      <c r="A775" s="12"/>
      <c r="B775" s="13"/>
      <c r="C775" s="13"/>
      <c r="D775" s="14"/>
      <c r="G775" s="16"/>
      <c r="H775" s="13"/>
      <c r="I775" s="10"/>
      <c r="J775" s="10"/>
      <c r="K775" s="10"/>
      <c r="L775" s="10"/>
      <c r="M775" s="10"/>
      <c r="N775" s="20"/>
      <c r="O775" s="17"/>
      <c r="P775" s="17"/>
      <c r="Q775" s="17"/>
      <c r="R775" s="17"/>
      <c r="S775" s="17"/>
      <c r="T775" s="17"/>
      <c r="U775" s="17"/>
      <c r="V775" s="17"/>
      <c r="W775" s="17"/>
      <c r="X775" s="10"/>
      <c r="Y775" s="10"/>
      <c r="Z775" s="10"/>
      <c r="AA775" s="10"/>
      <c r="AB775" s="10"/>
      <c r="AC775" s="10"/>
      <c r="AD775" s="10"/>
      <c r="AE775" s="10"/>
      <c r="AF775" s="10"/>
      <c r="AG775" s="10"/>
      <c r="AH775" s="10"/>
      <c r="AI775" s="10"/>
      <c r="AJ775" s="10"/>
      <c r="AK775" s="10"/>
    </row>
    <row r="776" spans="1:37" s="15" customFormat="1" x14ac:dyDescent="0.2">
      <c r="A776" s="12"/>
      <c r="B776" s="13"/>
      <c r="C776" s="13"/>
      <c r="D776" s="14"/>
      <c r="G776" s="16"/>
      <c r="H776" s="13"/>
      <c r="I776" s="10"/>
      <c r="J776" s="10"/>
      <c r="K776" s="10"/>
      <c r="L776" s="10"/>
      <c r="M776" s="10"/>
      <c r="N776" s="20"/>
      <c r="O776" s="17"/>
      <c r="P776" s="17"/>
      <c r="Q776" s="17"/>
      <c r="R776" s="17"/>
      <c r="S776" s="17"/>
      <c r="T776" s="17"/>
      <c r="U776" s="17"/>
      <c r="V776" s="17"/>
      <c r="W776" s="17"/>
      <c r="X776" s="10"/>
      <c r="Y776" s="10"/>
      <c r="Z776" s="10"/>
      <c r="AA776" s="10"/>
      <c r="AB776" s="10"/>
      <c r="AC776" s="10"/>
      <c r="AD776" s="10"/>
      <c r="AE776" s="10"/>
      <c r="AF776" s="10"/>
      <c r="AG776" s="10"/>
      <c r="AH776" s="10"/>
      <c r="AI776" s="10"/>
      <c r="AJ776" s="10"/>
      <c r="AK776" s="10"/>
    </row>
    <row r="777" spans="1:37" s="15" customFormat="1" x14ac:dyDescent="0.2">
      <c r="A777" s="12"/>
      <c r="B777" s="13"/>
      <c r="C777" s="13"/>
      <c r="D777" s="14"/>
      <c r="G777" s="16"/>
      <c r="H777" s="13"/>
      <c r="I777" s="10"/>
      <c r="J777" s="10"/>
      <c r="K777" s="10"/>
      <c r="L777" s="10"/>
      <c r="M777" s="10"/>
      <c r="N777" s="20"/>
      <c r="O777" s="17"/>
      <c r="P777" s="17"/>
      <c r="Q777" s="17"/>
      <c r="R777" s="17"/>
      <c r="S777" s="17"/>
      <c r="T777" s="17"/>
      <c r="U777" s="17"/>
      <c r="V777" s="17"/>
      <c r="W777" s="17"/>
      <c r="X777" s="10"/>
      <c r="Y777" s="10"/>
      <c r="Z777" s="10"/>
      <c r="AA777" s="10"/>
      <c r="AB777" s="10"/>
      <c r="AC777" s="10"/>
      <c r="AD777" s="10"/>
      <c r="AE777" s="10"/>
      <c r="AF777" s="10"/>
      <c r="AG777" s="10"/>
      <c r="AH777" s="10"/>
      <c r="AI777" s="10"/>
      <c r="AJ777" s="10"/>
      <c r="AK777" s="10"/>
    </row>
    <row r="778" spans="1:37" s="15" customFormat="1" x14ac:dyDescent="0.2">
      <c r="A778" s="12"/>
      <c r="B778" s="13"/>
      <c r="C778" s="13"/>
      <c r="D778" s="14"/>
      <c r="G778" s="16"/>
      <c r="H778" s="13"/>
      <c r="I778" s="10"/>
      <c r="J778" s="10"/>
      <c r="K778" s="10"/>
      <c r="L778" s="10"/>
      <c r="M778" s="10"/>
      <c r="N778" s="20"/>
      <c r="O778" s="17"/>
      <c r="P778" s="17"/>
      <c r="Q778" s="17"/>
      <c r="R778" s="17"/>
      <c r="S778" s="17"/>
      <c r="T778" s="17"/>
      <c r="U778" s="17"/>
      <c r="V778" s="17"/>
      <c r="W778" s="17"/>
      <c r="X778" s="10"/>
      <c r="Y778" s="10"/>
      <c r="Z778" s="10"/>
      <c r="AA778" s="10"/>
      <c r="AB778" s="10"/>
      <c r="AC778" s="10"/>
      <c r="AD778" s="10"/>
      <c r="AE778" s="10"/>
      <c r="AF778" s="10"/>
      <c r="AG778" s="10"/>
      <c r="AH778" s="10"/>
      <c r="AI778" s="10"/>
      <c r="AJ778" s="10"/>
      <c r="AK778" s="10"/>
    </row>
    <row r="779" spans="1:37" s="15" customFormat="1" x14ac:dyDescent="0.2">
      <c r="A779" s="12"/>
      <c r="B779" s="13"/>
      <c r="C779" s="13"/>
      <c r="D779" s="14"/>
      <c r="G779" s="16"/>
      <c r="H779" s="13"/>
      <c r="I779" s="10"/>
      <c r="J779" s="10"/>
      <c r="K779" s="10"/>
      <c r="L779" s="10"/>
      <c r="M779" s="10"/>
      <c r="N779" s="20"/>
      <c r="O779" s="17"/>
      <c r="P779" s="17"/>
      <c r="Q779" s="17"/>
      <c r="R779" s="17"/>
      <c r="S779" s="17"/>
      <c r="T779" s="17"/>
      <c r="U779" s="17"/>
      <c r="V779" s="17"/>
      <c r="W779" s="17"/>
      <c r="X779" s="10"/>
      <c r="Y779" s="10"/>
      <c r="Z779" s="10"/>
      <c r="AA779" s="10"/>
      <c r="AB779" s="10"/>
      <c r="AC779" s="10"/>
      <c r="AD779" s="10"/>
      <c r="AE779" s="10"/>
      <c r="AF779" s="10"/>
      <c r="AG779" s="10"/>
      <c r="AH779" s="10"/>
      <c r="AI779" s="10"/>
      <c r="AJ779" s="10"/>
      <c r="AK779" s="10"/>
    </row>
    <row r="780" spans="1:37" s="15" customFormat="1" x14ac:dyDescent="0.2">
      <c r="A780" s="12"/>
      <c r="B780" s="13"/>
      <c r="C780" s="13"/>
      <c r="D780" s="14"/>
      <c r="G780" s="16"/>
      <c r="H780" s="13"/>
      <c r="I780" s="10"/>
      <c r="J780" s="10"/>
      <c r="K780" s="10"/>
      <c r="L780" s="10"/>
      <c r="M780" s="10"/>
      <c r="N780" s="20"/>
      <c r="O780" s="17"/>
      <c r="P780" s="17"/>
      <c r="Q780" s="17"/>
      <c r="R780" s="17"/>
      <c r="S780" s="17"/>
      <c r="T780" s="17"/>
      <c r="U780" s="17"/>
      <c r="V780" s="17"/>
      <c r="W780" s="17"/>
      <c r="X780" s="10"/>
      <c r="Y780" s="10"/>
      <c r="Z780" s="10"/>
      <c r="AA780" s="10"/>
      <c r="AB780" s="10"/>
      <c r="AC780" s="10"/>
      <c r="AD780" s="10"/>
      <c r="AE780" s="10"/>
      <c r="AF780" s="10"/>
      <c r="AG780" s="10"/>
      <c r="AH780" s="10"/>
      <c r="AI780" s="10"/>
      <c r="AJ780" s="10"/>
      <c r="AK780" s="10"/>
    </row>
    <row r="781" spans="1:37" s="15" customFormat="1" x14ac:dyDescent="0.2">
      <c r="A781" s="12"/>
      <c r="B781" s="13"/>
      <c r="C781" s="13"/>
      <c r="D781" s="14"/>
      <c r="G781" s="16"/>
      <c r="H781" s="13"/>
      <c r="I781" s="10"/>
      <c r="J781" s="10"/>
      <c r="K781" s="10"/>
      <c r="L781" s="10"/>
      <c r="M781" s="10"/>
      <c r="N781" s="20"/>
      <c r="O781" s="17"/>
      <c r="P781" s="17"/>
      <c r="Q781" s="17"/>
      <c r="R781" s="17"/>
      <c r="S781" s="17"/>
      <c r="T781" s="17"/>
      <c r="U781" s="17"/>
      <c r="V781" s="17"/>
      <c r="W781" s="17"/>
      <c r="X781" s="10"/>
      <c r="Y781" s="10"/>
      <c r="Z781" s="10"/>
      <c r="AA781" s="10"/>
      <c r="AB781" s="10"/>
      <c r="AC781" s="10"/>
      <c r="AD781" s="10"/>
      <c r="AE781" s="10"/>
      <c r="AF781" s="10"/>
      <c r="AG781" s="10"/>
      <c r="AH781" s="10"/>
      <c r="AI781" s="10"/>
      <c r="AJ781" s="10"/>
      <c r="AK781" s="10"/>
    </row>
    <row r="782" spans="1:37" s="15" customFormat="1" x14ac:dyDescent="0.2">
      <c r="A782" s="12"/>
      <c r="B782" s="13"/>
      <c r="C782" s="13"/>
      <c r="D782" s="14"/>
      <c r="G782" s="16"/>
      <c r="H782" s="13"/>
      <c r="I782" s="10"/>
      <c r="J782" s="10"/>
      <c r="K782" s="10"/>
      <c r="L782" s="10"/>
      <c r="M782" s="10"/>
      <c r="N782" s="20"/>
      <c r="O782" s="17"/>
      <c r="P782" s="17"/>
      <c r="Q782" s="17"/>
      <c r="R782" s="17"/>
      <c r="S782" s="17"/>
      <c r="T782" s="17"/>
      <c r="U782" s="17"/>
      <c r="V782" s="17"/>
      <c r="W782" s="17"/>
      <c r="X782" s="10"/>
      <c r="Y782" s="10"/>
      <c r="Z782" s="10"/>
      <c r="AA782" s="10"/>
      <c r="AB782" s="10"/>
      <c r="AC782" s="10"/>
      <c r="AD782" s="10"/>
      <c r="AE782" s="10"/>
      <c r="AF782" s="10"/>
      <c r="AG782" s="10"/>
      <c r="AH782" s="10"/>
      <c r="AI782" s="10"/>
      <c r="AJ782" s="10"/>
      <c r="AK782" s="10"/>
    </row>
    <row r="783" spans="1:37" s="15" customFormat="1" x14ac:dyDescent="0.2">
      <c r="A783" s="12"/>
      <c r="B783" s="13"/>
      <c r="C783" s="13"/>
      <c r="D783" s="14"/>
      <c r="G783" s="16"/>
      <c r="H783" s="13"/>
      <c r="I783" s="10"/>
      <c r="J783" s="10"/>
      <c r="K783" s="10"/>
      <c r="L783" s="10"/>
      <c r="M783" s="10"/>
      <c r="N783" s="20"/>
      <c r="O783" s="17"/>
      <c r="P783" s="17"/>
      <c r="Q783" s="17"/>
      <c r="R783" s="17"/>
      <c r="S783" s="17"/>
      <c r="T783" s="17"/>
      <c r="U783" s="17"/>
      <c r="V783" s="17"/>
      <c r="W783" s="17"/>
      <c r="X783" s="10"/>
      <c r="Y783" s="10"/>
      <c r="Z783" s="10"/>
      <c r="AA783" s="10"/>
      <c r="AB783" s="10"/>
      <c r="AC783" s="10"/>
      <c r="AD783" s="10"/>
      <c r="AE783" s="10"/>
      <c r="AF783" s="10"/>
      <c r="AG783" s="10"/>
      <c r="AH783" s="10"/>
      <c r="AI783" s="10"/>
      <c r="AJ783" s="10"/>
      <c r="AK783" s="10"/>
    </row>
    <row r="784" spans="1:37" s="15" customFormat="1" x14ac:dyDescent="0.2">
      <c r="A784" s="12"/>
      <c r="B784" s="13"/>
      <c r="C784" s="13"/>
      <c r="D784" s="14"/>
      <c r="G784" s="16"/>
      <c r="H784" s="13"/>
      <c r="I784" s="10"/>
      <c r="J784" s="10"/>
      <c r="K784" s="10"/>
      <c r="L784" s="10"/>
      <c r="M784" s="10"/>
      <c r="N784" s="20"/>
      <c r="O784" s="17"/>
      <c r="P784" s="17"/>
      <c r="Q784" s="17"/>
      <c r="R784" s="17"/>
      <c r="S784" s="17"/>
      <c r="T784" s="17"/>
      <c r="U784" s="17"/>
      <c r="V784" s="17"/>
      <c r="W784" s="17"/>
      <c r="X784" s="10"/>
      <c r="Y784" s="10"/>
      <c r="Z784" s="10"/>
      <c r="AA784" s="10"/>
      <c r="AB784" s="10"/>
      <c r="AC784" s="10"/>
      <c r="AD784" s="10"/>
      <c r="AE784" s="10"/>
      <c r="AF784" s="10"/>
      <c r="AG784" s="10"/>
      <c r="AH784" s="10"/>
      <c r="AI784" s="10"/>
      <c r="AJ784" s="10"/>
      <c r="AK784" s="10"/>
    </row>
    <row r="785" spans="1:37" s="15" customFormat="1" x14ac:dyDescent="0.2">
      <c r="A785" s="12"/>
      <c r="B785" s="13"/>
      <c r="C785" s="13"/>
      <c r="D785" s="14"/>
      <c r="G785" s="16"/>
      <c r="H785" s="13"/>
      <c r="I785" s="10"/>
      <c r="J785" s="10"/>
      <c r="K785" s="10"/>
      <c r="L785" s="10"/>
      <c r="M785" s="10"/>
      <c r="N785" s="20"/>
      <c r="O785" s="17"/>
      <c r="P785" s="17"/>
      <c r="Q785" s="17"/>
      <c r="R785" s="17"/>
      <c r="S785" s="17"/>
      <c r="T785" s="17"/>
      <c r="U785" s="17"/>
      <c r="V785" s="17"/>
      <c r="W785" s="17"/>
      <c r="X785" s="10"/>
      <c r="Y785" s="10"/>
      <c r="Z785" s="10"/>
      <c r="AA785" s="10"/>
      <c r="AB785" s="10"/>
      <c r="AC785" s="10"/>
      <c r="AD785" s="10"/>
      <c r="AE785" s="10"/>
      <c r="AF785" s="10"/>
      <c r="AG785" s="10"/>
      <c r="AH785" s="10"/>
      <c r="AI785" s="10"/>
      <c r="AJ785" s="10"/>
      <c r="AK785" s="10"/>
    </row>
    <row r="786" spans="1:37" s="15" customFormat="1" x14ac:dyDescent="0.2">
      <c r="A786" s="12"/>
      <c r="B786" s="13"/>
      <c r="C786" s="13"/>
      <c r="D786" s="14"/>
      <c r="G786" s="16"/>
      <c r="H786" s="13"/>
      <c r="I786" s="10"/>
      <c r="J786" s="10"/>
      <c r="K786" s="10"/>
      <c r="L786" s="10"/>
      <c r="M786" s="10"/>
      <c r="N786" s="20"/>
      <c r="O786" s="17"/>
      <c r="P786" s="17"/>
      <c r="Q786" s="17"/>
      <c r="R786" s="17"/>
      <c r="S786" s="17"/>
      <c r="T786" s="17"/>
      <c r="U786" s="17"/>
      <c r="V786" s="17"/>
      <c r="W786" s="17"/>
      <c r="X786" s="10"/>
      <c r="Y786" s="10"/>
      <c r="Z786" s="10"/>
      <c r="AA786" s="10"/>
      <c r="AB786" s="10"/>
      <c r="AC786" s="10"/>
      <c r="AD786" s="10"/>
      <c r="AE786" s="10"/>
      <c r="AF786" s="10"/>
      <c r="AG786" s="10"/>
      <c r="AH786" s="10"/>
      <c r="AI786" s="10"/>
      <c r="AJ786" s="10"/>
      <c r="AK786" s="10"/>
    </row>
    <row r="787" spans="1:37" s="15" customFormat="1" x14ac:dyDescent="0.2">
      <c r="A787" s="12"/>
      <c r="B787" s="13"/>
      <c r="C787" s="13"/>
      <c r="D787" s="14"/>
      <c r="G787" s="16"/>
      <c r="H787" s="13"/>
      <c r="I787" s="10"/>
      <c r="J787" s="10"/>
      <c r="K787" s="10"/>
      <c r="L787" s="10"/>
      <c r="M787" s="10"/>
      <c r="N787" s="20"/>
      <c r="O787" s="17"/>
      <c r="P787" s="17"/>
      <c r="Q787" s="17"/>
      <c r="R787" s="17"/>
      <c r="S787" s="17"/>
      <c r="T787" s="17"/>
      <c r="U787" s="17"/>
      <c r="V787" s="17"/>
      <c r="W787" s="17"/>
      <c r="X787" s="10"/>
      <c r="Y787" s="10"/>
      <c r="Z787" s="10"/>
      <c r="AA787" s="10"/>
      <c r="AB787" s="10"/>
      <c r="AC787" s="10"/>
      <c r="AD787" s="10"/>
      <c r="AE787" s="10"/>
      <c r="AF787" s="10"/>
      <c r="AG787" s="10"/>
      <c r="AH787" s="10"/>
      <c r="AI787" s="10"/>
      <c r="AJ787" s="10"/>
      <c r="AK787" s="10"/>
    </row>
    <row r="788" spans="1:37" s="15" customFormat="1" x14ac:dyDescent="0.2">
      <c r="A788" s="12"/>
      <c r="B788" s="13"/>
      <c r="C788" s="13"/>
      <c r="D788" s="14"/>
      <c r="G788" s="16"/>
      <c r="H788" s="13"/>
      <c r="I788" s="10"/>
      <c r="J788" s="10"/>
      <c r="K788" s="10"/>
      <c r="L788" s="10"/>
      <c r="M788" s="10"/>
      <c r="N788" s="20"/>
      <c r="O788" s="17"/>
      <c r="P788" s="17"/>
      <c r="Q788" s="17"/>
      <c r="R788" s="17"/>
      <c r="S788" s="17"/>
      <c r="T788" s="17"/>
      <c r="U788" s="17"/>
      <c r="V788" s="17"/>
      <c r="W788" s="17"/>
      <c r="X788" s="10"/>
      <c r="Y788" s="10"/>
      <c r="Z788" s="10"/>
      <c r="AA788" s="10"/>
      <c r="AB788" s="10"/>
      <c r="AC788" s="10"/>
      <c r="AD788" s="10"/>
      <c r="AE788" s="10"/>
      <c r="AF788" s="10"/>
      <c r="AG788" s="10"/>
      <c r="AH788" s="10"/>
      <c r="AI788" s="10"/>
      <c r="AJ788" s="10"/>
      <c r="AK788" s="10"/>
    </row>
    <row r="789" spans="1:37" s="15" customFormat="1" x14ac:dyDescent="0.2">
      <c r="A789" s="12"/>
      <c r="B789" s="13"/>
      <c r="C789" s="13"/>
      <c r="D789" s="14"/>
      <c r="G789" s="16"/>
      <c r="H789" s="13"/>
      <c r="I789" s="10"/>
      <c r="J789" s="10"/>
      <c r="K789" s="10"/>
      <c r="L789" s="10"/>
      <c r="M789" s="10"/>
      <c r="N789" s="20"/>
      <c r="O789" s="17"/>
      <c r="P789" s="17"/>
      <c r="Q789" s="17"/>
      <c r="R789" s="17"/>
      <c r="S789" s="17"/>
      <c r="T789" s="17"/>
      <c r="U789" s="17"/>
      <c r="V789" s="17"/>
      <c r="W789" s="17"/>
      <c r="X789" s="10"/>
      <c r="Y789" s="10"/>
      <c r="Z789" s="10"/>
      <c r="AA789" s="10"/>
      <c r="AB789" s="10"/>
      <c r="AC789" s="10"/>
      <c r="AD789" s="10"/>
      <c r="AE789" s="10"/>
      <c r="AF789" s="10"/>
      <c r="AG789" s="10"/>
      <c r="AH789" s="10"/>
      <c r="AI789" s="10"/>
      <c r="AJ789" s="10"/>
      <c r="AK789" s="10"/>
    </row>
    <row r="790" spans="1:37" s="15" customFormat="1" x14ac:dyDescent="0.2">
      <c r="A790" s="12"/>
      <c r="B790" s="13"/>
      <c r="C790" s="13"/>
      <c r="D790" s="14"/>
      <c r="G790" s="16"/>
      <c r="H790" s="13"/>
      <c r="I790" s="10"/>
      <c r="J790" s="10"/>
      <c r="K790" s="10"/>
      <c r="L790" s="10"/>
      <c r="M790" s="10"/>
      <c r="N790" s="20"/>
      <c r="O790" s="17"/>
      <c r="P790" s="17"/>
      <c r="Q790" s="17"/>
      <c r="R790" s="17"/>
      <c r="S790" s="17"/>
      <c r="T790" s="17"/>
      <c r="U790" s="17"/>
      <c r="V790" s="17"/>
      <c r="W790" s="17"/>
      <c r="X790" s="10"/>
      <c r="Y790" s="10"/>
      <c r="Z790" s="10"/>
      <c r="AA790" s="10"/>
      <c r="AB790" s="10"/>
      <c r="AC790" s="10"/>
      <c r="AD790" s="10"/>
      <c r="AE790" s="10"/>
      <c r="AF790" s="10"/>
      <c r="AG790" s="10"/>
      <c r="AH790" s="10"/>
      <c r="AI790" s="10"/>
      <c r="AJ790" s="10"/>
      <c r="AK790" s="10"/>
    </row>
    <row r="791" spans="1:37" s="15" customFormat="1" x14ac:dyDescent="0.2">
      <c r="A791" s="12"/>
      <c r="B791" s="13"/>
      <c r="C791" s="13"/>
      <c r="D791" s="14"/>
      <c r="G791" s="16"/>
      <c r="H791" s="13"/>
      <c r="I791" s="10"/>
      <c r="J791" s="10"/>
      <c r="K791" s="10"/>
      <c r="L791" s="10"/>
      <c r="M791" s="10"/>
      <c r="N791" s="20"/>
      <c r="O791" s="17"/>
      <c r="P791" s="17"/>
      <c r="Q791" s="17"/>
      <c r="R791" s="17"/>
      <c r="S791" s="17"/>
      <c r="T791" s="17"/>
      <c r="U791" s="17"/>
      <c r="V791" s="17"/>
      <c r="W791" s="17"/>
      <c r="X791" s="10"/>
      <c r="Y791" s="10"/>
      <c r="Z791" s="10"/>
      <c r="AA791" s="10"/>
      <c r="AB791" s="10"/>
      <c r="AC791" s="10"/>
      <c r="AD791" s="10"/>
      <c r="AE791" s="10"/>
      <c r="AF791" s="10"/>
      <c r="AG791" s="10"/>
      <c r="AH791" s="10"/>
      <c r="AI791" s="10"/>
      <c r="AJ791" s="10"/>
      <c r="AK791" s="10"/>
    </row>
    <row r="792" spans="1:37" s="15" customFormat="1" x14ac:dyDescent="0.2">
      <c r="A792" s="12"/>
      <c r="B792" s="13"/>
      <c r="C792" s="13"/>
      <c r="D792" s="14"/>
      <c r="G792" s="16"/>
      <c r="H792" s="13"/>
      <c r="I792" s="10"/>
      <c r="J792" s="10"/>
      <c r="K792" s="10"/>
      <c r="L792" s="10"/>
      <c r="M792" s="10"/>
      <c r="N792" s="20"/>
      <c r="O792" s="17"/>
      <c r="P792" s="17"/>
      <c r="Q792" s="17"/>
      <c r="R792" s="17"/>
      <c r="S792" s="17"/>
      <c r="T792" s="17"/>
      <c r="U792" s="17"/>
      <c r="V792" s="17"/>
      <c r="W792" s="17"/>
      <c r="X792" s="10"/>
      <c r="Y792" s="10"/>
      <c r="Z792" s="10"/>
      <c r="AA792" s="10"/>
      <c r="AB792" s="10"/>
      <c r="AC792" s="10"/>
      <c r="AD792" s="10"/>
      <c r="AE792" s="10"/>
      <c r="AF792" s="10"/>
      <c r="AG792" s="10"/>
      <c r="AH792" s="10"/>
      <c r="AI792" s="10"/>
      <c r="AJ792" s="10"/>
      <c r="AK792" s="10"/>
    </row>
    <row r="793" spans="1:37" s="15" customFormat="1" x14ac:dyDescent="0.2">
      <c r="A793" s="12"/>
      <c r="B793" s="13"/>
      <c r="C793" s="13"/>
      <c r="D793" s="14"/>
      <c r="G793" s="16"/>
      <c r="H793" s="13"/>
      <c r="I793" s="10"/>
      <c r="J793" s="10"/>
      <c r="K793" s="10"/>
      <c r="L793" s="10"/>
      <c r="M793" s="10"/>
      <c r="N793" s="20"/>
      <c r="O793" s="17"/>
      <c r="P793" s="17"/>
      <c r="Q793" s="17"/>
      <c r="R793" s="17"/>
      <c r="S793" s="17"/>
      <c r="T793" s="17"/>
      <c r="U793" s="17"/>
      <c r="V793" s="17"/>
      <c r="W793" s="17"/>
      <c r="X793" s="10"/>
      <c r="Y793" s="10"/>
      <c r="Z793" s="10"/>
      <c r="AA793" s="10"/>
      <c r="AB793" s="10"/>
      <c r="AC793" s="10"/>
      <c r="AD793" s="10"/>
      <c r="AE793" s="10"/>
      <c r="AF793" s="10"/>
      <c r="AG793" s="10"/>
      <c r="AH793" s="10"/>
      <c r="AI793" s="10"/>
      <c r="AJ793" s="10"/>
      <c r="AK793" s="10"/>
    </row>
    <row r="794" spans="1:37" s="15" customFormat="1" x14ac:dyDescent="0.2">
      <c r="A794" s="12"/>
      <c r="B794" s="13"/>
      <c r="C794" s="13"/>
      <c r="D794" s="14"/>
      <c r="G794" s="16"/>
      <c r="H794" s="13"/>
      <c r="I794" s="10"/>
      <c r="J794" s="10"/>
      <c r="K794" s="10"/>
      <c r="L794" s="10"/>
      <c r="M794" s="10"/>
      <c r="N794" s="20"/>
      <c r="O794" s="17"/>
      <c r="P794" s="17"/>
      <c r="Q794" s="17"/>
      <c r="R794" s="17"/>
      <c r="S794" s="17"/>
      <c r="T794" s="17"/>
      <c r="U794" s="17"/>
      <c r="V794" s="17"/>
      <c r="W794" s="17"/>
      <c r="X794" s="10"/>
      <c r="Y794" s="10"/>
      <c r="Z794" s="10"/>
      <c r="AA794" s="10"/>
      <c r="AB794" s="10"/>
      <c r="AC794" s="10"/>
      <c r="AD794" s="10"/>
      <c r="AE794" s="10"/>
      <c r="AF794" s="10"/>
      <c r="AG794" s="10"/>
      <c r="AH794" s="10"/>
      <c r="AI794" s="10"/>
      <c r="AJ794" s="10"/>
      <c r="AK794" s="10"/>
    </row>
    <row r="795" spans="1:37" s="15" customFormat="1" x14ac:dyDescent="0.2">
      <c r="A795" s="12"/>
      <c r="B795" s="13"/>
      <c r="C795" s="13"/>
      <c r="D795" s="14"/>
      <c r="G795" s="16"/>
      <c r="H795" s="13"/>
      <c r="I795" s="10"/>
      <c r="J795" s="10"/>
      <c r="K795" s="10"/>
      <c r="L795" s="10"/>
      <c r="M795" s="10"/>
      <c r="N795" s="20"/>
      <c r="O795" s="17"/>
      <c r="P795" s="17"/>
      <c r="Q795" s="17"/>
      <c r="R795" s="17"/>
      <c r="S795" s="17"/>
      <c r="T795" s="17"/>
      <c r="U795" s="17"/>
      <c r="V795" s="17"/>
      <c r="W795" s="17"/>
      <c r="X795" s="10"/>
      <c r="Y795" s="10"/>
      <c r="Z795" s="10"/>
      <c r="AA795" s="10"/>
      <c r="AB795" s="10"/>
      <c r="AC795" s="10"/>
      <c r="AD795" s="10"/>
      <c r="AE795" s="10"/>
      <c r="AF795" s="10"/>
      <c r="AG795" s="10"/>
      <c r="AH795" s="10"/>
      <c r="AI795" s="10"/>
      <c r="AJ795" s="10"/>
      <c r="AK795" s="10"/>
    </row>
    <row r="796" spans="1:37" s="15" customFormat="1" x14ac:dyDescent="0.2">
      <c r="A796" s="12"/>
      <c r="B796" s="13"/>
      <c r="C796" s="13"/>
      <c r="D796" s="14"/>
      <c r="G796" s="16"/>
      <c r="H796" s="13"/>
      <c r="I796" s="10"/>
      <c r="J796" s="10"/>
      <c r="K796" s="10"/>
      <c r="L796" s="10"/>
      <c r="M796" s="10"/>
      <c r="N796" s="20"/>
      <c r="O796" s="17"/>
      <c r="P796" s="17"/>
      <c r="Q796" s="17"/>
      <c r="R796" s="17"/>
      <c r="S796" s="17"/>
      <c r="T796" s="17"/>
      <c r="U796" s="17"/>
      <c r="V796" s="17"/>
      <c r="W796" s="17"/>
      <c r="X796" s="10"/>
      <c r="Y796" s="10"/>
      <c r="Z796" s="10"/>
      <c r="AA796" s="10"/>
      <c r="AB796" s="10"/>
      <c r="AC796" s="10"/>
      <c r="AD796" s="10"/>
      <c r="AE796" s="10"/>
      <c r="AF796" s="10"/>
      <c r="AG796" s="10"/>
      <c r="AH796" s="10"/>
      <c r="AI796" s="10"/>
      <c r="AJ796" s="10"/>
      <c r="AK796" s="10"/>
    </row>
    <row r="797" spans="1:37" s="15" customFormat="1" x14ac:dyDescent="0.2">
      <c r="A797" s="12"/>
      <c r="B797" s="13"/>
      <c r="C797" s="13"/>
      <c r="D797" s="14"/>
      <c r="G797" s="16"/>
      <c r="H797" s="13"/>
      <c r="I797" s="10"/>
      <c r="J797" s="10"/>
      <c r="K797" s="10"/>
      <c r="L797" s="10"/>
      <c r="M797" s="10"/>
      <c r="N797" s="20"/>
      <c r="O797" s="17"/>
      <c r="P797" s="17"/>
      <c r="Q797" s="17"/>
      <c r="R797" s="17"/>
      <c r="S797" s="17"/>
      <c r="T797" s="17"/>
      <c r="U797" s="17"/>
      <c r="V797" s="17"/>
      <c r="W797" s="17"/>
      <c r="X797" s="10"/>
      <c r="Y797" s="10"/>
      <c r="Z797" s="10"/>
      <c r="AA797" s="10"/>
      <c r="AB797" s="10"/>
      <c r="AC797" s="10"/>
      <c r="AD797" s="10"/>
      <c r="AE797" s="10"/>
      <c r="AF797" s="10"/>
      <c r="AG797" s="10"/>
      <c r="AH797" s="10"/>
      <c r="AI797" s="10"/>
      <c r="AJ797" s="10"/>
      <c r="AK797" s="10"/>
    </row>
    <row r="798" spans="1:37" s="15" customFormat="1" x14ac:dyDescent="0.2">
      <c r="A798" s="12"/>
      <c r="B798" s="13"/>
      <c r="C798" s="13"/>
      <c r="D798" s="14"/>
      <c r="G798" s="16"/>
      <c r="H798" s="13"/>
      <c r="I798" s="10"/>
      <c r="J798" s="10"/>
      <c r="K798" s="10"/>
      <c r="L798" s="10"/>
      <c r="M798" s="10"/>
      <c r="N798" s="20"/>
      <c r="O798" s="17"/>
      <c r="P798" s="17"/>
      <c r="Q798" s="17"/>
      <c r="R798" s="17"/>
      <c r="S798" s="17"/>
      <c r="T798" s="17"/>
      <c r="U798" s="17"/>
      <c r="V798" s="17"/>
      <c r="W798" s="17"/>
      <c r="X798" s="10"/>
      <c r="Y798" s="10"/>
      <c r="Z798" s="10"/>
      <c r="AA798" s="10"/>
      <c r="AB798" s="10"/>
      <c r="AC798" s="10"/>
      <c r="AD798" s="10"/>
      <c r="AE798" s="10"/>
      <c r="AF798" s="10"/>
      <c r="AG798" s="10"/>
      <c r="AH798" s="10"/>
      <c r="AI798" s="10"/>
      <c r="AJ798" s="10"/>
      <c r="AK798" s="10"/>
    </row>
    <row r="799" spans="1:37" s="15" customFormat="1" x14ac:dyDescent="0.2">
      <c r="A799" s="12"/>
      <c r="B799" s="13"/>
      <c r="C799" s="13"/>
      <c r="D799" s="14"/>
      <c r="G799" s="16"/>
      <c r="H799" s="13"/>
      <c r="I799" s="10"/>
      <c r="J799" s="10"/>
      <c r="K799" s="10"/>
      <c r="L799" s="10"/>
      <c r="M799" s="10"/>
      <c r="N799" s="20"/>
      <c r="O799" s="17"/>
      <c r="P799" s="17"/>
      <c r="Q799" s="17"/>
      <c r="R799" s="17"/>
      <c r="S799" s="17"/>
      <c r="T799" s="17"/>
      <c r="U799" s="17"/>
      <c r="V799" s="17"/>
      <c r="W799" s="17"/>
      <c r="X799" s="10"/>
      <c r="Y799" s="10"/>
      <c r="Z799" s="10"/>
      <c r="AA799" s="10"/>
      <c r="AB799" s="10"/>
      <c r="AC799" s="10"/>
      <c r="AD799" s="10"/>
      <c r="AE799" s="10"/>
      <c r="AF799" s="10"/>
      <c r="AG799" s="10"/>
      <c r="AH799" s="10"/>
      <c r="AI799" s="10"/>
      <c r="AJ799" s="10"/>
      <c r="AK799" s="10"/>
    </row>
    <row r="800" spans="1:37" s="15" customFormat="1" x14ac:dyDescent="0.2">
      <c r="A800" s="12"/>
      <c r="B800" s="13"/>
      <c r="C800" s="13"/>
      <c r="D800" s="14"/>
      <c r="G800" s="16"/>
      <c r="H800" s="13"/>
      <c r="I800" s="10"/>
      <c r="J800" s="10"/>
      <c r="K800" s="10"/>
      <c r="L800" s="10"/>
      <c r="M800" s="10"/>
      <c r="N800" s="20"/>
      <c r="O800" s="17"/>
      <c r="P800" s="17"/>
      <c r="Q800" s="17"/>
      <c r="R800" s="17"/>
      <c r="S800" s="17"/>
      <c r="T800" s="17"/>
      <c r="U800" s="17"/>
      <c r="V800" s="17"/>
      <c r="W800" s="17"/>
      <c r="X800" s="10"/>
      <c r="Y800" s="10"/>
      <c r="Z800" s="10"/>
      <c r="AA800" s="10"/>
      <c r="AB800" s="10"/>
      <c r="AC800" s="10"/>
      <c r="AD800" s="10"/>
      <c r="AE800" s="10"/>
      <c r="AF800" s="10"/>
      <c r="AG800" s="10"/>
      <c r="AH800" s="10"/>
      <c r="AI800" s="10"/>
      <c r="AJ800" s="10"/>
      <c r="AK800" s="10"/>
    </row>
    <row r="801" spans="1:37" s="15" customFormat="1" x14ac:dyDescent="0.2">
      <c r="A801" s="12"/>
      <c r="B801" s="13"/>
      <c r="C801" s="13"/>
      <c r="D801" s="14"/>
      <c r="G801" s="16"/>
      <c r="H801" s="13"/>
      <c r="I801" s="10"/>
      <c r="J801" s="10"/>
      <c r="K801" s="10"/>
      <c r="L801" s="10"/>
      <c r="M801" s="10"/>
      <c r="N801" s="20"/>
      <c r="O801" s="17"/>
      <c r="P801" s="17"/>
      <c r="Q801" s="17"/>
      <c r="R801" s="17"/>
      <c r="S801" s="17"/>
      <c r="T801" s="17"/>
      <c r="U801" s="17"/>
      <c r="V801" s="17"/>
      <c r="W801" s="17"/>
      <c r="X801" s="10"/>
      <c r="Y801" s="10"/>
      <c r="Z801" s="10"/>
      <c r="AA801" s="10"/>
      <c r="AB801" s="10"/>
      <c r="AC801" s="10"/>
      <c r="AD801" s="10"/>
      <c r="AE801" s="10"/>
      <c r="AF801" s="10"/>
      <c r="AG801" s="10"/>
      <c r="AH801" s="10"/>
      <c r="AI801" s="10"/>
      <c r="AJ801" s="10"/>
      <c r="AK801" s="10"/>
    </row>
    <row r="802" spans="1:37" s="15" customFormat="1" x14ac:dyDescent="0.2">
      <c r="A802" s="12"/>
      <c r="B802" s="13"/>
      <c r="C802" s="13"/>
      <c r="D802" s="14"/>
      <c r="G802" s="16"/>
      <c r="H802" s="13"/>
      <c r="I802" s="10"/>
      <c r="J802" s="10"/>
      <c r="K802" s="10"/>
      <c r="L802" s="10"/>
      <c r="M802" s="10"/>
      <c r="N802" s="20"/>
      <c r="O802" s="17"/>
      <c r="P802" s="17"/>
      <c r="Q802" s="17"/>
      <c r="R802" s="17"/>
      <c r="S802" s="17"/>
      <c r="T802" s="17"/>
      <c r="U802" s="17"/>
      <c r="V802" s="17"/>
      <c r="W802" s="17"/>
      <c r="X802" s="10"/>
      <c r="Y802" s="10"/>
      <c r="Z802" s="10"/>
      <c r="AA802" s="10"/>
      <c r="AB802" s="10"/>
      <c r="AC802" s="10"/>
      <c r="AD802" s="10"/>
      <c r="AE802" s="10"/>
      <c r="AF802" s="10"/>
      <c r="AG802" s="10"/>
      <c r="AH802" s="10"/>
      <c r="AI802" s="10"/>
      <c r="AJ802" s="10"/>
      <c r="AK802" s="10"/>
    </row>
    <row r="803" spans="1:37" s="15" customFormat="1" x14ac:dyDescent="0.2">
      <c r="A803" s="12"/>
      <c r="B803" s="13"/>
      <c r="C803" s="13"/>
      <c r="D803" s="14"/>
      <c r="G803" s="16"/>
      <c r="H803" s="13"/>
      <c r="I803" s="10"/>
      <c r="J803" s="10"/>
      <c r="K803" s="10"/>
      <c r="L803" s="10"/>
      <c r="M803" s="10"/>
      <c r="N803" s="20"/>
      <c r="O803" s="17"/>
      <c r="P803" s="17"/>
      <c r="Q803" s="17"/>
      <c r="R803" s="17"/>
      <c r="S803" s="17"/>
      <c r="T803" s="17"/>
      <c r="U803" s="17"/>
      <c r="V803" s="17"/>
      <c r="W803" s="17"/>
      <c r="X803" s="10"/>
      <c r="Y803" s="10"/>
      <c r="Z803" s="10"/>
      <c r="AA803" s="10"/>
      <c r="AB803" s="10"/>
      <c r="AC803" s="10"/>
      <c r="AD803" s="10"/>
      <c r="AE803" s="10"/>
      <c r="AF803" s="10"/>
      <c r="AG803" s="10"/>
      <c r="AH803" s="10"/>
      <c r="AI803" s="10"/>
      <c r="AJ803" s="10"/>
      <c r="AK803" s="10"/>
    </row>
    <row r="804" spans="1:37" s="15" customFormat="1" x14ac:dyDescent="0.2">
      <c r="A804" s="12"/>
      <c r="B804" s="13"/>
      <c r="C804" s="13"/>
      <c r="D804" s="14"/>
      <c r="G804" s="16"/>
      <c r="H804" s="13"/>
      <c r="I804" s="10"/>
      <c r="J804" s="10"/>
      <c r="K804" s="10"/>
      <c r="L804" s="10"/>
      <c r="M804" s="10"/>
      <c r="N804" s="20"/>
      <c r="O804" s="17"/>
      <c r="P804" s="17"/>
      <c r="Q804" s="17"/>
      <c r="R804" s="17"/>
      <c r="S804" s="17"/>
      <c r="T804" s="17"/>
      <c r="U804" s="17"/>
      <c r="V804" s="17"/>
      <c r="W804" s="17"/>
      <c r="X804" s="10"/>
      <c r="Y804" s="10"/>
      <c r="Z804" s="10"/>
      <c r="AA804" s="10"/>
      <c r="AB804" s="10"/>
      <c r="AC804" s="10"/>
      <c r="AD804" s="10"/>
      <c r="AE804" s="10"/>
      <c r="AF804" s="10"/>
      <c r="AG804" s="10"/>
      <c r="AH804" s="10"/>
      <c r="AI804" s="10"/>
      <c r="AJ804" s="10"/>
      <c r="AK804" s="10"/>
    </row>
    <row r="805" spans="1:37" s="15" customFormat="1" x14ac:dyDescent="0.2">
      <c r="A805" s="12"/>
      <c r="B805" s="13"/>
      <c r="C805" s="13"/>
      <c r="D805" s="14"/>
      <c r="G805" s="16"/>
      <c r="H805" s="13"/>
      <c r="I805" s="10"/>
      <c r="J805" s="10"/>
      <c r="K805" s="10"/>
      <c r="L805" s="10"/>
      <c r="M805" s="10"/>
      <c r="N805" s="20"/>
      <c r="O805" s="17"/>
      <c r="P805" s="17"/>
      <c r="Q805" s="17"/>
      <c r="R805" s="17"/>
      <c r="S805" s="17"/>
      <c r="T805" s="17"/>
      <c r="U805" s="17"/>
      <c r="V805" s="17"/>
      <c r="W805" s="17"/>
      <c r="X805" s="10"/>
      <c r="Y805" s="10"/>
      <c r="Z805" s="10"/>
      <c r="AA805" s="10"/>
      <c r="AB805" s="10"/>
      <c r="AC805" s="10"/>
      <c r="AD805" s="10"/>
      <c r="AE805" s="10"/>
      <c r="AF805" s="10"/>
      <c r="AG805" s="10"/>
      <c r="AH805" s="10"/>
      <c r="AI805" s="10"/>
      <c r="AJ805" s="10"/>
      <c r="AK805" s="10"/>
    </row>
    <row r="806" spans="1:37" s="15" customFormat="1" x14ac:dyDescent="0.2">
      <c r="A806" s="12"/>
      <c r="B806" s="13"/>
      <c r="C806" s="13"/>
      <c r="D806" s="14"/>
      <c r="G806" s="16"/>
      <c r="H806" s="13"/>
      <c r="I806" s="10"/>
      <c r="J806" s="10"/>
      <c r="K806" s="10"/>
      <c r="L806" s="10"/>
      <c r="M806" s="10"/>
      <c r="N806" s="20"/>
      <c r="O806" s="17"/>
      <c r="P806" s="17"/>
      <c r="Q806" s="17"/>
      <c r="R806" s="17"/>
      <c r="S806" s="17"/>
      <c r="T806" s="17"/>
      <c r="U806" s="17"/>
      <c r="V806" s="17"/>
      <c r="W806" s="17"/>
      <c r="X806" s="10"/>
      <c r="Y806" s="10"/>
      <c r="Z806" s="10"/>
      <c r="AA806" s="10"/>
      <c r="AB806" s="10"/>
      <c r="AC806" s="10"/>
      <c r="AD806" s="10"/>
      <c r="AE806" s="10"/>
      <c r="AF806" s="10"/>
      <c r="AG806" s="10"/>
      <c r="AH806" s="10"/>
      <c r="AI806" s="10"/>
      <c r="AJ806" s="10"/>
      <c r="AK806" s="10"/>
    </row>
    <row r="807" spans="1:37" s="15" customFormat="1" x14ac:dyDescent="0.2">
      <c r="A807" s="12"/>
      <c r="B807" s="13"/>
      <c r="C807" s="13"/>
      <c r="D807" s="14"/>
      <c r="G807" s="16"/>
      <c r="H807" s="13"/>
      <c r="I807" s="10"/>
      <c r="J807" s="10"/>
      <c r="K807" s="10"/>
      <c r="L807" s="10"/>
      <c r="M807" s="10"/>
      <c r="N807" s="20"/>
      <c r="O807" s="17"/>
      <c r="P807" s="17"/>
      <c r="Q807" s="17"/>
      <c r="R807" s="17"/>
      <c r="S807" s="17"/>
      <c r="T807" s="17"/>
      <c r="U807" s="17"/>
      <c r="V807" s="17"/>
      <c r="W807" s="17"/>
      <c r="X807" s="10"/>
      <c r="Y807" s="10"/>
      <c r="Z807" s="10"/>
      <c r="AA807" s="10"/>
      <c r="AB807" s="10"/>
      <c r="AC807" s="10"/>
      <c r="AD807" s="10"/>
      <c r="AE807" s="10"/>
      <c r="AF807" s="10"/>
      <c r="AG807" s="10"/>
      <c r="AH807" s="10"/>
      <c r="AI807" s="10"/>
      <c r="AJ807" s="10"/>
      <c r="AK807" s="10"/>
    </row>
    <row r="808" spans="1:37" s="15" customFormat="1" x14ac:dyDescent="0.2">
      <c r="A808" s="12"/>
      <c r="B808" s="13"/>
      <c r="C808" s="13"/>
      <c r="D808" s="14"/>
      <c r="G808" s="16"/>
      <c r="H808" s="13"/>
      <c r="I808" s="10"/>
      <c r="J808" s="10"/>
      <c r="K808" s="10"/>
      <c r="L808" s="10"/>
      <c r="M808" s="10"/>
      <c r="N808" s="20"/>
      <c r="O808" s="17"/>
      <c r="P808" s="17"/>
      <c r="Q808" s="17"/>
      <c r="R808" s="17"/>
      <c r="S808" s="17"/>
      <c r="T808" s="17"/>
      <c r="U808" s="17"/>
      <c r="V808" s="17"/>
      <c r="W808" s="17"/>
      <c r="X808" s="10"/>
      <c r="Y808" s="10"/>
      <c r="Z808" s="10"/>
      <c r="AA808" s="10"/>
      <c r="AB808" s="10"/>
      <c r="AC808" s="10"/>
      <c r="AD808" s="10"/>
      <c r="AE808" s="10"/>
      <c r="AF808" s="10"/>
      <c r="AG808" s="10"/>
      <c r="AH808" s="10"/>
      <c r="AI808" s="10"/>
      <c r="AJ808" s="10"/>
      <c r="AK808" s="10"/>
    </row>
    <row r="809" spans="1:37" s="15" customFormat="1" x14ac:dyDescent="0.2">
      <c r="A809" s="12"/>
      <c r="B809" s="13"/>
      <c r="C809" s="13"/>
      <c r="D809" s="14"/>
      <c r="G809" s="16"/>
      <c r="H809" s="13"/>
      <c r="I809" s="10"/>
      <c r="J809" s="10"/>
      <c r="K809" s="10"/>
      <c r="L809" s="10"/>
      <c r="M809" s="10"/>
      <c r="N809" s="20"/>
      <c r="O809" s="17"/>
      <c r="P809" s="17"/>
      <c r="Q809" s="17"/>
      <c r="R809" s="17"/>
      <c r="S809" s="17"/>
      <c r="T809" s="17"/>
      <c r="U809" s="17"/>
      <c r="V809" s="17"/>
      <c r="W809" s="17"/>
      <c r="X809" s="10"/>
      <c r="Y809" s="10"/>
      <c r="Z809" s="10"/>
      <c r="AA809" s="10"/>
      <c r="AB809" s="10"/>
      <c r="AC809" s="10"/>
      <c r="AD809" s="10"/>
      <c r="AE809" s="10"/>
      <c r="AF809" s="10"/>
      <c r="AG809" s="10"/>
      <c r="AH809" s="10"/>
      <c r="AI809" s="10"/>
      <c r="AJ809" s="10"/>
      <c r="AK809" s="10"/>
    </row>
    <row r="810" spans="1:37" s="15" customFormat="1" x14ac:dyDescent="0.2">
      <c r="A810" s="12"/>
      <c r="B810" s="13"/>
      <c r="C810" s="13"/>
      <c r="D810" s="14"/>
      <c r="G810" s="16"/>
      <c r="H810" s="13"/>
      <c r="I810" s="10"/>
      <c r="J810" s="10"/>
      <c r="K810" s="10"/>
      <c r="L810" s="10"/>
      <c r="M810" s="10"/>
      <c r="N810" s="20"/>
      <c r="O810" s="17"/>
      <c r="P810" s="17"/>
      <c r="Q810" s="17"/>
      <c r="R810" s="17"/>
      <c r="S810" s="17"/>
      <c r="T810" s="17"/>
      <c r="U810" s="17"/>
      <c r="V810" s="17"/>
      <c r="W810" s="17"/>
      <c r="X810" s="10"/>
      <c r="Y810" s="10"/>
      <c r="Z810" s="10"/>
      <c r="AA810" s="10"/>
      <c r="AB810" s="10"/>
      <c r="AC810" s="10"/>
      <c r="AD810" s="10"/>
      <c r="AE810" s="10"/>
      <c r="AF810" s="10"/>
      <c r="AG810" s="10"/>
      <c r="AH810" s="10"/>
      <c r="AI810" s="10"/>
      <c r="AJ810" s="10"/>
      <c r="AK810" s="10"/>
    </row>
    <row r="811" spans="1:37" s="15" customFormat="1" x14ac:dyDescent="0.2">
      <c r="A811" s="12"/>
      <c r="B811" s="13"/>
      <c r="C811" s="13"/>
      <c r="D811" s="14"/>
      <c r="G811" s="16"/>
      <c r="H811" s="13"/>
      <c r="I811" s="10"/>
      <c r="J811" s="10"/>
      <c r="K811" s="10"/>
      <c r="L811" s="10"/>
      <c r="M811" s="10"/>
      <c r="N811" s="20"/>
      <c r="O811" s="17"/>
      <c r="P811" s="17"/>
      <c r="Q811" s="17"/>
      <c r="R811" s="17"/>
      <c r="S811" s="17"/>
      <c r="T811" s="17"/>
      <c r="U811" s="17"/>
      <c r="V811" s="17"/>
      <c r="W811" s="17"/>
      <c r="X811" s="10"/>
      <c r="Y811" s="10"/>
      <c r="Z811" s="10"/>
      <c r="AA811" s="10"/>
      <c r="AB811" s="10"/>
      <c r="AC811" s="10"/>
      <c r="AD811" s="10"/>
      <c r="AE811" s="10"/>
      <c r="AF811" s="10"/>
      <c r="AG811" s="10"/>
      <c r="AH811" s="10"/>
      <c r="AI811" s="10"/>
      <c r="AJ811" s="10"/>
      <c r="AK811" s="10"/>
    </row>
    <row r="812" spans="1:37" s="15" customFormat="1" x14ac:dyDescent="0.2">
      <c r="A812" s="12"/>
      <c r="B812" s="13"/>
      <c r="C812" s="13"/>
      <c r="D812" s="14"/>
      <c r="G812" s="16"/>
      <c r="H812" s="13"/>
      <c r="I812" s="10"/>
      <c r="J812" s="10"/>
      <c r="K812" s="10"/>
      <c r="L812" s="10"/>
      <c r="M812" s="10"/>
      <c r="N812" s="20"/>
      <c r="O812" s="17"/>
      <c r="P812" s="17"/>
      <c r="Q812" s="17"/>
      <c r="R812" s="17"/>
      <c r="S812" s="17"/>
      <c r="T812" s="17"/>
      <c r="U812" s="17"/>
      <c r="V812" s="17"/>
      <c r="W812" s="17"/>
      <c r="X812" s="10"/>
      <c r="Y812" s="10"/>
      <c r="Z812" s="10"/>
      <c r="AA812" s="10"/>
      <c r="AB812" s="10"/>
      <c r="AC812" s="10"/>
      <c r="AD812" s="10"/>
      <c r="AE812" s="10"/>
      <c r="AF812" s="10"/>
      <c r="AG812" s="10"/>
      <c r="AH812" s="10"/>
      <c r="AI812" s="10"/>
      <c r="AJ812" s="10"/>
      <c r="AK812" s="10"/>
    </row>
    <row r="813" spans="1:37" s="15" customFormat="1" x14ac:dyDescent="0.2">
      <c r="A813" s="12"/>
      <c r="B813" s="13"/>
      <c r="C813" s="13"/>
      <c r="D813" s="14"/>
      <c r="G813" s="16"/>
      <c r="H813" s="13"/>
      <c r="I813" s="10"/>
      <c r="J813" s="10"/>
      <c r="K813" s="10"/>
      <c r="L813" s="10"/>
      <c r="M813" s="10"/>
      <c r="N813" s="20"/>
      <c r="O813" s="17"/>
      <c r="P813" s="17"/>
      <c r="Q813" s="17"/>
      <c r="R813" s="17"/>
      <c r="S813" s="17"/>
      <c r="T813" s="17"/>
      <c r="U813" s="17"/>
      <c r="V813" s="17"/>
      <c r="W813" s="17"/>
      <c r="X813" s="10"/>
      <c r="Y813" s="10"/>
      <c r="Z813" s="10"/>
      <c r="AA813" s="10"/>
      <c r="AB813" s="10"/>
      <c r="AC813" s="10"/>
      <c r="AD813" s="10"/>
      <c r="AE813" s="10"/>
      <c r="AF813" s="10"/>
      <c r="AG813" s="10"/>
      <c r="AH813" s="10"/>
      <c r="AI813" s="10"/>
      <c r="AJ813" s="10"/>
      <c r="AK813" s="10"/>
    </row>
    <row r="814" spans="1:37" s="15" customFormat="1" x14ac:dyDescent="0.2">
      <c r="A814" s="12"/>
      <c r="B814" s="13"/>
      <c r="C814" s="13"/>
      <c r="D814" s="14"/>
      <c r="G814" s="16"/>
      <c r="H814" s="13"/>
      <c r="I814" s="10"/>
      <c r="J814" s="10"/>
      <c r="K814" s="10"/>
      <c r="L814" s="10"/>
      <c r="M814" s="10"/>
      <c r="N814" s="20"/>
      <c r="O814" s="17"/>
      <c r="P814" s="17"/>
      <c r="Q814" s="17"/>
      <c r="R814" s="17"/>
      <c r="S814" s="17"/>
      <c r="T814" s="17"/>
      <c r="U814" s="17"/>
      <c r="V814" s="17"/>
      <c r="W814" s="17"/>
      <c r="X814" s="10"/>
      <c r="Y814" s="10"/>
      <c r="Z814" s="10"/>
      <c r="AA814" s="10"/>
      <c r="AB814" s="10"/>
      <c r="AC814" s="10"/>
      <c r="AD814" s="10"/>
      <c r="AE814" s="10"/>
      <c r="AF814" s="10"/>
      <c r="AG814" s="10"/>
      <c r="AH814" s="10"/>
      <c r="AI814" s="10"/>
      <c r="AJ814" s="10"/>
      <c r="AK814" s="10"/>
    </row>
    <row r="815" spans="1:37" s="15" customFormat="1" x14ac:dyDescent="0.2">
      <c r="A815" s="12"/>
      <c r="B815" s="13"/>
      <c r="C815" s="13"/>
      <c r="D815" s="14"/>
      <c r="G815" s="16"/>
      <c r="H815" s="13"/>
      <c r="I815" s="10"/>
      <c r="J815" s="10"/>
      <c r="K815" s="10"/>
      <c r="L815" s="10"/>
      <c r="M815" s="10"/>
      <c r="N815" s="20"/>
      <c r="O815" s="17"/>
      <c r="P815" s="17"/>
      <c r="Q815" s="17"/>
      <c r="R815" s="17"/>
      <c r="S815" s="17"/>
      <c r="T815" s="17"/>
      <c r="U815" s="17"/>
      <c r="V815" s="17"/>
      <c r="W815" s="17"/>
      <c r="X815" s="10"/>
      <c r="Y815" s="10"/>
      <c r="Z815" s="10"/>
      <c r="AA815" s="10"/>
      <c r="AB815" s="10"/>
      <c r="AC815" s="10"/>
      <c r="AD815" s="10"/>
      <c r="AE815" s="10"/>
      <c r="AF815" s="10"/>
      <c r="AG815" s="10"/>
      <c r="AH815" s="10"/>
      <c r="AI815" s="10"/>
      <c r="AJ815" s="10"/>
      <c r="AK815" s="10"/>
    </row>
    <row r="816" spans="1:37" s="15" customFormat="1" x14ac:dyDescent="0.2">
      <c r="A816" s="12"/>
      <c r="B816" s="13"/>
      <c r="C816" s="13"/>
      <c r="D816" s="14"/>
      <c r="G816" s="16"/>
      <c r="H816" s="13"/>
      <c r="I816" s="10"/>
      <c r="J816" s="10"/>
      <c r="K816" s="10"/>
      <c r="L816" s="10"/>
      <c r="M816" s="10"/>
      <c r="N816" s="20"/>
      <c r="O816" s="17"/>
      <c r="P816" s="17"/>
      <c r="Q816" s="17"/>
      <c r="R816" s="17"/>
      <c r="S816" s="17"/>
      <c r="T816" s="17"/>
      <c r="U816" s="17"/>
      <c r="V816" s="17"/>
      <c r="W816" s="17"/>
      <c r="X816" s="10"/>
      <c r="Y816" s="10"/>
      <c r="Z816" s="10"/>
      <c r="AA816" s="10"/>
      <c r="AB816" s="10"/>
      <c r="AC816" s="10"/>
      <c r="AD816" s="10"/>
      <c r="AE816" s="10"/>
      <c r="AF816" s="10"/>
      <c r="AG816" s="10"/>
      <c r="AH816" s="10"/>
      <c r="AI816" s="10"/>
      <c r="AJ816" s="10"/>
      <c r="AK816" s="10"/>
    </row>
    <row r="817" spans="1:37" s="15" customFormat="1" x14ac:dyDescent="0.2">
      <c r="A817" s="12"/>
      <c r="B817" s="13"/>
      <c r="C817" s="13"/>
      <c r="D817" s="14"/>
      <c r="G817" s="16"/>
      <c r="H817" s="13"/>
      <c r="I817" s="10"/>
      <c r="J817" s="10"/>
      <c r="K817" s="10"/>
      <c r="L817" s="10"/>
      <c r="M817" s="10"/>
      <c r="N817" s="20"/>
      <c r="O817" s="17"/>
      <c r="P817" s="17"/>
      <c r="Q817" s="17"/>
      <c r="R817" s="17"/>
      <c r="S817" s="17"/>
      <c r="T817" s="17"/>
      <c r="U817" s="17"/>
      <c r="V817" s="17"/>
      <c r="W817" s="17"/>
      <c r="X817" s="10"/>
      <c r="Y817" s="10"/>
      <c r="Z817" s="10"/>
      <c r="AA817" s="10"/>
      <c r="AB817" s="10"/>
      <c r="AC817" s="10"/>
      <c r="AD817" s="10"/>
      <c r="AE817" s="10"/>
      <c r="AF817" s="10"/>
      <c r="AG817" s="10"/>
      <c r="AH817" s="10"/>
      <c r="AI817" s="10"/>
      <c r="AJ817" s="10"/>
      <c r="AK817" s="10"/>
    </row>
    <row r="818" spans="1:37" s="15" customFormat="1" x14ac:dyDescent="0.2">
      <c r="A818" s="12"/>
      <c r="B818" s="13"/>
      <c r="C818" s="13"/>
      <c r="D818" s="14"/>
      <c r="G818" s="16"/>
      <c r="H818" s="13"/>
      <c r="I818" s="10"/>
      <c r="J818" s="10"/>
      <c r="K818" s="10"/>
      <c r="L818" s="10"/>
      <c r="M818" s="10"/>
      <c r="N818" s="20"/>
      <c r="O818" s="17"/>
      <c r="P818" s="17"/>
      <c r="Q818" s="17"/>
      <c r="R818" s="17"/>
      <c r="S818" s="17"/>
      <c r="T818" s="17"/>
      <c r="U818" s="17"/>
      <c r="V818" s="17"/>
      <c r="W818" s="17"/>
      <c r="X818" s="10"/>
      <c r="Y818" s="10"/>
      <c r="Z818" s="10"/>
      <c r="AA818" s="10"/>
      <c r="AB818" s="10"/>
      <c r="AC818" s="10"/>
      <c r="AD818" s="10"/>
      <c r="AE818" s="10"/>
      <c r="AF818" s="10"/>
      <c r="AG818" s="10"/>
      <c r="AH818" s="10"/>
      <c r="AI818" s="10"/>
      <c r="AJ818" s="10"/>
      <c r="AK818" s="10"/>
    </row>
    <row r="819" spans="1:37" s="15" customFormat="1" x14ac:dyDescent="0.2">
      <c r="A819" s="12"/>
      <c r="B819" s="13"/>
      <c r="C819" s="13"/>
      <c r="D819" s="14"/>
      <c r="G819" s="16"/>
      <c r="H819" s="13"/>
      <c r="I819" s="10"/>
      <c r="J819" s="10"/>
      <c r="K819" s="10"/>
      <c r="L819" s="10"/>
      <c r="M819" s="10"/>
      <c r="N819" s="20"/>
      <c r="O819" s="17"/>
      <c r="P819" s="17"/>
      <c r="Q819" s="17"/>
      <c r="R819" s="17"/>
      <c r="S819" s="17"/>
      <c r="T819" s="17"/>
      <c r="U819" s="17"/>
      <c r="V819" s="17"/>
      <c r="W819" s="17"/>
      <c r="X819" s="10"/>
      <c r="Y819" s="10"/>
      <c r="Z819" s="10"/>
      <c r="AA819" s="10"/>
      <c r="AB819" s="10"/>
      <c r="AC819" s="10"/>
      <c r="AD819" s="10"/>
      <c r="AE819" s="10"/>
      <c r="AF819" s="10"/>
      <c r="AG819" s="10"/>
      <c r="AH819" s="10"/>
      <c r="AI819" s="10"/>
      <c r="AJ819" s="10"/>
      <c r="AK819" s="10"/>
    </row>
    <row r="820" spans="1:37" s="15" customFormat="1" x14ac:dyDescent="0.2">
      <c r="A820" s="12"/>
      <c r="B820" s="13"/>
      <c r="C820" s="13"/>
      <c r="D820" s="14"/>
      <c r="G820" s="16"/>
      <c r="H820" s="13"/>
      <c r="I820" s="10"/>
      <c r="J820" s="10"/>
      <c r="K820" s="10"/>
      <c r="L820" s="10"/>
      <c r="M820" s="10"/>
      <c r="N820" s="20"/>
      <c r="O820" s="17"/>
      <c r="P820" s="17"/>
      <c r="Q820" s="17"/>
      <c r="R820" s="17"/>
      <c r="S820" s="17"/>
      <c r="T820" s="17"/>
      <c r="U820" s="17"/>
      <c r="V820" s="17"/>
      <c r="W820" s="17"/>
      <c r="X820" s="10"/>
      <c r="Y820" s="10"/>
      <c r="Z820" s="10"/>
      <c r="AA820" s="10"/>
      <c r="AB820" s="10"/>
      <c r="AC820" s="10"/>
      <c r="AD820" s="10"/>
      <c r="AE820" s="10"/>
      <c r="AF820" s="10"/>
      <c r="AG820" s="10"/>
      <c r="AH820" s="10"/>
      <c r="AI820" s="10"/>
      <c r="AJ820" s="10"/>
      <c r="AK820" s="10"/>
    </row>
    <row r="821" spans="1:37" s="15" customFormat="1" x14ac:dyDescent="0.2">
      <c r="A821" s="12"/>
      <c r="B821" s="13"/>
      <c r="C821" s="13"/>
      <c r="D821" s="14"/>
      <c r="G821" s="16"/>
      <c r="H821" s="13"/>
      <c r="I821" s="10"/>
      <c r="J821" s="10"/>
      <c r="K821" s="10"/>
      <c r="L821" s="10"/>
      <c r="M821" s="10"/>
      <c r="N821" s="20"/>
      <c r="O821" s="17"/>
      <c r="P821" s="17"/>
      <c r="Q821" s="17"/>
      <c r="R821" s="17"/>
      <c r="S821" s="17"/>
      <c r="T821" s="17"/>
      <c r="U821" s="17"/>
      <c r="V821" s="17"/>
      <c r="W821" s="17"/>
      <c r="X821" s="10"/>
      <c r="Y821" s="10"/>
      <c r="Z821" s="10"/>
      <c r="AA821" s="10"/>
      <c r="AB821" s="10"/>
      <c r="AC821" s="10"/>
      <c r="AD821" s="10"/>
      <c r="AE821" s="10"/>
      <c r="AF821" s="10"/>
      <c r="AG821" s="10"/>
      <c r="AH821" s="10"/>
      <c r="AI821" s="10"/>
      <c r="AJ821" s="10"/>
      <c r="AK821" s="10"/>
    </row>
    <row r="822" spans="1:37" s="15" customFormat="1" x14ac:dyDescent="0.2">
      <c r="A822" s="12"/>
      <c r="B822" s="13"/>
      <c r="C822" s="13"/>
      <c r="D822" s="14"/>
      <c r="G822" s="16"/>
      <c r="H822" s="13"/>
      <c r="I822" s="10"/>
      <c r="J822" s="10"/>
      <c r="K822" s="10"/>
      <c r="L822" s="10"/>
      <c r="M822" s="10"/>
      <c r="N822" s="20"/>
      <c r="O822" s="17"/>
      <c r="P822" s="17"/>
      <c r="Q822" s="17"/>
      <c r="R822" s="17"/>
      <c r="S822" s="17"/>
      <c r="T822" s="17"/>
      <c r="U822" s="17"/>
      <c r="V822" s="17"/>
      <c r="W822" s="17"/>
      <c r="X822" s="10"/>
      <c r="Y822" s="10"/>
      <c r="Z822" s="10"/>
      <c r="AA822" s="10"/>
      <c r="AB822" s="10"/>
      <c r="AC822" s="10"/>
      <c r="AD822" s="10"/>
      <c r="AE822" s="10"/>
      <c r="AF822" s="10"/>
      <c r="AG822" s="10"/>
      <c r="AH822" s="10"/>
      <c r="AI822" s="10"/>
      <c r="AJ822" s="10"/>
      <c r="AK822" s="10"/>
    </row>
    <row r="823" spans="1:37" s="15" customFormat="1" x14ac:dyDescent="0.2">
      <c r="A823" s="12"/>
      <c r="B823" s="13"/>
      <c r="C823" s="13"/>
      <c r="D823" s="14"/>
      <c r="G823" s="16"/>
      <c r="H823" s="13"/>
      <c r="I823" s="10"/>
      <c r="J823" s="10"/>
      <c r="K823" s="10"/>
      <c r="L823" s="10"/>
      <c r="M823" s="10"/>
      <c r="N823" s="20"/>
      <c r="O823" s="17"/>
      <c r="P823" s="17"/>
      <c r="Q823" s="17"/>
      <c r="R823" s="17"/>
      <c r="S823" s="17"/>
      <c r="T823" s="17"/>
      <c r="U823" s="17"/>
      <c r="V823" s="17"/>
      <c r="W823" s="17"/>
      <c r="X823" s="10"/>
      <c r="Y823" s="10"/>
      <c r="Z823" s="10"/>
      <c r="AA823" s="10"/>
      <c r="AB823" s="10"/>
      <c r="AC823" s="10"/>
      <c r="AD823" s="10"/>
      <c r="AE823" s="10"/>
      <c r="AF823" s="10"/>
      <c r="AG823" s="10"/>
      <c r="AH823" s="10"/>
      <c r="AI823" s="10"/>
      <c r="AJ823" s="10"/>
      <c r="AK823" s="10"/>
    </row>
    <row r="824" spans="1:37" s="15" customFormat="1" x14ac:dyDescent="0.2">
      <c r="A824" s="12"/>
      <c r="B824" s="13"/>
      <c r="C824" s="13"/>
      <c r="D824" s="14"/>
      <c r="G824" s="16"/>
      <c r="H824" s="13"/>
      <c r="I824" s="10"/>
      <c r="J824" s="10"/>
      <c r="K824" s="10"/>
      <c r="L824" s="10"/>
      <c r="M824" s="10"/>
      <c r="N824" s="20"/>
      <c r="O824" s="17"/>
      <c r="P824" s="17"/>
      <c r="Q824" s="17"/>
      <c r="R824" s="17"/>
      <c r="S824" s="17"/>
      <c r="T824" s="17"/>
      <c r="U824" s="17"/>
      <c r="V824" s="17"/>
      <c r="W824" s="17"/>
      <c r="X824" s="10"/>
      <c r="Y824" s="10"/>
      <c r="Z824" s="10"/>
      <c r="AA824" s="10"/>
      <c r="AB824" s="10"/>
      <c r="AC824" s="10"/>
      <c r="AD824" s="10"/>
      <c r="AE824" s="10"/>
      <c r="AF824" s="10"/>
      <c r="AG824" s="10"/>
      <c r="AH824" s="10"/>
      <c r="AI824" s="10"/>
      <c r="AJ824" s="10"/>
      <c r="AK824" s="10"/>
    </row>
    <row r="825" spans="1:37" s="15" customFormat="1" x14ac:dyDescent="0.2">
      <c r="A825" s="12"/>
      <c r="B825" s="13"/>
      <c r="C825" s="13"/>
      <c r="D825" s="14"/>
      <c r="G825" s="16"/>
      <c r="H825" s="13"/>
      <c r="I825" s="10"/>
      <c r="J825" s="10"/>
      <c r="K825" s="10"/>
      <c r="L825" s="10"/>
      <c r="M825" s="10"/>
      <c r="N825" s="20"/>
      <c r="O825" s="17"/>
      <c r="P825" s="17"/>
      <c r="Q825" s="17"/>
      <c r="R825" s="17"/>
      <c r="S825" s="17"/>
      <c r="T825" s="17"/>
      <c r="U825" s="17"/>
      <c r="V825" s="17"/>
      <c r="W825" s="17"/>
      <c r="X825" s="10"/>
      <c r="Y825" s="10"/>
      <c r="Z825" s="10"/>
      <c r="AA825" s="10"/>
      <c r="AB825" s="10"/>
      <c r="AC825" s="10"/>
      <c r="AD825" s="10"/>
      <c r="AE825" s="10"/>
      <c r="AF825" s="10"/>
      <c r="AG825" s="10"/>
      <c r="AH825" s="10"/>
      <c r="AI825" s="10"/>
      <c r="AJ825" s="10"/>
      <c r="AK825" s="10"/>
    </row>
    <row r="826" spans="1:37" s="15" customFormat="1" x14ac:dyDescent="0.2">
      <c r="A826" s="12"/>
      <c r="B826" s="13"/>
      <c r="C826" s="13"/>
      <c r="D826" s="14"/>
      <c r="G826" s="16"/>
      <c r="H826" s="13"/>
      <c r="I826" s="10"/>
      <c r="J826" s="10"/>
      <c r="K826" s="10"/>
      <c r="L826" s="10"/>
      <c r="M826" s="10"/>
      <c r="N826" s="20"/>
      <c r="O826" s="17"/>
      <c r="P826" s="17"/>
      <c r="Q826" s="17"/>
      <c r="R826" s="17"/>
      <c r="S826" s="17"/>
      <c r="T826" s="17"/>
      <c r="U826" s="17"/>
      <c r="V826" s="17"/>
      <c r="W826" s="17"/>
      <c r="X826" s="10"/>
      <c r="Y826" s="10"/>
      <c r="Z826" s="10"/>
      <c r="AA826" s="10"/>
      <c r="AB826" s="10"/>
      <c r="AC826" s="10"/>
      <c r="AD826" s="10"/>
      <c r="AE826" s="10"/>
      <c r="AF826" s="10"/>
      <c r="AG826" s="10"/>
      <c r="AH826" s="10"/>
      <c r="AI826" s="10"/>
      <c r="AJ826" s="10"/>
      <c r="AK826" s="10"/>
    </row>
    <row r="827" spans="1:37" s="15" customFormat="1" x14ac:dyDescent="0.2">
      <c r="A827" s="12"/>
      <c r="B827" s="13"/>
      <c r="C827" s="13"/>
      <c r="D827" s="14"/>
      <c r="G827" s="16"/>
      <c r="H827" s="13"/>
      <c r="I827" s="10"/>
      <c r="J827" s="10"/>
      <c r="K827" s="10"/>
      <c r="L827" s="10"/>
      <c r="M827" s="10"/>
      <c r="N827" s="20"/>
      <c r="O827" s="17"/>
      <c r="P827" s="17"/>
      <c r="Q827" s="17"/>
      <c r="R827" s="17"/>
      <c r="S827" s="17"/>
      <c r="T827" s="17"/>
      <c r="U827" s="17"/>
      <c r="V827" s="17"/>
      <c r="W827" s="17"/>
      <c r="X827" s="10"/>
      <c r="Y827" s="10"/>
      <c r="Z827" s="10"/>
      <c r="AA827" s="10"/>
      <c r="AB827" s="10"/>
      <c r="AC827" s="10"/>
      <c r="AD827" s="10"/>
      <c r="AE827" s="10"/>
      <c r="AF827" s="10"/>
      <c r="AG827" s="10"/>
      <c r="AH827" s="10"/>
      <c r="AI827" s="10"/>
      <c r="AJ827" s="10"/>
      <c r="AK827" s="10"/>
    </row>
    <row r="828" spans="1:37" s="15" customFormat="1" x14ac:dyDescent="0.2">
      <c r="A828" s="12"/>
      <c r="B828" s="13"/>
      <c r="C828" s="13"/>
      <c r="D828" s="14"/>
      <c r="G828" s="16"/>
      <c r="H828" s="13"/>
      <c r="I828" s="10"/>
      <c r="J828" s="10"/>
      <c r="K828" s="10"/>
      <c r="L828" s="10"/>
      <c r="M828" s="10"/>
      <c r="N828" s="20"/>
      <c r="O828" s="17"/>
      <c r="P828" s="17"/>
      <c r="Q828" s="17"/>
      <c r="R828" s="17"/>
      <c r="S828" s="17"/>
      <c r="T828" s="17"/>
      <c r="U828" s="17"/>
      <c r="V828" s="17"/>
      <c r="W828" s="17"/>
      <c r="X828" s="10"/>
      <c r="Y828" s="10"/>
      <c r="Z828" s="10"/>
      <c r="AA828" s="10"/>
      <c r="AB828" s="10"/>
      <c r="AC828" s="10"/>
      <c r="AD828" s="10"/>
      <c r="AE828" s="10"/>
      <c r="AF828" s="10"/>
      <c r="AG828" s="10"/>
      <c r="AH828" s="10"/>
      <c r="AI828" s="10"/>
      <c r="AJ828" s="10"/>
      <c r="AK828" s="10"/>
    </row>
    <row r="829" spans="1:37" s="15" customFormat="1" x14ac:dyDescent="0.2">
      <c r="A829" s="12"/>
      <c r="B829" s="13"/>
      <c r="C829" s="13"/>
      <c r="D829" s="14"/>
      <c r="G829" s="16"/>
      <c r="H829" s="13"/>
      <c r="I829" s="10"/>
      <c r="J829" s="10"/>
      <c r="K829" s="10"/>
      <c r="L829" s="10"/>
      <c r="M829" s="10"/>
      <c r="N829" s="20"/>
      <c r="O829" s="17"/>
      <c r="P829" s="17"/>
      <c r="Q829" s="17"/>
      <c r="R829" s="17"/>
      <c r="S829" s="17"/>
      <c r="T829" s="17"/>
      <c r="U829" s="17"/>
      <c r="V829" s="17"/>
      <c r="W829" s="17"/>
      <c r="X829" s="10"/>
      <c r="Y829" s="10"/>
      <c r="Z829" s="10"/>
      <c r="AA829" s="10"/>
      <c r="AB829" s="10"/>
      <c r="AC829" s="10"/>
      <c r="AD829" s="10"/>
      <c r="AE829" s="10"/>
      <c r="AF829" s="10"/>
      <c r="AG829" s="10"/>
      <c r="AH829" s="10"/>
      <c r="AI829" s="10"/>
      <c r="AJ829" s="10"/>
      <c r="AK829" s="10"/>
    </row>
    <row r="830" spans="1:37" s="15" customFormat="1" x14ac:dyDescent="0.2">
      <c r="A830" s="12"/>
      <c r="B830" s="13"/>
      <c r="C830" s="13"/>
      <c r="D830" s="14"/>
      <c r="G830" s="16"/>
      <c r="H830" s="13"/>
      <c r="I830" s="10"/>
      <c r="J830" s="10"/>
      <c r="K830" s="10"/>
      <c r="L830" s="10"/>
      <c r="M830" s="10"/>
      <c r="N830" s="20"/>
      <c r="O830" s="17"/>
      <c r="P830" s="17"/>
      <c r="Q830" s="17"/>
      <c r="R830" s="17"/>
      <c r="S830" s="17"/>
      <c r="T830" s="17"/>
      <c r="U830" s="17"/>
      <c r="V830" s="17"/>
      <c r="W830" s="17"/>
      <c r="X830" s="10"/>
      <c r="Y830" s="10"/>
      <c r="Z830" s="10"/>
      <c r="AA830" s="10"/>
      <c r="AB830" s="10"/>
      <c r="AC830" s="10"/>
      <c r="AD830" s="10"/>
      <c r="AE830" s="10"/>
      <c r="AF830" s="10"/>
      <c r="AG830" s="10"/>
      <c r="AH830" s="10"/>
      <c r="AI830" s="10"/>
      <c r="AJ830" s="10"/>
      <c r="AK830" s="10"/>
    </row>
    <row r="831" spans="1:37" s="15" customFormat="1" x14ac:dyDescent="0.2">
      <c r="A831" s="12"/>
      <c r="B831" s="13"/>
      <c r="C831" s="13"/>
      <c r="D831" s="14"/>
      <c r="G831" s="16"/>
      <c r="H831" s="13"/>
      <c r="I831" s="10"/>
      <c r="J831" s="10"/>
      <c r="K831" s="10"/>
      <c r="L831" s="10"/>
      <c r="M831" s="10"/>
      <c r="N831" s="20"/>
      <c r="O831" s="17"/>
      <c r="P831" s="17"/>
      <c r="Q831" s="17"/>
      <c r="R831" s="17"/>
      <c r="S831" s="17"/>
      <c r="T831" s="17"/>
      <c r="U831" s="17"/>
      <c r="V831" s="17"/>
      <c r="W831" s="17"/>
      <c r="X831" s="10"/>
      <c r="Y831" s="10"/>
      <c r="Z831" s="10"/>
      <c r="AA831" s="10"/>
      <c r="AB831" s="10"/>
      <c r="AC831" s="10"/>
      <c r="AD831" s="10"/>
      <c r="AE831" s="10"/>
      <c r="AF831" s="10"/>
      <c r="AG831" s="10"/>
      <c r="AH831" s="10"/>
      <c r="AI831" s="10"/>
      <c r="AJ831" s="10"/>
      <c r="AK831" s="10"/>
    </row>
    <row r="832" spans="1:37" s="15" customFormat="1" x14ac:dyDescent="0.2">
      <c r="A832" s="12"/>
      <c r="B832" s="13"/>
      <c r="C832" s="13"/>
      <c r="D832" s="14"/>
      <c r="G832" s="16"/>
      <c r="H832" s="13"/>
      <c r="I832" s="10"/>
      <c r="J832" s="10"/>
      <c r="K832" s="10"/>
      <c r="L832" s="10"/>
      <c r="M832" s="10"/>
      <c r="N832" s="20"/>
      <c r="O832" s="17"/>
      <c r="P832" s="17"/>
      <c r="Q832" s="17"/>
      <c r="R832" s="17"/>
      <c r="S832" s="17"/>
      <c r="T832" s="17"/>
      <c r="U832" s="17"/>
      <c r="V832" s="17"/>
      <c r="W832" s="17"/>
      <c r="X832" s="10"/>
      <c r="Y832" s="10"/>
      <c r="Z832" s="10"/>
      <c r="AA832" s="10"/>
      <c r="AB832" s="10"/>
      <c r="AC832" s="10"/>
      <c r="AD832" s="10"/>
      <c r="AE832" s="10"/>
      <c r="AF832" s="10"/>
      <c r="AG832" s="10"/>
      <c r="AH832" s="10"/>
      <c r="AI832" s="10"/>
      <c r="AJ832" s="10"/>
      <c r="AK832" s="10"/>
    </row>
    <row r="833" spans="1:37" s="15" customFormat="1" x14ac:dyDescent="0.2">
      <c r="A833" s="12"/>
      <c r="B833" s="13"/>
      <c r="C833" s="13"/>
      <c r="D833" s="14"/>
      <c r="G833" s="16"/>
      <c r="H833" s="13"/>
      <c r="I833" s="10"/>
      <c r="J833" s="10"/>
      <c r="K833" s="10"/>
      <c r="L833" s="10"/>
      <c r="M833" s="10"/>
      <c r="N833" s="20"/>
      <c r="O833" s="17"/>
      <c r="P833" s="17"/>
      <c r="Q833" s="17"/>
      <c r="R833" s="17"/>
      <c r="S833" s="17"/>
      <c r="T833" s="17"/>
      <c r="U833" s="17"/>
      <c r="V833" s="17"/>
      <c r="W833" s="17"/>
      <c r="X833" s="10"/>
      <c r="Y833" s="10"/>
      <c r="Z833" s="10"/>
      <c r="AA833" s="10"/>
      <c r="AB833" s="10"/>
      <c r="AC833" s="10"/>
      <c r="AD833" s="10"/>
      <c r="AE833" s="10"/>
      <c r="AF833" s="10"/>
      <c r="AG833" s="10"/>
      <c r="AH833" s="10"/>
      <c r="AI833" s="10"/>
      <c r="AJ833" s="10"/>
      <c r="AK833" s="10"/>
    </row>
    <row r="834" spans="1:37" s="15" customFormat="1" x14ac:dyDescent="0.2">
      <c r="A834" s="12"/>
      <c r="B834" s="13"/>
      <c r="C834" s="13"/>
      <c r="D834" s="14"/>
      <c r="G834" s="16"/>
      <c r="H834" s="13"/>
      <c r="I834" s="10"/>
      <c r="J834" s="10"/>
      <c r="K834" s="10"/>
      <c r="L834" s="10"/>
      <c r="M834" s="10"/>
      <c r="N834" s="20"/>
      <c r="O834" s="17"/>
      <c r="P834" s="17"/>
      <c r="Q834" s="17"/>
      <c r="R834" s="17"/>
      <c r="S834" s="17"/>
      <c r="T834" s="17"/>
      <c r="U834" s="17"/>
      <c r="V834" s="17"/>
      <c r="W834" s="17"/>
      <c r="X834" s="10"/>
      <c r="Y834" s="10"/>
      <c r="Z834" s="10"/>
      <c r="AA834" s="10"/>
      <c r="AB834" s="10"/>
      <c r="AC834" s="10"/>
      <c r="AD834" s="10"/>
      <c r="AE834" s="10"/>
      <c r="AF834" s="10"/>
      <c r="AG834" s="10"/>
      <c r="AH834" s="10"/>
      <c r="AI834" s="10"/>
      <c r="AJ834" s="10"/>
      <c r="AK834" s="10"/>
    </row>
    <row r="835" spans="1:37" s="15" customFormat="1" x14ac:dyDescent="0.2">
      <c r="A835" s="12"/>
      <c r="B835" s="13"/>
      <c r="C835" s="13"/>
      <c r="D835" s="14"/>
      <c r="G835" s="16"/>
      <c r="H835" s="13"/>
      <c r="I835" s="10"/>
      <c r="J835" s="10"/>
      <c r="K835" s="10"/>
      <c r="L835" s="10"/>
      <c r="M835" s="10"/>
      <c r="N835" s="20"/>
      <c r="O835" s="17"/>
      <c r="P835" s="17"/>
      <c r="Q835" s="17"/>
      <c r="R835" s="17"/>
      <c r="S835" s="17"/>
      <c r="T835" s="17"/>
      <c r="U835" s="17"/>
      <c r="V835" s="17"/>
      <c r="W835" s="17"/>
      <c r="X835" s="10"/>
      <c r="Y835" s="10"/>
      <c r="Z835" s="10"/>
      <c r="AA835" s="10"/>
      <c r="AB835" s="10"/>
      <c r="AC835" s="10"/>
      <c r="AD835" s="10"/>
      <c r="AE835" s="10"/>
      <c r="AF835" s="10"/>
      <c r="AG835" s="10"/>
      <c r="AH835" s="10"/>
      <c r="AI835" s="10"/>
      <c r="AJ835" s="10"/>
      <c r="AK835" s="10"/>
    </row>
    <row r="836" spans="1:37" s="15" customFormat="1" x14ac:dyDescent="0.2">
      <c r="A836" s="12"/>
      <c r="B836" s="13"/>
      <c r="C836" s="13"/>
      <c r="D836" s="14"/>
      <c r="G836" s="16"/>
      <c r="H836" s="13"/>
      <c r="I836" s="10"/>
      <c r="J836" s="10"/>
      <c r="K836" s="10"/>
      <c r="L836" s="10"/>
      <c r="M836" s="10"/>
      <c r="N836" s="20"/>
      <c r="O836" s="17"/>
      <c r="P836" s="17"/>
      <c r="Q836" s="17"/>
      <c r="R836" s="17"/>
      <c r="S836" s="17"/>
      <c r="T836" s="17"/>
      <c r="U836" s="17"/>
      <c r="V836" s="17"/>
      <c r="W836" s="17"/>
      <c r="X836" s="10"/>
      <c r="Y836" s="10"/>
      <c r="Z836" s="10"/>
      <c r="AA836" s="10"/>
      <c r="AB836" s="10"/>
      <c r="AC836" s="10"/>
      <c r="AD836" s="10"/>
      <c r="AE836" s="10"/>
      <c r="AF836" s="10"/>
      <c r="AG836" s="10"/>
      <c r="AH836" s="10"/>
      <c r="AI836" s="10"/>
      <c r="AJ836" s="10"/>
      <c r="AK836" s="10"/>
    </row>
    <row r="837" spans="1:37" s="15" customFormat="1" x14ac:dyDescent="0.2">
      <c r="A837" s="12"/>
      <c r="B837" s="13"/>
      <c r="C837" s="13"/>
      <c r="D837" s="14"/>
      <c r="G837" s="16"/>
      <c r="H837" s="13"/>
      <c r="I837" s="10"/>
      <c r="J837" s="10"/>
      <c r="K837" s="10"/>
      <c r="L837" s="10"/>
      <c r="M837" s="10"/>
      <c r="N837" s="20"/>
      <c r="O837" s="17"/>
      <c r="P837" s="17"/>
      <c r="Q837" s="17"/>
      <c r="R837" s="17"/>
      <c r="S837" s="17"/>
      <c r="T837" s="17"/>
      <c r="U837" s="17"/>
      <c r="V837" s="17"/>
      <c r="W837" s="17"/>
      <c r="X837" s="10"/>
      <c r="Y837" s="10"/>
      <c r="Z837" s="10"/>
      <c r="AA837" s="10"/>
      <c r="AB837" s="10"/>
      <c r="AC837" s="10"/>
      <c r="AD837" s="10"/>
      <c r="AE837" s="10"/>
      <c r="AF837" s="10"/>
      <c r="AG837" s="10"/>
      <c r="AH837" s="10"/>
      <c r="AI837" s="10"/>
      <c r="AJ837" s="10"/>
      <c r="AK837" s="10"/>
    </row>
    <row r="838" spans="1:37" s="15" customFormat="1" x14ac:dyDescent="0.2">
      <c r="A838" s="12"/>
      <c r="B838" s="13"/>
      <c r="C838" s="13"/>
      <c r="D838" s="14"/>
      <c r="G838" s="16"/>
      <c r="H838" s="13"/>
      <c r="I838" s="10"/>
      <c r="J838" s="10"/>
      <c r="K838" s="10"/>
      <c r="L838" s="10"/>
      <c r="M838" s="10"/>
      <c r="N838" s="20"/>
      <c r="O838" s="17"/>
      <c r="P838" s="17"/>
      <c r="Q838" s="17"/>
      <c r="R838" s="17"/>
      <c r="S838" s="17"/>
      <c r="T838" s="17"/>
      <c r="U838" s="17"/>
      <c r="V838" s="17"/>
      <c r="W838" s="17"/>
      <c r="X838" s="10"/>
      <c r="Y838" s="10"/>
      <c r="Z838" s="10"/>
      <c r="AA838" s="10"/>
      <c r="AB838" s="10"/>
      <c r="AC838" s="10"/>
      <c r="AD838" s="10"/>
      <c r="AE838" s="10"/>
      <c r="AF838" s="10"/>
      <c r="AG838" s="10"/>
      <c r="AH838" s="10"/>
      <c r="AI838" s="10"/>
      <c r="AJ838" s="10"/>
      <c r="AK838" s="10"/>
    </row>
    <row r="839" spans="1:37" s="15" customFormat="1" x14ac:dyDescent="0.2">
      <c r="A839" s="12"/>
      <c r="B839" s="13"/>
      <c r="C839" s="13"/>
      <c r="D839" s="14"/>
      <c r="G839" s="16"/>
      <c r="H839" s="13"/>
      <c r="I839" s="10"/>
      <c r="J839" s="10"/>
      <c r="K839" s="10"/>
      <c r="L839" s="10"/>
      <c r="M839" s="10"/>
      <c r="N839" s="20"/>
      <c r="O839" s="17"/>
      <c r="P839" s="17"/>
      <c r="Q839" s="17"/>
      <c r="R839" s="17"/>
      <c r="S839" s="17"/>
      <c r="T839" s="17"/>
      <c r="U839" s="17"/>
      <c r="V839" s="17"/>
      <c r="W839" s="17"/>
      <c r="X839" s="10"/>
      <c r="Y839" s="10"/>
      <c r="Z839" s="10"/>
      <c r="AA839" s="10"/>
      <c r="AB839" s="10"/>
      <c r="AC839" s="10"/>
      <c r="AD839" s="10"/>
      <c r="AE839" s="10"/>
      <c r="AF839" s="10"/>
      <c r="AG839" s="10"/>
      <c r="AH839" s="10"/>
      <c r="AI839" s="10"/>
      <c r="AJ839" s="10"/>
      <c r="AK839" s="10"/>
    </row>
    <row r="840" spans="1:37" s="15" customFormat="1" x14ac:dyDescent="0.2">
      <c r="A840" s="12"/>
      <c r="B840" s="13"/>
      <c r="C840" s="13"/>
      <c r="D840" s="14"/>
      <c r="G840" s="16"/>
      <c r="H840" s="13"/>
      <c r="I840" s="10"/>
      <c r="J840" s="10"/>
      <c r="K840" s="10"/>
      <c r="L840" s="10"/>
      <c r="M840" s="10"/>
      <c r="N840" s="20"/>
      <c r="O840" s="17"/>
      <c r="P840" s="17"/>
      <c r="Q840" s="17"/>
      <c r="R840" s="17"/>
      <c r="S840" s="17"/>
      <c r="T840" s="17"/>
      <c r="U840" s="17"/>
      <c r="V840" s="17"/>
      <c r="W840" s="17"/>
      <c r="X840" s="10"/>
      <c r="Y840" s="10"/>
      <c r="Z840" s="10"/>
      <c r="AA840" s="10"/>
      <c r="AB840" s="10"/>
      <c r="AC840" s="10"/>
      <c r="AD840" s="10"/>
      <c r="AE840" s="10"/>
      <c r="AF840" s="10"/>
      <c r="AG840" s="10"/>
      <c r="AH840" s="10"/>
      <c r="AI840" s="10"/>
      <c r="AJ840" s="10"/>
      <c r="AK840" s="10"/>
    </row>
    <row r="841" spans="1:37" s="15" customFormat="1" x14ac:dyDescent="0.2">
      <c r="A841" s="12"/>
      <c r="B841" s="13"/>
      <c r="C841" s="13"/>
      <c r="D841" s="14"/>
      <c r="G841" s="16"/>
      <c r="H841" s="13"/>
      <c r="I841" s="10"/>
      <c r="J841" s="10"/>
      <c r="K841" s="10"/>
      <c r="L841" s="10"/>
      <c r="M841" s="10"/>
      <c r="N841" s="20"/>
      <c r="O841" s="17"/>
      <c r="P841" s="17"/>
      <c r="Q841" s="17"/>
      <c r="R841" s="17"/>
      <c r="S841" s="17"/>
      <c r="T841" s="17"/>
      <c r="U841" s="17"/>
      <c r="V841" s="17"/>
      <c r="W841" s="17"/>
      <c r="X841" s="10"/>
      <c r="Y841" s="10"/>
      <c r="Z841" s="10"/>
      <c r="AA841" s="10"/>
      <c r="AB841" s="10"/>
      <c r="AC841" s="10"/>
      <c r="AD841" s="10"/>
      <c r="AE841" s="10"/>
      <c r="AF841" s="10"/>
      <c r="AG841" s="10"/>
      <c r="AH841" s="10"/>
      <c r="AI841" s="10"/>
      <c r="AJ841" s="10"/>
      <c r="AK841" s="10"/>
    </row>
    <row r="842" spans="1:37" s="15" customFormat="1" x14ac:dyDescent="0.2">
      <c r="A842" s="12"/>
      <c r="B842" s="13"/>
      <c r="C842" s="13"/>
      <c r="D842" s="14"/>
      <c r="G842" s="16"/>
      <c r="H842" s="13"/>
      <c r="I842" s="10"/>
      <c r="J842" s="10"/>
      <c r="K842" s="10"/>
      <c r="L842" s="10"/>
      <c r="M842" s="10"/>
      <c r="N842" s="20"/>
      <c r="O842" s="17"/>
      <c r="P842" s="17"/>
      <c r="Q842" s="17"/>
      <c r="R842" s="17"/>
      <c r="S842" s="17"/>
      <c r="T842" s="17"/>
      <c r="U842" s="17"/>
      <c r="V842" s="17"/>
      <c r="W842" s="17"/>
      <c r="X842" s="10"/>
      <c r="Y842" s="10"/>
      <c r="Z842" s="10"/>
      <c r="AA842" s="10"/>
      <c r="AB842" s="10"/>
      <c r="AC842" s="10"/>
      <c r="AD842" s="10"/>
      <c r="AE842" s="10"/>
      <c r="AF842" s="10"/>
      <c r="AG842" s="10"/>
      <c r="AH842" s="10"/>
      <c r="AI842" s="10"/>
      <c r="AJ842" s="10"/>
      <c r="AK842" s="10"/>
    </row>
    <row r="843" spans="1:37" s="15" customFormat="1" x14ac:dyDescent="0.2">
      <c r="A843" s="12"/>
      <c r="B843" s="13"/>
      <c r="C843" s="13"/>
      <c r="D843" s="14"/>
      <c r="G843" s="16"/>
      <c r="H843" s="13"/>
      <c r="I843" s="10"/>
      <c r="J843" s="10"/>
      <c r="K843" s="10"/>
      <c r="L843" s="10"/>
      <c r="M843" s="10"/>
      <c r="N843" s="20"/>
      <c r="O843" s="17"/>
      <c r="P843" s="17"/>
      <c r="Q843" s="17"/>
      <c r="R843" s="17"/>
      <c r="S843" s="17"/>
      <c r="T843" s="17"/>
      <c r="U843" s="17"/>
      <c r="V843" s="17"/>
      <c r="W843" s="17"/>
      <c r="X843" s="10"/>
      <c r="Y843" s="10"/>
      <c r="Z843" s="10"/>
      <c r="AA843" s="10"/>
      <c r="AB843" s="10"/>
      <c r="AC843" s="10"/>
      <c r="AD843" s="10"/>
      <c r="AE843" s="10"/>
      <c r="AF843" s="10"/>
      <c r="AG843" s="10"/>
      <c r="AH843" s="10"/>
      <c r="AI843" s="10"/>
      <c r="AJ843" s="10"/>
      <c r="AK843" s="10"/>
    </row>
    <row r="844" spans="1:37" s="15" customFormat="1" x14ac:dyDescent="0.2">
      <c r="A844" s="12"/>
      <c r="B844" s="13"/>
      <c r="C844" s="13"/>
      <c r="D844" s="14"/>
      <c r="G844" s="16"/>
      <c r="H844" s="13"/>
      <c r="I844" s="10"/>
      <c r="J844" s="10"/>
      <c r="K844" s="10"/>
      <c r="L844" s="10"/>
      <c r="M844" s="10"/>
      <c r="N844" s="20"/>
      <c r="O844" s="17"/>
      <c r="P844" s="17"/>
      <c r="Q844" s="17"/>
      <c r="R844" s="17"/>
      <c r="S844" s="17"/>
      <c r="T844" s="17"/>
      <c r="U844" s="17"/>
      <c r="V844" s="17"/>
      <c r="W844" s="17"/>
      <c r="X844" s="10"/>
      <c r="Y844" s="10"/>
      <c r="Z844" s="10"/>
      <c r="AA844" s="10"/>
      <c r="AB844" s="10"/>
      <c r="AC844" s="10"/>
      <c r="AD844" s="10"/>
      <c r="AE844" s="10"/>
      <c r="AF844" s="10"/>
      <c r="AG844" s="10"/>
      <c r="AH844" s="10"/>
      <c r="AI844" s="10"/>
      <c r="AJ844" s="10"/>
      <c r="AK844" s="10"/>
    </row>
    <row r="845" spans="1:37" s="15" customFormat="1" x14ac:dyDescent="0.2">
      <c r="A845" s="12"/>
      <c r="B845" s="13"/>
      <c r="C845" s="13"/>
      <c r="D845" s="14"/>
      <c r="G845" s="16"/>
      <c r="H845" s="13"/>
      <c r="I845" s="10"/>
      <c r="J845" s="10"/>
      <c r="K845" s="10"/>
      <c r="L845" s="10"/>
      <c r="M845" s="10"/>
      <c r="N845" s="20"/>
      <c r="O845" s="17"/>
      <c r="P845" s="17"/>
      <c r="Q845" s="17"/>
      <c r="R845" s="17"/>
      <c r="S845" s="17"/>
      <c r="T845" s="17"/>
      <c r="U845" s="17"/>
      <c r="V845" s="17"/>
      <c r="W845" s="17"/>
      <c r="X845" s="10"/>
      <c r="Y845" s="10"/>
      <c r="Z845" s="10"/>
      <c r="AA845" s="10"/>
      <c r="AB845" s="10"/>
      <c r="AC845" s="10"/>
      <c r="AD845" s="10"/>
      <c r="AE845" s="10"/>
      <c r="AF845" s="10"/>
      <c r="AG845" s="10"/>
      <c r="AH845" s="10"/>
      <c r="AI845" s="10"/>
      <c r="AJ845" s="10"/>
      <c r="AK845" s="10"/>
    </row>
    <row r="846" spans="1:37" s="15" customFormat="1" x14ac:dyDescent="0.2">
      <c r="A846" s="12"/>
      <c r="B846" s="13"/>
      <c r="C846" s="13"/>
      <c r="D846" s="14"/>
      <c r="G846" s="16"/>
      <c r="H846" s="13"/>
      <c r="I846" s="10"/>
      <c r="J846" s="10"/>
      <c r="K846" s="10"/>
      <c r="L846" s="10"/>
      <c r="M846" s="10"/>
      <c r="N846" s="20"/>
      <c r="O846" s="17"/>
      <c r="P846" s="17"/>
      <c r="Q846" s="17"/>
      <c r="R846" s="17"/>
      <c r="S846" s="17"/>
      <c r="T846" s="17"/>
      <c r="U846" s="17"/>
      <c r="V846" s="17"/>
      <c r="W846" s="17"/>
      <c r="X846" s="10"/>
      <c r="Y846" s="10"/>
      <c r="Z846" s="10"/>
      <c r="AA846" s="10"/>
      <c r="AB846" s="10"/>
      <c r="AC846" s="10"/>
      <c r="AD846" s="10"/>
      <c r="AE846" s="10"/>
      <c r="AF846" s="10"/>
      <c r="AG846" s="10"/>
      <c r="AH846" s="10"/>
      <c r="AI846" s="10"/>
      <c r="AJ846" s="10"/>
      <c r="AK846" s="10"/>
    </row>
    <row r="847" spans="1:37" s="15" customFormat="1" x14ac:dyDescent="0.2">
      <c r="A847" s="12"/>
      <c r="B847" s="13"/>
      <c r="C847" s="13"/>
      <c r="D847" s="14"/>
      <c r="G847" s="16"/>
      <c r="H847" s="13"/>
      <c r="I847" s="10"/>
      <c r="J847" s="10"/>
      <c r="K847" s="10"/>
      <c r="L847" s="10"/>
      <c r="M847" s="10"/>
      <c r="N847" s="20"/>
      <c r="O847" s="17"/>
      <c r="P847" s="17"/>
      <c r="Q847" s="17"/>
      <c r="R847" s="17"/>
      <c r="S847" s="17"/>
      <c r="T847" s="17"/>
      <c r="U847" s="17"/>
      <c r="V847" s="17"/>
      <c r="W847" s="17"/>
      <c r="X847" s="10"/>
      <c r="Y847" s="10"/>
      <c r="Z847" s="10"/>
      <c r="AA847" s="10"/>
      <c r="AB847" s="10"/>
      <c r="AC847" s="10"/>
      <c r="AD847" s="10"/>
      <c r="AE847" s="10"/>
      <c r="AF847" s="10"/>
      <c r="AG847" s="10"/>
      <c r="AH847" s="10"/>
      <c r="AI847" s="10"/>
      <c r="AJ847" s="10"/>
      <c r="AK847" s="10"/>
    </row>
    <row r="848" spans="1:37" s="15" customFormat="1" x14ac:dyDescent="0.2">
      <c r="A848" s="12"/>
      <c r="B848" s="13"/>
      <c r="C848" s="13"/>
      <c r="D848" s="14"/>
      <c r="G848" s="16"/>
      <c r="H848" s="13"/>
      <c r="I848" s="10"/>
      <c r="J848" s="10"/>
      <c r="K848" s="10"/>
      <c r="L848" s="10"/>
      <c r="M848" s="10"/>
      <c r="N848" s="20"/>
      <c r="O848" s="17"/>
      <c r="P848" s="17"/>
      <c r="Q848" s="17"/>
      <c r="R848" s="17"/>
      <c r="S848" s="17"/>
      <c r="T848" s="17"/>
      <c r="U848" s="17"/>
      <c r="V848" s="17"/>
      <c r="W848" s="17"/>
      <c r="X848" s="10"/>
      <c r="Y848" s="10"/>
      <c r="Z848" s="10"/>
      <c r="AA848" s="10"/>
      <c r="AB848" s="10"/>
      <c r="AC848" s="10"/>
      <c r="AD848" s="10"/>
      <c r="AE848" s="10"/>
      <c r="AF848" s="10"/>
      <c r="AG848" s="10"/>
      <c r="AH848" s="10"/>
      <c r="AI848" s="10"/>
      <c r="AJ848" s="10"/>
      <c r="AK848" s="10"/>
    </row>
    <row r="849" spans="1:37" s="15" customFormat="1" x14ac:dyDescent="0.2">
      <c r="A849" s="12"/>
      <c r="B849" s="13"/>
      <c r="C849" s="13"/>
      <c r="D849" s="14"/>
      <c r="G849" s="16"/>
      <c r="H849" s="13"/>
      <c r="I849" s="10"/>
      <c r="J849" s="10"/>
      <c r="K849" s="10"/>
      <c r="L849" s="10"/>
      <c r="M849" s="10"/>
      <c r="N849" s="20"/>
      <c r="O849" s="17"/>
      <c r="P849" s="17"/>
      <c r="Q849" s="17"/>
      <c r="R849" s="17"/>
      <c r="S849" s="17"/>
      <c r="T849" s="17"/>
      <c r="U849" s="17"/>
      <c r="V849" s="17"/>
      <c r="W849" s="17"/>
      <c r="X849" s="10"/>
      <c r="Y849" s="10"/>
      <c r="Z849" s="10"/>
      <c r="AA849" s="10"/>
      <c r="AB849" s="10"/>
      <c r="AC849" s="10"/>
      <c r="AD849" s="10"/>
      <c r="AE849" s="10"/>
      <c r="AF849" s="10"/>
      <c r="AG849" s="10"/>
      <c r="AH849" s="10"/>
      <c r="AI849" s="10"/>
      <c r="AJ849" s="10"/>
      <c r="AK849" s="10"/>
    </row>
    <row r="850" spans="1:37" s="15" customFormat="1" x14ac:dyDescent="0.2">
      <c r="A850" s="12"/>
      <c r="B850" s="13"/>
      <c r="C850" s="13"/>
      <c r="D850" s="14"/>
      <c r="G850" s="16"/>
      <c r="H850" s="13"/>
      <c r="I850" s="10"/>
      <c r="J850" s="10"/>
      <c r="K850" s="10"/>
      <c r="L850" s="10"/>
      <c r="M850" s="10"/>
      <c r="N850" s="20"/>
      <c r="O850" s="17"/>
      <c r="P850" s="17"/>
      <c r="Q850" s="17"/>
      <c r="R850" s="17"/>
      <c r="S850" s="17"/>
      <c r="T850" s="17"/>
      <c r="U850" s="17"/>
      <c r="V850" s="17"/>
      <c r="W850" s="17"/>
      <c r="X850" s="10"/>
      <c r="Y850" s="10"/>
      <c r="Z850" s="10"/>
      <c r="AA850" s="10"/>
      <c r="AB850" s="10"/>
      <c r="AC850" s="10"/>
      <c r="AD850" s="10"/>
      <c r="AE850" s="10"/>
      <c r="AF850" s="10"/>
      <c r="AG850" s="10"/>
      <c r="AH850" s="10"/>
      <c r="AI850" s="10"/>
      <c r="AJ850" s="10"/>
      <c r="AK850" s="10"/>
    </row>
    <row r="851" spans="1:37" s="15" customFormat="1" x14ac:dyDescent="0.2">
      <c r="A851" s="12"/>
      <c r="B851" s="13"/>
      <c r="C851" s="13"/>
      <c r="D851" s="14"/>
      <c r="G851" s="16"/>
      <c r="H851" s="13"/>
      <c r="I851" s="10"/>
      <c r="J851" s="10"/>
      <c r="K851" s="10"/>
      <c r="L851" s="10"/>
      <c r="M851" s="10"/>
      <c r="N851" s="20"/>
      <c r="O851" s="17"/>
      <c r="P851" s="17"/>
      <c r="Q851" s="17"/>
      <c r="R851" s="17"/>
      <c r="S851" s="17"/>
      <c r="T851" s="17"/>
      <c r="U851" s="17"/>
      <c r="V851" s="17"/>
      <c r="W851" s="17"/>
      <c r="X851" s="10"/>
      <c r="Y851" s="10"/>
      <c r="Z851" s="10"/>
      <c r="AA851" s="10"/>
      <c r="AB851" s="10"/>
      <c r="AC851" s="10"/>
      <c r="AD851" s="10"/>
      <c r="AE851" s="10"/>
      <c r="AF851" s="10"/>
      <c r="AG851" s="10"/>
      <c r="AH851" s="10"/>
      <c r="AI851" s="10"/>
      <c r="AJ851" s="10"/>
      <c r="AK851" s="10"/>
    </row>
    <row r="852" spans="1:37" s="15" customFormat="1" x14ac:dyDescent="0.2">
      <c r="A852" s="12"/>
      <c r="B852" s="13"/>
      <c r="C852" s="13"/>
      <c r="D852" s="14"/>
      <c r="G852" s="16"/>
      <c r="H852" s="13"/>
      <c r="I852" s="10"/>
      <c r="J852" s="10"/>
      <c r="K852" s="10"/>
      <c r="L852" s="10"/>
      <c r="M852" s="10"/>
      <c r="N852" s="20"/>
      <c r="O852" s="17"/>
      <c r="P852" s="17"/>
      <c r="Q852" s="17"/>
      <c r="R852" s="17"/>
      <c r="S852" s="17"/>
      <c r="T852" s="17"/>
      <c r="U852" s="17"/>
      <c r="V852" s="17"/>
      <c r="W852" s="17"/>
      <c r="X852" s="10"/>
      <c r="Y852" s="10"/>
      <c r="Z852" s="10"/>
      <c r="AA852" s="10"/>
      <c r="AB852" s="10"/>
      <c r="AC852" s="10"/>
      <c r="AD852" s="10"/>
      <c r="AE852" s="10"/>
      <c r="AF852" s="10"/>
      <c r="AG852" s="10"/>
      <c r="AH852" s="10"/>
      <c r="AI852" s="10"/>
      <c r="AJ852" s="10"/>
      <c r="AK852" s="10"/>
    </row>
    <row r="853" spans="1:37" s="15" customFormat="1" x14ac:dyDescent="0.2">
      <c r="A853" s="12"/>
      <c r="B853" s="13"/>
      <c r="C853" s="13"/>
      <c r="D853" s="14"/>
      <c r="G853" s="16"/>
      <c r="H853" s="13"/>
      <c r="I853" s="10"/>
      <c r="J853" s="10"/>
      <c r="K853" s="10"/>
      <c r="L853" s="10"/>
      <c r="M853" s="10"/>
      <c r="N853" s="20"/>
      <c r="O853" s="17"/>
      <c r="P853" s="17"/>
      <c r="Q853" s="17"/>
      <c r="R853" s="17"/>
      <c r="S853" s="17"/>
      <c r="T853" s="17"/>
      <c r="U853" s="17"/>
      <c r="V853" s="17"/>
      <c r="W853" s="17"/>
      <c r="X853" s="10"/>
      <c r="Y853" s="10"/>
      <c r="Z853" s="10"/>
      <c r="AA853" s="10"/>
      <c r="AB853" s="10"/>
      <c r="AC853" s="10"/>
      <c r="AD853" s="10"/>
      <c r="AE853" s="10"/>
      <c r="AF853" s="10"/>
      <c r="AG853" s="10"/>
      <c r="AH853" s="10"/>
      <c r="AI853" s="10"/>
      <c r="AJ853" s="10"/>
      <c r="AK853" s="10"/>
    </row>
    <row r="854" spans="1:37" s="15" customFormat="1" x14ac:dyDescent="0.2">
      <c r="A854" s="12"/>
      <c r="B854" s="13"/>
      <c r="C854" s="13"/>
      <c r="D854" s="14"/>
      <c r="G854" s="16"/>
      <c r="H854" s="13"/>
      <c r="I854" s="10"/>
      <c r="J854" s="10"/>
      <c r="K854" s="10"/>
      <c r="L854" s="10"/>
      <c r="M854" s="10"/>
      <c r="N854" s="20"/>
      <c r="O854" s="17"/>
      <c r="P854" s="17"/>
      <c r="Q854" s="17"/>
      <c r="R854" s="17"/>
      <c r="S854" s="17"/>
      <c r="T854" s="17"/>
      <c r="U854" s="17"/>
      <c r="V854" s="17"/>
      <c r="W854" s="17"/>
      <c r="X854" s="10"/>
      <c r="Y854" s="10"/>
      <c r="Z854" s="10"/>
      <c r="AA854" s="10"/>
      <c r="AB854" s="10"/>
      <c r="AC854" s="10"/>
      <c r="AD854" s="10"/>
      <c r="AE854" s="10"/>
      <c r="AF854" s="10"/>
      <c r="AG854" s="10"/>
      <c r="AH854" s="10"/>
      <c r="AI854" s="10"/>
      <c r="AJ854" s="10"/>
      <c r="AK854" s="10"/>
    </row>
    <row r="855" spans="1:37" s="15" customFormat="1" x14ac:dyDescent="0.2">
      <c r="A855" s="12"/>
      <c r="B855" s="13"/>
      <c r="C855" s="13"/>
      <c r="D855" s="14"/>
      <c r="G855" s="16"/>
      <c r="H855" s="13"/>
      <c r="I855" s="10"/>
      <c r="J855" s="10"/>
      <c r="K855" s="10"/>
      <c r="L855" s="10"/>
      <c r="M855" s="10"/>
      <c r="N855" s="20"/>
      <c r="O855" s="17"/>
      <c r="P855" s="17"/>
      <c r="Q855" s="17"/>
      <c r="R855" s="17"/>
      <c r="S855" s="17"/>
      <c r="T855" s="17"/>
      <c r="U855" s="17"/>
      <c r="V855" s="17"/>
      <c r="W855" s="17"/>
      <c r="X855" s="10"/>
      <c r="Y855" s="10"/>
      <c r="Z855" s="10"/>
      <c r="AA855" s="10"/>
      <c r="AB855" s="10"/>
      <c r="AC855" s="10"/>
      <c r="AD855" s="10"/>
      <c r="AE855" s="10"/>
      <c r="AF855" s="10"/>
      <c r="AG855" s="10"/>
      <c r="AH855" s="10"/>
      <c r="AI855" s="10"/>
      <c r="AJ855" s="10"/>
      <c r="AK855" s="10"/>
    </row>
    <row r="856" spans="1:37" s="15" customFormat="1" x14ac:dyDescent="0.2">
      <c r="A856" s="12"/>
      <c r="B856" s="13"/>
      <c r="C856" s="13"/>
      <c r="D856" s="14"/>
      <c r="G856" s="16"/>
      <c r="H856" s="13"/>
      <c r="I856" s="10"/>
      <c r="J856" s="10"/>
      <c r="K856" s="10"/>
      <c r="L856" s="10"/>
      <c r="M856" s="10"/>
      <c r="N856" s="20"/>
      <c r="O856" s="17"/>
      <c r="P856" s="17"/>
      <c r="Q856" s="17"/>
      <c r="R856" s="17"/>
      <c r="S856" s="17"/>
      <c r="T856" s="17"/>
      <c r="U856" s="17"/>
      <c r="V856" s="17"/>
      <c r="W856" s="17"/>
      <c r="X856" s="10"/>
      <c r="Y856" s="10"/>
      <c r="Z856" s="10"/>
      <c r="AA856" s="10"/>
      <c r="AB856" s="10"/>
      <c r="AC856" s="10"/>
      <c r="AD856" s="10"/>
      <c r="AE856" s="10"/>
      <c r="AF856" s="10"/>
      <c r="AG856" s="10"/>
      <c r="AH856" s="10"/>
      <c r="AI856" s="10"/>
      <c r="AJ856" s="10"/>
      <c r="AK856" s="10"/>
    </row>
    <row r="857" spans="1:37" s="15" customFormat="1" x14ac:dyDescent="0.2">
      <c r="A857" s="12"/>
      <c r="B857" s="13"/>
      <c r="C857" s="13"/>
      <c r="D857" s="14"/>
      <c r="G857" s="16"/>
      <c r="H857" s="13"/>
      <c r="I857" s="10"/>
      <c r="J857" s="10"/>
      <c r="K857" s="10"/>
      <c r="L857" s="10"/>
      <c r="M857" s="10"/>
      <c r="N857" s="20"/>
      <c r="O857" s="17"/>
      <c r="P857" s="17"/>
      <c r="Q857" s="17"/>
      <c r="R857" s="17"/>
      <c r="S857" s="17"/>
      <c r="T857" s="17"/>
      <c r="U857" s="17"/>
      <c r="V857" s="17"/>
      <c r="W857" s="17"/>
      <c r="X857" s="10"/>
      <c r="Y857" s="10"/>
      <c r="Z857" s="10"/>
      <c r="AA857" s="10"/>
      <c r="AB857" s="10"/>
      <c r="AC857" s="10"/>
      <c r="AD857" s="10"/>
      <c r="AE857" s="10"/>
      <c r="AF857" s="10"/>
      <c r="AG857" s="10"/>
      <c r="AH857" s="10"/>
      <c r="AI857" s="10"/>
      <c r="AJ857" s="10"/>
      <c r="AK857" s="10"/>
    </row>
    <row r="858" spans="1:37" s="15" customFormat="1" x14ac:dyDescent="0.2">
      <c r="A858" s="12"/>
      <c r="B858" s="13"/>
      <c r="C858" s="13"/>
      <c r="D858" s="14"/>
      <c r="G858" s="16"/>
      <c r="H858" s="13"/>
      <c r="I858" s="10"/>
      <c r="J858" s="10"/>
      <c r="K858" s="10"/>
      <c r="L858" s="10"/>
      <c r="M858" s="10"/>
      <c r="N858" s="20"/>
      <c r="O858" s="17"/>
      <c r="P858" s="17"/>
      <c r="Q858" s="17"/>
      <c r="R858" s="17"/>
      <c r="S858" s="17"/>
      <c r="T858" s="17"/>
      <c r="U858" s="17"/>
      <c r="V858" s="17"/>
      <c r="W858" s="17"/>
      <c r="X858" s="10"/>
      <c r="Y858" s="10"/>
      <c r="Z858" s="10"/>
      <c r="AA858" s="10"/>
      <c r="AB858" s="10"/>
      <c r="AC858" s="10"/>
      <c r="AD858" s="10"/>
      <c r="AE858" s="10"/>
      <c r="AF858" s="10"/>
      <c r="AG858" s="10"/>
      <c r="AH858" s="10"/>
      <c r="AI858" s="10"/>
      <c r="AJ858" s="10"/>
      <c r="AK858" s="10"/>
    </row>
    <row r="859" spans="1:37" s="15" customFormat="1" x14ac:dyDescent="0.2">
      <c r="A859" s="12"/>
      <c r="B859" s="13"/>
      <c r="C859" s="13"/>
      <c r="D859" s="14"/>
      <c r="G859" s="16"/>
      <c r="H859" s="13"/>
      <c r="I859" s="10"/>
      <c r="J859" s="10"/>
      <c r="K859" s="10"/>
      <c r="L859" s="10"/>
      <c r="M859" s="10"/>
      <c r="N859" s="20"/>
      <c r="O859" s="17"/>
      <c r="P859" s="17"/>
      <c r="Q859" s="17"/>
      <c r="R859" s="17"/>
      <c r="S859" s="17"/>
      <c r="T859" s="17"/>
      <c r="U859" s="17"/>
      <c r="V859" s="17"/>
      <c r="W859" s="17"/>
      <c r="X859" s="10"/>
      <c r="Y859" s="10"/>
      <c r="Z859" s="10"/>
      <c r="AA859" s="10"/>
      <c r="AB859" s="10"/>
      <c r="AC859" s="10"/>
      <c r="AD859" s="10"/>
      <c r="AE859" s="10"/>
      <c r="AF859" s="10"/>
      <c r="AG859" s="10"/>
      <c r="AH859" s="10"/>
      <c r="AI859" s="10"/>
      <c r="AJ859" s="10"/>
      <c r="AK859" s="10"/>
    </row>
    <row r="860" spans="1:37" s="15" customFormat="1" x14ac:dyDescent="0.2">
      <c r="A860" s="12"/>
      <c r="B860" s="13"/>
      <c r="C860" s="13"/>
      <c r="D860" s="14"/>
      <c r="G860" s="16"/>
      <c r="H860" s="13"/>
      <c r="I860" s="10"/>
      <c r="J860" s="10"/>
      <c r="K860" s="10"/>
      <c r="L860" s="10"/>
      <c r="M860" s="10"/>
      <c r="N860" s="20"/>
      <c r="O860" s="17"/>
      <c r="P860" s="17"/>
      <c r="Q860" s="17"/>
      <c r="R860" s="17"/>
      <c r="S860" s="17"/>
      <c r="T860" s="17"/>
      <c r="U860" s="17"/>
      <c r="V860" s="17"/>
      <c r="W860" s="17"/>
      <c r="X860" s="10"/>
      <c r="Y860" s="10"/>
      <c r="Z860" s="10"/>
      <c r="AA860" s="10"/>
      <c r="AB860" s="10"/>
      <c r="AC860" s="10"/>
      <c r="AD860" s="10"/>
      <c r="AE860" s="10"/>
      <c r="AF860" s="10"/>
      <c r="AG860" s="10"/>
      <c r="AH860" s="10"/>
      <c r="AI860" s="10"/>
      <c r="AJ860" s="10"/>
      <c r="AK860" s="10"/>
    </row>
    <row r="861" spans="1:37" s="15" customFormat="1" x14ac:dyDescent="0.2">
      <c r="A861" s="12"/>
      <c r="B861" s="13"/>
      <c r="C861" s="13"/>
      <c r="D861" s="14"/>
      <c r="G861" s="16"/>
      <c r="H861" s="13"/>
      <c r="I861" s="10"/>
      <c r="J861" s="10"/>
      <c r="K861" s="10"/>
      <c r="L861" s="10"/>
      <c r="M861" s="10"/>
      <c r="N861" s="20"/>
      <c r="O861" s="17"/>
      <c r="P861" s="17"/>
      <c r="Q861" s="17"/>
      <c r="R861" s="17"/>
      <c r="S861" s="17"/>
      <c r="T861" s="17"/>
      <c r="U861" s="17"/>
      <c r="V861" s="17"/>
      <c r="W861" s="17"/>
      <c r="X861" s="10"/>
      <c r="Y861" s="10"/>
      <c r="Z861" s="10"/>
      <c r="AA861" s="10"/>
      <c r="AB861" s="10"/>
      <c r="AC861" s="10"/>
      <c r="AD861" s="10"/>
      <c r="AE861" s="10"/>
      <c r="AF861" s="10"/>
      <c r="AG861" s="10"/>
      <c r="AH861" s="10"/>
      <c r="AI861" s="10"/>
      <c r="AJ861" s="10"/>
      <c r="AK861" s="10"/>
    </row>
    <row r="862" spans="1:37" s="15" customFormat="1" x14ac:dyDescent="0.2">
      <c r="A862" s="12"/>
      <c r="B862" s="13"/>
      <c r="C862" s="13"/>
      <c r="D862" s="14"/>
      <c r="G862" s="16"/>
      <c r="H862" s="13"/>
      <c r="I862" s="10"/>
      <c r="J862" s="10"/>
      <c r="K862" s="10"/>
      <c r="L862" s="10"/>
      <c r="M862" s="10"/>
      <c r="N862" s="20"/>
      <c r="O862" s="17"/>
      <c r="P862" s="17"/>
      <c r="Q862" s="17"/>
      <c r="R862" s="17"/>
      <c r="S862" s="17"/>
      <c r="T862" s="17"/>
      <c r="U862" s="17"/>
      <c r="V862" s="17"/>
      <c r="W862" s="17"/>
      <c r="X862" s="10"/>
      <c r="Y862" s="10"/>
      <c r="Z862" s="10"/>
      <c r="AA862" s="10"/>
      <c r="AB862" s="10"/>
      <c r="AC862" s="10"/>
      <c r="AD862" s="10"/>
      <c r="AE862" s="10"/>
      <c r="AF862" s="10"/>
      <c r="AG862" s="10"/>
      <c r="AH862" s="10"/>
      <c r="AI862" s="10"/>
      <c r="AJ862" s="10"/>
      <c r="AK862" s="10"/>
    </row>
    <row r="863" spans="1:37" s="15" customFormat="1" x14ac:dyDescent="0.2">
      <c r="A863" s="12"/>
      <c r="B863" s="13"/>
      <c r="C863" s="13"/>
      <c r="D863" s="14"/>
      <c r="G863" s="16"/>
      <c r="H863" s="13"/>
      <c r="I863" s="10"/>
      <c r="J863" s="10"/>
      <c r="K863" s="10"/>
      <c r="L863" s="10"/>
      <c r="M863" s="10"/>
      <c r="N863" s="20"/>
      <c r="O863" s="17"/>
      <c r="P863" s="17"/>
      <c r="Q863" s="17"/>
      <c r="R863" s="17"/>
      <c r="S863" s="17"/>
      <c r="T863" s="17"/>
      <c r="U863" s="17"/>
      <c r="V863" s="17"/>
      <c r="W863" s="17"/>
      <c r="X863" s="10"/>
      <c r="Y863" s="10"/>
      <c r="Z863" s="10"/>
      <c r="AA863" s="10"/>
      <c r="AB863" s="10"/>
      <c r="AC863" s="10"/>
      <c r="AD863" s="10"/>
      <c r="AE863" s="10"/>
      <c r="AF863" s="10"/>
      <c r="AG863" s="10"/>
      <c r="AH863" s="10"/>
      <c r="AI863" s="10"/>
      <c r="AJ863" s="10"/>
      <c r="AK863" s="10"/>
    </row>
    <row r="864" spans="1:37" s="15" customFormat="1" x14ac:dyDescent="0.2">
      <c r="A864" s="12"/>
      <c r="B864" s="13"/>
      <c r="C864" s="13"/>
      <c r="D864" s="14"/>
      <c r="G864" s="16"/>
      <c r="H864" s="13"/>
      <c r="I864" s="10"/>
      <c r="J864" s="10"/>
      <c r="K864" s="10"/>
      <c r="L864" s="10"/>
      <c r="M864" s="10"/>
      <c r="N864" s="20"/>
      <c r="O864" s="17"/>
      <c r="P864" s="17"/>
      <c r="Q864" s="17"/>
      <c r="R864" s="17"/>
      <c r="S864" s="17"/>
      <c r="T864" s="17"/>
      <c r="U864" s="17"/>
      <c r="V864" s="17"/>
      <c r="W864" s="17"/>
      <c r="X864" s="10"/>
      <c r="Y864" s="10"/>
      <c r="Z864" s="10"/>
      <c r="AA864" s="10"/>
      <c r="AB864" s="10"/>
      <c r="AC864" s="10"/>
      <c r="AD864" s="10"/>
      <c r="AE864" s="10"/>
      <c r="AF864" s="10"/>
      <c r="AG864" s="10"/>
      <c r="AH864" s="10"/>
      <c r="AI864" s="10"/>
      <c r="AJ864" s="10"/>
      <c r="AK864" s="10"/>
    </row>
    <row r="865" spans="1:37" s="15" customFormat="1" x14ac:dyDescent="0.2">
      <c r="A865" s="12"/>
      <c r="B865" s="13"/>
      <c r="C865" s="13"/>
      <c r="D865" s="14"/>
      <c r="G865" s="16"/>
      <c r="H865" s="13"/>
      <c r="I865" s="10"/>
      <c r="J865" s="10"/>
      <c r="K865" s="10"/>
      <c r="L865" s="10"/>
      <c r="M865" s="10"/>
      <c r="N865" s="20"/>
      <c r="O865" s="17"/>
      <c r="P865" s="17"/>
      <c r="Q865" s="17"/>
      <c r="R865" s="17"/>
      <c r="S865" s="17"/>
      <c r="T865" s="17"/>
      <c r="U865" s="17"/>
      <c r="V865" s="17"/>
      <c r="W865" s="17"/>
      <c r="X865" s="10"/>
      <c r="Y865" s="10"/>
      <c r="Z865" s="10"/>
      <c r="AA865" s="10"/>
      <c r="AB865" s="10"/>
      <c r="AC865" s="10"/>
      <c r="AD865" s="10"/>
      <c r="AE865" s="10"/>
      <c r="AF865" s="10"/>
      <c r="AG865" s="10"/>
      <c r="AH865" s="10"/>
      <c r="AI865" s="10"/>
      <c r="AJ865" s="10"/>
      <c r="AK865" s="10"/>
    </row>
    <row r="866" spans="1:37" s="15" customFormat="1" x14ac:dyDescent="0.2">
      <c r="A866" s="12"/>
      <c r="B866" s="13"/>
      <c r="C866" s="13"/>
      <c r="D866" s="14"/>
      <c r="G866" s="16"/>
      <c r="H866" s="13"/>
      <c r="I866" s="10"/>
      <c r="J866" s="10"/>
      <c r="K866" s="10"/>
      <c r="L866" s="10"/>
      <c r="M866" s="10"/>
      <c r="N866" s="20"/>
      <c r="O866" s="17"/>
      <c r="P866" s="17"/>
      <c r="Q866" s="17"/>
      <c r="R866" s="17"/>
      <c r="S866" s="17"/>
      <c r="T866" s="17"/>
      <c r="U866" s="17"/>
      <c r="V866" s="17"/>
      <c r="W866" s="17"/>
      <c r="X866" s="10"/>
      <c r="Y866" s="10"/>
      <c r="Z866" s="10"/>
      <c r="AA866" s="10"/>
      <c r="AB866" s="10"/>
      <c r="AC866" s="10"/>
      <c r="AD866" s="10"/>
      <c r="AE866" s="10"/>
      <c r="AF866" s="10"/>
      <c r="AG866" s="10"/>
      <c r="AH866" s="10"/>
      <c r="AI866" s="10"/>
      <c r="AJ866" s="10"/>
      <c r="AK866" s="10"/>
    </row>
    <row r="867" spans="1:37" s="15" customFormat="1" x14ac:dyDescent="0.2">
      <c r="A867" s="12"/>
      <c r="B867" s="13"/>
      <c r="C867" s="13"/>
      <c r="D867" s="14"/>
      <c r="G867" s="16"/>
      <c r="H867" s="13"/>
      <c r="I867" s="10"/>
      <c r="J867" s="10"/>
      <c r="K867" s="10"/>
      <c r="L867" s="10"/>
      <c r="M867" s="10"/>
      <c r="N867" s="20"/>
      <c r="O867" s="17"/>
      <c r="P867" s="17"/>
      <c r="Q867" s="17"/>
      <c r="R867" s="17"/>
      <c r="S867" s="17"/>
      <c r="T867" s="17"/>
      <c r="U867" s="17"/>
      <c r="V867" s="17"/>
      <c r="W867" s="17"/>
      <c r="X867" s="10"/>
      <c r="Y867" s="10"/>
      <c r="Z867" s="10"/>
      <c r="AA867" s="10"/>
      <c r="AB867" s="10"/>
      <c r="AC867" s="10"/>
      <c r="AD867" s="10"/>
      <c r="AE867" s="10"/>
      <c r="AF867" s="10"/>
      <c r="AG867" s="10"/>
      <c r="AH867" s="10"/>
      <c r="AI867" s="10"/>
      <c r="AJ867" s="10"/>
      <c r="AK867" s="10"/>
    </row>
    <row r="868" spans="1:37" s="15" customFormat="1" x14ac:dyDescent="0.2">
      <c r="A868" s="12"/>
      <c r="B868" s="13"/>
      <c r="C868" s="13"/>
      <c r="D868" s="14"/>
      <c r="G868" s="16"/>
      <c r="H868" s="13"/>
      <c r="I868" s="10"/>
      <c r="J868" s="10"/>
      <c r="K868" s="10"/>
      <c r="L868" s="10"/>
      <c r="M868" s="10"/>
      <c r="N868" s="20"/>
      <c r="O868" s="17"/>
      <c r="P868" s="17"/>
      <c r="Q868" s="17"/>
      <c r="R868" s="17"/>
      <c r="S868" s="17"/>
      <c r="T868" s="17"/>
      <c r="U868" s="17"/>
      <c r="V868" s="17"/>
      <c r="W868" s="17"/>
      <c r="X868" s="10"/>
      <c r="Y868" s="10"/>
      <c r="Z868" s="10"/>
      <c r="AA868" s="10"/>
      <c r="AB868" s="10"/>
      <c r="AC868" s="10"/>
      <c r="AD868" s="10"/>
      <c r="AE868" s="10"/>
      <c r="AF868" s="10"/>
      <c r="AG868" s="10"/>
      <c r="AH868" s="10"/>
      <c r="AI868" s="10"/>
      <c r="AJ868" s="10"/>
      <c r="AK868" s="10"/>
    </row>
    <row r="869" spans="1:37" s="15" customFormat="1" x14ac:dyDescent="0.2">
      <c r="A869" s="12"/>
      <c r="B869" s="13"/>
      <c r="C869" s="13"/>
      <c r="D869" s="14"/>
      <c r="G869" s="16"/>
      <c r="H869" s="13"/>
      <c r="I869" s="10"/>
      <c r="J869" s="10"/>
      <c r="K869" s="10"/>
      <c r="L869" s="10"/>
      <c r="M869" s="10"/>
      <c r="N869" s="20"/>
      <c r="O869" s="17"/>
      <c r="P869" s="17"/>
      <c r="Q869" s="17"/>
      <c r="R869" s="17"/>
      <c r="S869" s="17"/>
      <c r="T869" s="17"/>
      <c r="U869" s="17"/>
      <c r="V869" s="17"/>
      <c r="W869" s="17"/>
      <c r="X869" s="10"/>
      <c r="Y869" s="10"/>
      <c r="Z869" s="10"/>
      <c r="AA869" s="10"/>
      <c r="AB869" s="10"/>
      <c r="AC869" s="10"/>
      <c r="AD869" s="10"/>
      <c r="AE869" s="10"/>
      <c r="AF869" s="10"/>
      <c r="AG869" s="10"/>
      <c r="AH869" s="10"/>
      <c r="AI869" s="10"/>
      <c r="AJ869" s="10"/>
      <c r="AK869" s="10"/>
    </row>
    <row r="870" spans="1:37" s="15" customFormat="1" x14ac:dyDescent="0.2">
      <c r="A870" s="12"/>
      <c r="B870" s="13"/>
      <c r="C870" s="13"/>
      <c r="D870" s="14"/>
      <c r="G870" s="16"/>
      <c r="H870" s="13"/>
      <c r="I870" s="10"/>
      <c r="J870" s="10"/>
      <c r="K870" s="10"/>
      <c r="L870" s="10"/>
      <c r="M870" s="10"/>
      <c r="N870" s="20"/>
      <c r="O870" s="17"/>
      <c r="P870" s="17"/>
      <c r="Q870" s="17"/>
      <c r="R870" s="17"/>
      <c r="S870" s="17"/>
      <c r="T870" s="17"/>
      <c r="U870" s="17"/>
      <c r="V870" s="17"/>
      <c r="W870" s="17"/>
      <c r="X870" s="10"/>
      <c r="Y870" s="10"/>
      <c r="Z870" s="10"/>
      <c r="AA870" s="10"/>
      <c r="AB870" s="10"/>
      <c r="AC870" s="10"/>
      <c r="AD870" s="10"/>
      <c r="AE870" s="10"/>
      <c r="AF870" s="10"/>
      <c r="AG870" s="10"/>
      <c r="AH870" s="10"/>
      <c r="AI870" s="10"/>
      <c r="AJ870" s="10"/>
      <c r="AK870" s="10"/>
    </row>
    <row r="871" spans="1:37" s="15" customFormat="1" x14ac:dyDescent="0.2">
      <c r="A871" s="12"/>
      <c r="B871" s="13"/>
      <c r="C871" s="13"/>
      <c r="D871" s="14"/>
      <c r="G871" s="16"/>
      <c r="H871" s="13"/>
      <c r="I871" s="10"/>
      <c r="J871" s="10"/>
      <c r="K871" s="10"/>
      <c r="L871" s="10"/>
      <c r="M871" s="10"/>
      <c r="N871" s="20"/>
      <c r="O871" s="17"/>
      <c r="P871" s="17"/>
      <c r="Q871" s="17"/>
      <c r="R871" s="17"/>
      <c r="S871" s="17"/>
      <c r="T871" s="17"/>
      <c r="U871" s="17"/>
      <c r="V871" s="17"/>
      <c r="W871" s="17"/>
      <c r="X871" s="10"/>
      <c r="Y871" s="10"/>
      <c r="Z871" s="10"/>
      <c r="AA871" s="10"/>
      <c r="AB871" s="10"/>
      <c r="AC871" s="10"/>
      <c r="AD871" s="10"/>
      <c r="AE871" s="10"/>
      <c r="AF871" s="10"/>
      <c r="AG871" s="10"/>
      <c r="AH871" s="10"/>
      <c r="AI871" s="10"/>
      <c r="AJ871" s="10"/>
      <c r="AK871" s="10"/>
    </row>
    <row r="872" spans="1:37" s="15" customFormat="1" x14ac:dyDescent="0.2">
      <c r="A872" s="12"/>
      <c r="B872" s="13"/>
      <c r="C872" s="13"/>
      <c r="D872" s="14"/>
      <c r="G872" s="16"/>
      <c r="H872" s="13"/>
      <c r="I872" s="10"/>
      <c r="J872" s="10"/>
      <c r="K872" s="10"/>
      <c r="L872" s="10"/>
      <c r="M872" s="10"/>
      <c r="N872" s="20"/>
      <c r="O872" s="17"/>
      <c r="P872" s="17"/>
      <c r="Q872" s="17"/>
      <c r="R872" s="17"/>
      <c r="S872" s="17"/>
      <c r="T872" s="17"/>
      <c r="U872" s="17"/>
      <c r="V872" s="17"/>
      <c r="W872" s="17"/>
      <c r="X872" s="10"/>
      <c r="Y872" s="10"/>
      <c r="Z872" s="10"/>
      <c r="AA872" s="10"/>
      <c r="AB872" s="10"/>
      <c r="AC872" s="10"/>
      <c r="AD872" s="10"/>
      <c r="AE872" s="10"/>
      <c r="AF872" s="10"/>
      <c r="AG872" s="10"/>
      <c r="AH872" s="10"/>
      <c r="AI872" s="10"/>
      <c r="AJ872" s="10"/>
      <c r="AK872" s="10"/>
    </row>
    <row r="873" spans="1:37" s="15" customFormat="1" x14ac:dyDescent="0.2">
      <c r="A873" s="12"/>
      <c r="B873" s="13"/>
      <c r="C873" s="13"/>
      <c r="D873" s="14"/>
      <c r="G873" s="16"/>
      <c r="H873" s="13"/>
      <c r="I873" s="10"/>
      <c r="J873" s="10"/>
      <c r="K873" s="10"/>
      <c r="L873" s="10"/>
      <c r="M873" s="10"/>
      <c r="N873" s="20"/>
      <c r="O873" s="17"/>
      <c r="P873" s="17"/>
      <c r="Q873" s="17"/>
      <c r="R873" s="17"/>
      <c r="S873" s="17"/>
      <c r="T873" s="17"/>
      <c r="U873" s="17"/>
      <c r="V873" s="17"/>
      <c r="W873" s="17"/>
      <c r="X873" s="10"/>
      <c r="Y873" s="10"/>
      <c r="Z873" s="10"/>
      <c r="AA873" s="10"/>
      <c r="AB873" s="10"/>
      <c r="AC873" s="10"/>
      <c r="AD873" s="10"/>
      <c r="AE873" s="10"/>
      <c r="AF873" s="10"/>
      <c r="AG873" s="10"/>
      <c r="AH873" s="10"/>
      <c r="AI873" s="10"/>
      <c r="AJ873" s="10"/>
      <c r="AK873" s="10"/>
    </row>
    <row r="874" spans="1:37" s="15" customFormat="1" x14ac:dyDescent="0.2">
      <c r="A874" s="12"/>
      <c r="B874" s="13"/>
      <c r="C874" s="13"/>
      <c r="D874" s="14"/>
      <c r="G874" s="16"/>
      <c r="H874" s="13"/>
      <c r="I874" s="10"/>
      <c r="J874" s="10"/>
      <c r="K874" s="10"/>
      <c r="L874" s="10"/>
      <c r="M874" s="10"/>
      <c r="N874" s="20"/>
      <c r="O874" s="17"/>
      <c r="P874" s="17"/>
      <c r="Q874" s="17"/>
      <c r="R874" s="17"/>
      <c r="S874" s="17"/>
      <c r="T874" s="17"/>
      <c r="U874" s="17"/>
      <c r="V874" s="17"/>
      <c r="W874" s="17"/>
      <c r="X874" s="10"/>
      <c r="Y874" s="10"/>
      <c r="Z874" s="10"/>
      <c r="AA874" s="10"/>
      <c r="AB874" s="10"/>
      <c r="AC874" s="10"/>
      <c r="AD874" s="10"/>
      <c r="AE874" s="10"/>
      <c r="AF874" s="10"/>
      <c r="AG874" s="10"/>
      <c r="AH874" s="10"/>
      <c r="AI874" s="10"/>
      <c r="AJ874" s="10"/>
      <c r="AK874" s="10"/>
    </row>
    <row r="875" spans="1:37" s="15" customFormat="1" x14ac:dyDescent="0.2">
      <c r="A875" s="12"/>
      <c r="B875" s="13"/>
      <c r="C875" s="13"/>
      <c r="D875" s="14"/>
      <c r="G875" s="16"/>
      <c r="H875" s="13"/>
      <c r="I875" s="10"/>
      <c r="J875" s="10"/>
      <c r="K875" s="10"/>
      <c r="L875" s="10"/>
      <c r="M875" s="10"/>
      <c r="N875" s="20"/>
      <c r="O875" s="17"/>
      <c r="P875" s="17"/>
      <c r="Q875" s="17"/>
      <c r="R875" s="17"/>
      <c r="S875" s="17"/>
      <c r="T875" s="17"/>
      <c r="U875" s="17"/>
      <c r="V875" s="17"/>
      <c r="W875" s="17"/>
      <c r="X875" s="10"/>
      <c r="Y875" s="10"/>
      <c r="Z875" s="10"/>
      <c r="AA875" s="10"/>
      <c r="AB875" s="10"/>
      <c r="AC875" s="10"/>
      <c r="AD875" s="10"/>
      <c r="AE875" s="10"/>
      <c r="AF875" s="10"/>
      <c r="AG875" s="10"/>
      <c r="AH875" s="10"/>
      <c r="AI875" s="10"/>
      <c r="AJ875" s="10"/>
      <c r="AK875" s="10"/>
    </row>
    <row r="876" spans="1:37" s="15" customFormat="1" x14ac:dyDescent="0.2">
      <c r="A876" s="12"/>
      <c r="B876" s="13"/>
      <c r="C876" s="13"/>
      <c r="D876" s="14"/>
      <c r="G876" s="16"/>
      <c r="H876" s="13"/>
      <c r="I876" s="10"/>
      <c r="J876" s="10"/>
      <c r="K876" s="10"/>
      <c r="L876" s="10"/>
      <c r="M876" s="10"/>
      <c r="N876" s="20"/>
      <c r="O876" s="17"/>
      <c r="P876" s="17"/>
      <c r="Q876" s="17"/>
      <c r="R876" s="17"/>
      <c r="S876" s="17"/>
      <c r="T876" s="17"/>
      <c r="U876" s="17"/>
      <c r="V876" s="17"/>
      <c r="W876" s="17"/>
      <c r="X876" s="10"/>
      <c r="Y876" s="10"/>
      <c r="Z876" s="10"/>
      <c r="AA876" s="10"/>
      <c r="AB876" s="10"/>
      <c r="AC876" s="10"/>
      <c r="AD876" s="10"/>
      <c r="AE876" s="10"/>
      <c r="AF876" s="10"/>
      <c r="AG876" s="10"/>
      <c r="AH876" s="10"/>
      <c r="AI876" s="10"/>
      <c r="AJ876" s="10"/>
      <c r="AK876" s="10"/>
    </row>
    <row r="877" spans="1:37" s="15" customFormat="1" x14ac:dyDescent="0.2">
      <c r="A877" s="12"/>
      <c r="B877" s="13"/>
      <c r="C877" s="13"/>
      <c r="D877" s="14"/>
      <c r="G877" s="16"/>
      <c r="H877" s="13"/>
      <c r="I877" s="10"/>
      <c r="J877" s="10"/>
      <c r="K877" s="10"/>
      <c r="L877" s="10"/>
      <c r="M877" s="10"/>
      <c r="N877" s="20"/>
      <c r="O877" s="17"/>
      <c r="P877" s="17"/>
      <c r="Q877" s="17"/>
      <c r="R877" s="17"/>
      <c r="S877" s="17"/>
      <c r="T877" s="17"/>
      <c r="U877" s="17"/>
      <c r="V877" s="17"/>
      <c r="W877" s="17"/>
      <c r="X877" s="10"/>
      <c r="Y877" s="10"/>
      <c r="Z877" s="10"/>
      <c r="AA877" s="10"/>
      <c r="AB877" s="10"/>
      <c r="AC877" s="10"/>
      <c r="AD877" s="10"/>
      <c r="AE877" s="10"/>
      <c r="AF877" s="10"/>
      <c r="AG877" s="10"/>
      <c r="AH877" s="10"/>
      <c r="AI877" s="10"/>
      <c r="AJ877" s="10"/>
      <c r="AK877" s="10"/>
    </row>
    <row r="878" spans="1:37" s="15" customFormat="1" x14ac:dyDescent="0.2">
      <c r="A878" s="12"/>
      <c r="B878" s="13"/>
      <c r="C878" s="13"/>
      <c r="D878" s="14"/>
      <c r="G878" s="16"/>
      <c r="H878" s="13"/>
      <c r="I878" s="10"/>
      <c r="J878" s="10"/>
      <c r="K878" s="10"/>
      <c r="L878" s="10"/>
      <c r="M878" s="10"/>
      <c r="N878" s="20"/>
      <c r="O878" s="17"/>
      <c r="P878" s="17"/>
      <c r="Q878" s="17"/>
      <c r="R878" s="17"/>
      <c r="S878" s="17"/>
      <c r="T878" s="17"/>
      <c r="U878" s="17"/>
      <c r="V878" s="17"/>
      <c r="W878" s="17"/>
      <c r="X878" s="10"/>
      <c r="Y878" s="10"/>
      <c r="Z878" s="10"/>
      <c r="AA878" s="10"/>
      <c r="AB878" s="10"/>
      <c r="AC878" s="10"/>
      <c r="AD878" s="10"/>
      <c r="AE878" s="10"/>
      <c r="AF878" s="10"/>
      <c r="AG878" s="10"/>
      <c r="AH878" s="10"/>
      <c r="AI878" s="10"/>
      <c r="AJ878" s="10"/>
      <c r="AK878" s="10"/>
    </row>
    <row r="879" spans="1:37" s="15" customFormat="1" x14ac:dyDescent="0.2">
      <c r="A879" s="12"/>
      <c r="B879" s="13"/>
      <c r="C879" s="13"/>
      <c r="D879" s="14"/>
      <c r="G879" s="16"/>
      <c r="H879" s="13"/>
      <c r="I879" s="10"/>
      <c r="J879" s="10"/>
      <c r="K879" s="10"/>
      <c r="L879" s="10"/>
      <c r="M879" s="10"/>
      <c r="N879" s="20"/>
      <c r="O879" s="17"/>
      <c r="P879" s="17"/>
      <c r="Q879" s="17"/>
      <c r="R879" s="17"/>
      <c r="S879" s="17"/>
      <c r="T879" s="17"/>
      <c r="U879" s="17"/>
      <c r="V879" s="17"/>
      <c r="W879" s="17"/>
      <c r="X879" s="10"/>
      <c r="Y879" s="10"/>
      <c r="Z879" s="10"/>
      <c r="AA879" s="10"/>
      <c r="AB879" s="10"/>
      <c r="AC879" s="10"/>
      <c r="AD879" s="10"/>
      <c r="AE879" s="10"/>
      <c r="AF879" s="10"/>
      <c r="AG879" s="10"/>
      <c r="AH879" s="10"/>
      <c r="AI879" s="10"/>
      <c r="AJ879" s="10"/>
      <c r="AK879" s="10"/>
    </row>
    <row r="880" spans="1:37" s="15" customFormat="1" x14ac:dyDescent="0.2">
      <c r="A880" s="12"/>
      <c r="B880" s="13"/>
      <c r="C880" s="13"/>
      <c r="D880" s="14"/>
      <c r="G880" s="16"/>
      <c r="H880" s="13"/>
      <c r="I880" s="10"/>
      <c r="J880" s="10"/>
      <c r="K880" s="10"/>
      <c r="L880" s="10"/>
      <c r="M880" s="10"/>
      <c r="N880" s="20"/>
      <c r="O880" s="17"/>
      <c r="P880" s="17"/>
      <c r="Q880" s="17"/>
      <c r="R880" s="17"/>
      <c r="S880" s="17"/>
      <c r="T880" s="17"/>
      <c r="U880" s="17"/>
      <c r="V880" s="17"/>
      <c r="W880" s="17"/>
      <c r="X880" s="10"/>
      <c r="Y880" s="10"/>
      <c r="Z880" s="10"/>
      <c r="AA880" s="10"/>
      <c r="AB880" s="10"/>
      <c r="AC880" s="10"/>
      <c r="AD880" s="10"/>
      <c r="AE880" s="10"/>
      <c r="AF880" s="10"/>
      <c r="AG880" s="10"/>
      <c r="AH880" s="10"/>
      <c r="AI880" s="10"/>
      <c r="AJ880" s="10"/>
      <c r="AK880" s="10"/>
    </row>
    <row r="881" spans="1:37" s="15" customFormat="1" x14ac:dyDescent="0.2">
      <c r="A881" s="12"/>
      <c r="B881" s="13"/>
      <c r="C881" s="13"/>
      <c r="D881" s="14"/>
      <c r="G881" s="16"/>
      <c r="H881" s="13"/>
      <c r="I881" s="10"/>
      <c r="J881" s="10"/>
      <c r="K881" s="10"/>
      <c r="L881" s="10"/>
      <c r="M881" s="10"/>
      <c r="N881" s="20"/>
      <c r="O881" s="17"/>
      <c r="P881" s="17"/>
      <c r="Q881" s="17"/>
      <c r="R881" s="17"/>
      <c r="S881" s="17"/>
      <c r="T881" s="17"/>
      <c r="U881" s="17"/>
      <c r="V881" s="17"/>
      <c r="W881" s="17"/>
      <c r="X881" s="10"/>
      <c r="Y881" s="10"/>
      <c r="Z881" s="10"/>
      <c r="AA881" s="10"/>
      <c r="AB881" s="10"/>
      <c r="AC881" s="10"/>
      <c r="AD881" s="10"/>
      <c r="AE881" s="10"/>
      <c r="AF881" s="10"/>
      <c r="AG881" s="10"/>
      <c r="AH881" s="10"/>
      <c r="AI881" s="10"/>
      <c r="AJ881" s="10"/>
      <c r="AK881" s="10"/>
    </row>
    <row r="882" spans="1:37" s="15" customFormat="1" x14ac:dyDescent="0.2">
      <c r="A882" s="12"/>
      <c r="B882" s="13"/>
      <c r="C882" s="13"/>
      <c r="D882" s="14"/>
      <c r="G882" s="16"/>
      <c r="H882" s="13"/>
      <c r="I882" s="10"/>
      <c r="J882" s="10"/>
      <c r="K882" s="10"/>
      <c r="L882" s="10"/>
      <c r="M882" s="10"/>
      <c r="N882" s="20"/>
      <c r="O882" s="17"/>
      <c r="P882" s="17"/>
      <c r="Q882" s="17"/>
      <c r="R882" s="17"/>
      <c r="S882" s="17"/>
      <c r="T882" s="17"/>
      <c r="U882" s="17"/>
      <c r="V882" s="17"/>
      <c r="W882" s="17"/>
      <c r="X882" s="10"/>
      <c r="Y882" s="10"/>
      <c r="Z882" s="10"/>
      <c r="AA882" s="10"/>
      <c r="AB882" s="10"/>
      <c r="AC882" s="10"/>
      <c r="AD882" s="10"/>
      <c r="AE882" s="10"/>
      <c r="AF882" s="10"/>
      <c r="AG882" s="10"/>
      <c r="AH882" s="10"/>
      <c r="AI882" s="10"/>
      <c r="AJ882" s="10"/>
      <c r="AK882" s="10"/>
    </row>
    <row r="883" spans="1:37" s="15" customFormat="1" x14ac:dyDescent="0.2">
      <c r="A883" s="12"/>
      <c r="B883" s="13"/>
      <c r="C883" s="13"/>
      <c r="D883" s="14"/>
      <c r="G883" s="16"/>
      <c r="H883" s="13"/>
      <c r="I883" s="10"/>
      <c r="J883" s="10"/>
      <c r="K883" s="10"/>
      <c r="L883" s="10"/>
      <c r="M883" s="10"/>
      <c r="N883" s="20"/>
      <c r="O883" s="17"/>
      <c r="P883" s="17"/>
      <c r="Q883" s="17"/>
      <c r="R883" s="17"/>
      <c r="S883" s="17"/>
      <c r="T883" s="17"/>
      <c r="U883" s="17"/>
      <c r="V883" s="17"/>
      <c r="W883" s="17"/>
      <c r="X883" s="10"/>
      <c r="Y883" s="10"/>
      <c r="Z883" s="10"/>
      <c r="AA883" s="10"/>
      <c r="AB883" s="10"/>
      <c r="AC883" s="10"/>
      <c r="AD883" s="10"/>
      <c r="AE883" s="10"/>
      <c r="AF883" s="10"/>
      <c r="AG883" s="10"/>
      <c r="AH883" s="10"/>
      <c r="AI883" s="10"/>
      <c r="AJ883" s="10"/>
      <c r="AK883" s="10"/>
    </row>
  </sheetData>
  <sheetProtection insertRows="0" selectLockedCells="1" autoFilter="0"/>
  <mergeCells count="1">
    <mergeCell ref="F11:H11"/>
  </mergeCells>
  <conditionalFormatting sqref="O3 U3 S3 A2:A6 B52:C65536 A12 Y3 B5:B6 D38:D65536 N9:O10 C1:C5 D1:D6 E134:R65536 C14:D37 M6:M10 E4:H8 A1:B1 S52:IV65536 E9:G9 Z6:AA7 F13:I37 Q7 T9:W10 Z8:AC8 AJ1 AF1:AF5 AG14:AH17 AH1 AD16:AF17 AH5:AJ5 AK1:IV2 X2:AA2 L1:Q1 Z5:AB5 Z3:AA4 AI6:AK6 AD1:AD5 AC7:AD7 M13:M51 B13:D13 AK3:AS5 AW3:IV9 AV12:IV14 N13:AF13 AI13:AP14 AL12:AM12 AS14:AU14 AT13:AU13 AI16:AO17 AD31:IV51 AO19:AQ20 AD19:AM26 AR22:AV22 AN23:AQ23 AR23:AR24 AT24:IV24 AV21:IV21 AI15:AV15 AV16:AV17 AV19:AV20 AD18:AV18 AW19:AX19 AX20 AX15:IV15 AY16:IV20 AW17:AX17 AT23:AV23 AY22:IV23 AN25:AV26 AD27:AV30 AY25:IV30 AL10:IV11 AL6:AS9 G2:H2 N11:AC11 E1:E2 B10:E10 F11 AC16:AC51 AC14:AF15 N12:AB12 Y9:AA10 AC9:AC10 F3:H3 N14:AB51 K13:L37 V7:V8 T1:AA1">
    <cfRule type="expression" dxfId="142" priority="87" stopIfTrue="1">
      <formula>ISNA(A1)</formula>
    </cfRule>
  </conditionalFormatting>
  <conditionalFormatting sqref="B26:B33">
    <cfRule type="expression" dxfId="141" priority="86" stopIfTrue="1">
      <formula>ISNA(B26)</formula>
    </cfRule>
  </conditionalFormatting>
  <conditionalFormatting sqref="B18:B20">
    <cfRule type="expression" dxfId="140" priority="85" stopIfTrue="1">
      <formula>ISNA(B18)</formula>
    </cfRule>
  </conditionalFormatting>
  <conditionalFormatting sqref="B14">
    <cfRule type="expression" dxfId="139" priority="84" stopIfTrue="1">
      <formula>ISNA(B14)</formula>
    </cfRule>
  </conditionalFormatting>
  <conditionalFormatting sqref="B15">
    <cfRule type="expression" dxfId="138" priority="83" stopIfTrue="1">
      <formula>ISNA(B15)</formula>
    </cfRule>
  </conditionalFormatting>
  <conditionalFormatting sqref="B9:C9">
    <cfRule type="expression" dxfId="137" priority="82" stopIfTrue="1">
      <formula>ISNA(B9)</formula>
    </cfRule>
  </conditionalFormatting>
  <conditionalFormatting sqref="B8:D8">
    <cfRule type="expression" dxfId="136" priority="81" stopIfTrue="1">
      <formula>ISNA(B8)</formula>
    </cfRule>
  </conditionalFormatting>
  <conditionalFormatting sqref="B7:D7">
    <cfRule type="expression" dxfId="135" priority="80" stopIfTrue="1">
      <formula>ISNA(B7)</formula>
    </cfRule>
  </conditionalFormatting>
  <conditionalFormatting sqref="Q3">
    <cfRule type="expression" dxfId="134" priority="78" stopIfTrue="1">
      <formula>ISNA(Q3)</formula>
    </cfRule>
  </conditionalFormatting>
  <conditionalFormatting sqref="AG9">
    <cfRule type="expression" dxfId="133" priority="72" stopIfTrue="1">
      <formula>ISNA(AG9)</formula>
    </cfRule>
  </conditionalFormatting>
  <conditionalFormatting sqref="D9">
    <cfRule type="expression" dxfId="132" priority="76" stopIfTrue="1">
      <formula>ISNA(D9)</formula>
    </cfRule>
  </conditionalFormatting>
  <conditionalFormatting sqref="S7">
    <cfRule type="expression" dxfId="131" priority="73" stopIfTrue="1">
      <formula>ISNA(S7)</formula>
    </cfRule>
  </conditionalFormatting>
  <conditionalFormatting sqref="AJ9">
    <cfRule type="expression" dxfId="130" priority="69" stopIfTrue="1">
      <formula>ISNA(AJ9)</formula>
    </cfRule>
  </conditionalFormatting>
  <conditionalFormatting sqref="AH9">
    <cfRule type="expression" dxfId="129" priority="71" stopIfTrue="1">
      <formula>ISNA(AH9)</formula>
    </cfRule>
  </conditionalFormatting>
  <conditionalFormatting sqref="AI9">
    <cfRule type="expression" dxfId="128" priority="70" stopIfTrue="1">
      <formula>ISNA(AI9)</formula>
    </cfRule>
  </conditionalFormatting>
  <conditionalFormatting sqref="AK9">
    <cfRule type="expression" dxfId="127" priority="68" stopIfTrue="1">
      <formula>ISNA(AK9)</formula>
    </cfRule>
  </conditionalFormatting>
  <conditionalFormatting sqref="AD8">
    <cfRule type="expression" dxfId="126" priority="67" stopIfTrue="1">
      <formula>ISNA(AD8)</formula>
    </cfRule>
  </conditionalFormatting>
  <conditionalFormatting sqref="AH7:AH8">
    <cfRule type="expression" dxfId="125" priority="66" stopIfTrue="1">
      <formula>ISNA(AH7)</formula>
    </cfRule>
  </conditionalFormatting>
  <conditionalFormatting sqref="AI8">
    <cfRule type="expression" dxfId="124" priority="65" stopIfTrue="1">
      <formula>ISNA(AI8)</formula>
    </cfRule>
  </conditionalFormatting>
  <conditionalFormatting sqref="AJ7:AJ8">
    <cfRule type="expression" dxfId="123" priority="64" stopIfTrue="1">
      <formula>ISNA(AJ7)</formula>
    </cfRule>
  </conditionalFormatting>
  <conditionalFormatting sqref="AK8">
    <cfRule type="expression" dxfId="122" priority="63" stopIfTrue="1">
      <formula>ISNA(AK8)</formula>
    </cfRule>
  </conditionalFormatting>
  <conditionalFormatting sqref="AF9">
    <cfRule type="expression" dxfId="121" priority="62" stopIfTrue="1">
      <formula>ISNA(AF9)</formula>
    </cfRule>
  </conditionalFormatting>
  <conditionalFormatting sqref="B12:C12 M11 E12:J12">
    <cfRule type="expression" dxfId="120" priority="61" stopIfTrue="1">
      <formula>ISNA(B11)</formula>
    </cfRule>
  </conditionalFormatting>
  <conditionalFormatting sqref="K12:L12">
    <cfRule type="expression" dxfId="119" priority="60" stopIfTrue="1">
      <formula>ISNA(K12)</formula>
    </cfRule>
  </conditionalFormatting>
  <conditionalFormatting sqref="AS12:AU12">
    <cfRule type="expression" dxfId="118" priority="59" stopIfTrue="1">
      <formula>ISNA(AS12)</formula>
    </cfRule>
  </conditionalFormatting>
  <conditionalFormatting sqref="AK7">
    <cfRule type="expression" dxfId="117" priority="58" stopIfTrue="1">
      <formula>ISNA(AK7)</formula>
    </cfRule>
  </conditionalFormatting>
  <conditionalFormatting sqref="AR16:AR17">
    <cfRule type="expression" dxfId="116" priority="57" stopIfTrue="1">
      <formula>ISNA(AR16)</formula>
    </cfRule>
  </conditionalFormatting>
  <conditionalFormatting sqref="AS17">
    <cfRule type="expression" dxfId="115" priority="56" stopIfTrue="1">
      <formula>ISNA(AS17)</formula>
    </cfRule>
  </conditionalFormatting>
  <conditionalFormatting sqref="AT16:AT17">
    <cfRule type="expression" dxfId="114" priority="55" stopIfTrue="1">
      <formula>ISNA(AT16)</formula>
    </cfRule>
  </conditionalFormatting>
  <conditionalFormatting sqref="AU17">
    <cfRule type="expression" dxfId="113" priority="54" stopIfTrue="1">
      <formula>ISNA(AU17)</formula>
    </cfRule>
  </conditionalFormatting>
  <conditionalFormatting sqref="AU16">
    <cfRule type="expression" dxfId="112" priority="53" stopIfTrue="1">
      <formula>ISNA(AU16)</formula>
    </cfRule>
  </conditionalFormatting>
  <conditionalFormatting sqref="AN24">
    <cfRule type="expression" dxfId="111" priority="52" stopIfTrue="1">
      <formula>ISNA(AN24)</formula>
    </cfRule>
  </conditionalFormatting>
  <conditionalFormatting sqref="AP21">
    <cfRule type="expression" dxfId="110" priority="51" stopIfTrue="1">
      <formula>ISNA(AP21)</formula>
    </cfRule>
  </conditionalFormatting>
  <conditionalFormatting sqref="AQ21">
    <cfRule type="expression" dxfId="109" priority="50" stopIfTrue="1">
      <formula>ISNA(AQ21)</formula>
    </cfRule>
  </conditionalFormatting>
  <conditionalFormatting sqref="AR19:AR20">
    <cfRule type="expression" dxfId="108" priority="49" stopIfTrue="1">
      <formula>ISNA(AR19)</formula>
    </cfRule>
  </conditionalFormatting>
  <conditionalFormatting sqref="AR21">
    <cfRule type="expression" dxfId="107" priority="48" stopIfTrue="1">
      <formula>ISNA(AR21)</formula>
    </cfRule>
  </conditionalFormatting>
  <conditionalFormatting sqref="AS19:AS20">
    <cfRule type="expression" dxfId="106" priority="47" stopIfTrue="1">
      <formula>ISNA(AS19)</formula>
    </cfRule>
  </conditionalFormatting>
  <conditionalFormatting sqref="AS21">
    <cfRule type="expression" dxfId="105" priority="46" stopIfTrue="1">
      <formula>ISNA(AS21)</formula>
    </cfRule>
  </conditionalFormatting>
  <conditionalFormatting sqref="AT19:AT20">
    <cfRule type="expression" dxfId="104" priority="45" stopIfTrue="1">
      <formula>ISNA(AT19)</formula>
    </cfRule>
  </conditionalFormatting>
  <conditionalFormatting sqref="AT21">
    <cfRule type="expression" dxfId="103" priority="44" stopIfTrue="1">
      <formula>ISNA(AT21)</formula>
    </cfRule>
  </conditionalFormatting>
  <conditionalFormatting sqref="AU19:AU20">
    <cfRule type="expression" dxfId="102" priority="43" stopIfTrue="1">
      <formula>ISNA(AU19)</formula>
    </cfRule>
  </conditionalFormatting>
  <conditionalFormatting sqref="AU21">
    <cfRule type="expression" dxfId="101" priority="42" stopIfTrue="1">
      <formula>ISNA(AU21)</formula>
    </cfRule>
  </conditionalFormatting>
  <conditionalFormatting sqref="AS23">
    <cfRule type="expression" dxfId="100" priority="41" stopIfTrue="1">
      <formula>ISNA(AS23)</formula>
    </cfRule>
  </conditionalFormatting>
  <conditionalFormatting sqref="AW18:AX18">
    <cfRule type="expression" dxfId="99" priority="40" stopIfTrue="1">
      <formula>ISNA(AW18)</formula>
    </cfRule>
  </conditionalFormatting>
  <conditionalFormatting sqref="AW22:AX22">
    <cfRule type="expression" dxfId="98" priority="39" stopIfTrue="1">
      <formula>ISNA(AW22)</formula>
    </cfRule>
  </conditionalFormatting>
  <conditionalFormatting sqref="AW23:AX23">
    <cfRule type="expression" dxfId="97" priority="38" stopIfTrue="1">
      <formula>ISNA(AW23)</formula>
    </cfRule>
  </conditionalFormatting>
  <conditionalFormatting sqref="AX25">
    <cfRule type="expression" dxfId="96" priority="37" stopIfTrue="1">
      <formula>ISNA(AX25)</formula>
    </cfRule>
  </conditionalFormatting>
  <conditionalFormatting sqref="AX30">
    <cfRule type="expression" dxfId="95" priority="33" stopIfTrue="1">
      <formula>ISNA(AX30)</formula>
    </cfRule>
  </conditionalFormatting>
  <conditionalFormatting sqref="AW28:AX28">
    <cfRule type="expression" dxfId="94" priority="30" stopIfTrue="1">
      <formula>ISNA(AW28)</formula>
    </cfRule>
  </conditionalFormatting>
  <conditionalFormatting sqref="AW26:AX26">
    <cfRule type="expression" dxfId="93" priority="29" stopIfTrue="1">
      <formula>ISNA(AW26)</formula>
    </cfRule>
  </conditionalFormatting>
  <conditionalFormatting sqref="AW27:AX27">
    <cfRule type="expression" dxfId="92" priority="28" stopIfTrue="1">
      <formula>ISNA(AW27)</formula>
    </cfRule>
  </conditionalFormatting>
  <conditionalFormatting sqref="AX29">
    <cfRule type="expression" dxfId="91" priority="27" stopIfTrue="1">
      <formula>ISNA(AX29)</formula>
    </cfRule>
  </conditionalFormatting>
  <conditionalFormatting sqref="F1:H1">
    <cfRule type="expression" dxfId="90" priority="26" stopIfTrue="1">
      <formula>ISNA(F1)</formula>
    </cfRule>
  </conditionalFormatting>
  <conditionalFormatting sqref="F2">
    <cfRule type="expression" dxfId="89" priority="25" stopIfTrue="1">
      <formula>ISNA(F2)</formula>
    </cfRule>
  </conditionalFormatting>
  <conditionalFormatting sqref="M12">
    <cfRule type="expression" dxfId="88" priority="24" stopIfTrue="1">
      <formula>ISNA(M12)</formula>
    </cfRule>
  </conditionalFormatting>
  <conditionalFormatting sqref="H9">
    <cfRule type="expression" dxfId="87" priority="20" stopIfTrue="1">
      <formula>ISNA(H9)</formula>
    </cfRule>
  </conditionalFormatting>
  <conditionalFormatting sqref="H9">
    <cfRule type="expression" dxfId="86" priority="19" stopIfTrue="1">
      <formula>$D$9="no"</formula>
    </cfRule>
  </conditionalFormatting>
  <conditionalFormatting sqref="J13:J51">
    <cfRule type="expression" dxfId="85" priority="18" stopIfTrue="1">
      <formula>ISNA(J13)</formula>
    </cfRule>
  </conditionalFormatting>
  <conditionalFormatting sqref="J13:J51">
    <cfRule type="expression" dxfId="84" priority="17" stopIfTrue="1">
      <formula>$D$9="no"</formula>
    </cfRule>
  </conditionalFormatting>
  <conditionalFormatting sqref="D12">
    <cfRule type="expression" dxfId="83" priority="16" stopIfTrue="1">
      <formula>ISNA(D12)</formula>
    </cfRule>
  </conditionalFormatting>
  <conditionalFormatting sqref="V3:W6">
    <cfRule type="expression" dxfId="82" priority="15" stopIfTrue="1">
      <formula>ISNA(V3)</formula>
    </cfRule>
  </conditionalFormatting>
  <conditionalFormatting sqref="T3">
    <cfRule type="expression" dxfId="81" priority="14" stopIfTrue="1">
      <formula>ISNA(T3)</formula>
    </cfRule>
  </conditionalFormatting>
  <conditionalFormatting sqref="AC12">
    <cfRule type="expression" dxfId="80" priority="13" stopIfTrue="1">
      <formula>ISNA(AC12)</formula>
    </cfRule>
  </conditionalFormatting>
  <conditionalFormatting sqref="AB9">
    <cfRule type="expression" dxfId="79" priority="12" stopIfTrue="1">
      <formula>ISNA(AB9)</formula>
    </cfRule>
  </conditionalFormatting>
  <conditionalFormatting sqref="AB10">
    <cfRule type="expression" dxfId="78" priority="11" stopIfTrue="1">
      <formula>ISNA(AB10)</formula>
    </cfRule>
  </conditionalFormatting>
  <conditionalFormatting sqref="E3">
    <cfRule type="expression" dxfId="77" priority="10" stopIfTrue="1">
      <formula>ISNA(E3)</formula>
    </cfRule>
  </conditionalFormatting>
  <conditionalFormatting sqref="I6">
    <cfRule type="expression" dxfId="76" priority="9" stopIfTrue="1">
      <formula>ISNA(I6)</formula>
    </cfRule>
  </conditionalFormatting>
  <conditionalFormatting sqref="I3">
    <cfRule type="expression" dxfId="75" priority="8" stopIfTrue="1">
      <formula>ISNA(I3)</formula>
    </cfRule>
  </conditionalFormatting>
  <conditionalFormatting sqref="I4">
    <cfRule type="expression" dxfId="74" priority="7" stopIfTrue="1">
      <formula>ISNA(I4)</formula>
    </cfRule>
  </conditionalFormatting>
  <conditionalFormatting sqref="O8 N7:N8">
    <cfRule type="expression" dxfId="73" priority="6" stopIfTrue="1">
      <formula>ISNA(N7)</formula>
    </cfRule>
  </conditionalFormatting>
  <conditionalFormatting sqref="U8">
    <cfRule type="expression" dxfId="72" priority="5" stopIfTrue="1">
      <formula>ISNA(U8)</formula>
    </cfRule>
  </conditionalFormatting>
  <conditionalFormatting sqref="T7:T8">
    <cfRule type="expression" dxfId="71" priority="4" stopIfTrue="1">
      <formula>ISNA(T7)</formula>
    </cfRule>
  </conditionalFormatting>
  <conditionalFormatting sqref="W7:W8">
    <cfRule type="expression" dxfId="70" priority="3" stopIfTrue="1">
      <formula>ISNA(W7)</formula>
    </cfRule>
  </conditionalFormatting>
  <conditionalFormatting sqref="Y8">
    <cfRule type="expression" dxfId="69" priority="2" stopIfTrue="1">
      <formula>ISNA(Y8)</formula>
    </cfRule>
  </conditionalFormatting>
  <conditionalFormatting sqref="S2 R1:R2">
    <cfRule type="expression" dxfId="68" priority="1" stopIfTrue="1">
      <formula>ISNA(R1)</formula>
    </cfRule>
  </conditionalFormatting>
  <dataValidations count="2">
    <dataValidation type="list" allowBlank="1" showInputMessage="1" showErrorMessage="1" sqref="D9 H9" xr:uid="{00000000-0002-0000-0800-000000000000}">
      <formula1>"yes,no"</formula1>
    </dataValidation>
    <dataValidation type="list" allowBlank="1" showInputMessage="1" showErrorMessage="1" sqref="J13:J17" xr:uid="{00000000-0002-0000-0800-000001000000}">
      <formula1>IF($D$9="yes",dustiness)</formula1>
    </dataValidation>
  </dataValidations>
  <pageMargins left="0.75" right="0.75" top="1" bottom="1" header="0.4921259845" footer="0.4921259845"/>
  <pageSetup orientation="portrait" r:id="rId1"/>
  <headerFooter alignWithMargins="0"/>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6"/>
  <dimension ref="A1:J160"/>
  <sheetViews>
    <sheetView zoomScale="115" workbookViewId="0">
      <selection activeCell="F1" sqref="F1"/>
    </sheetView>
  </sheetViews>
  <sheetFormatPr baseColWidth="10" defaultColWidth="11.42578125" defaultRowHeight="18" x14ac:dyDescent="0.25"/>
  <cols>
    <col min="1" max="16384" width="11.42578125" style="2"/>
  </cols>
  <sheetData>
    <row r="1" spans="1:5" s="3" customFormat="1" ht="25.5" x14ac:dyDescent="0.35">
      <c r="A1" s="32" t="s">
        <v>4</v>
      </c>
      <c r="B1" s="32"/>
      <c r="C1" s="32"/>
      <c r="D1" s="32"/>
      <c r="E1" s="32"/>
    </row>
    <row r="2" spans="1:5" s="1" customFormat="1" x14ac:dyDescent="0.25"/>
    <row r="3" spans="1:5" s="1" customFormat="1" x14ac:dyDescent="0.25">
      <c r="B3" s="1" t="s">
        <v>12</v>
      </c>
    </row>
    <row r="4" spans="1:5" s="1" customFormat="1" x14ac:dyDescent="0.25">
      <c r="B4" s="1" t="s">
        <v>5</v>
      </c>
    </row>
    <row r="5" spans="1:5" s="1" customFormat="1" x14ac:dyDescent="0.25"/>
    <row r="6" spans="1:5" s="1" customFormat="1" x14ac:dyDescent="0.25"/>
    <row r="7" spans="1:5" s="1" customFormat="1" x14ac:dyDescent="0.25"/>
    <row r="8" spans="1:5" s="1" customFormat="1" x14ac:dyDescent="0.25"/>
    <row r="9" spans="1:5" s="1" customFormat="1" x14ac:dyDescent="0.25"/>
    <row r="10" spans="1:5" s="1" customFormat="1" x14ac:dyDescent="0.25"/>
    <row r="11" spans="1:5" s="1" customFormat="1" x14ac:dyDescent="0.25"/>
    <row r="12" spans="1:5" s="1" customFormat="1" x14ac:dyDescent="0.25"/>
    <row r="13" spans="1:5" s="1" customFormat="1" x14ac:dyDescent="0.25"/>
    <row r="14" spans="1:5" s="1" customFormat="1" x14ac:dyDescent="0.25"/>
    <row r="15" spans="1:5" s="1" customFormat="1" x14ac:dyDescent="0.25"/>
    <row r="16" spans="1:5" s="1" customFormat="1" x14ac:dyDescent="0.25"/>
    <row r="17" spans="2:2" s="1" customFormat="1" x14ac:dyDescent="0.25"/>
    <row r="18" spans="2:2" s="1" customFormat="1" x14ac:dyDescent="0.25">
      <c r="B18" s="1" t="s">
        <v>13</v>
      </c>
    </row>
    <row r="19" spans="2:2" s="1" customFormat="1" x14ac:dyDescent="0.25"/>
    <row r="20" spans="2:2" s="1" customFormat="1" x14ac:dyDescent="0.25"/>
    <row r="21" spans="2:2" s="1" customFormat="1" x14ac:dyDescent="0.25"/>
    <row r="22" spans="2:2" s="1" customFormat="1" x14ac:dyDescent="0.25"/>
    <row r="23" spans="2:2" s="1" customFormat="1" x14ac:dyDescent="0.25"/>
    <row r="24" spans="2:2" s="1" customFormat="1" x14ac:dyDescent="0.25"/>
    <row r="25" spans="2:2" s="1" customFormat="1" x14ac:dyDescent="0.25"/>
    <row r="26" spans="2:2" s="1" customFormat="1" x14ac:dyDescent="0.25">
      <c r="B26" s="1" t="s">
        <v>6</v>
      </c>
    </row>
    <row r="27" spans="2:2" s="1" customFormat="1" x14ac:dyDescent="0.25">
      <c r="B27" s="1" t="s">
        <v>14</v>
      </c>
    </row>
    <row r="28" spans="2:2" s="1" customFormat="1" x14ac:dyDescent="0.25">
      <c r="B28" s="1" t="s">
        <v>15</v>
      </c>
    </row>
    <row r="29" spans="2:2" s="1" customFormat="1" x14ac:dyDescent="0.25"/>
    <row r="30" spans="2:2" s="1" customFormat="1" x14ac:dyDescent="0.25"/>
    <row r="31" spans="2:2" s="1" customFormat="1" x14ac:dyDescent="0.25"/>
    <row r="32" spans="2:2" s="1" customFormat="1" x14ac:dyDescent="0.25"/>
    <row r="33" spans="2:2" s="1" customFormat="1" x14ac:dyDescent="0.25"/>
    <row r="34" spans="2:2" s="1" customFormat="1" x14ac:dyDescent="0.25"/>
    <row r="35" spans="2:2" s="1" customFormat="1" x14ac:dyDescent="0.25"/>
    <row r="36" spans="2:2" s="1" customFormat="1" x14ac:dyDescent="0.25"/>
    <row r="37" spans="2:2" s="1" customFormat="1" x14ac:dyDescent="0.25"/>
    <row r="38" spans="2:2" s="1" customFormat="1" x14ac:dyDescent="0.25"/>
    <row r="39" spans="2:2" s="1" customFormat="1" x14ac:dyDescent="0.25"/>
    <row r="40" spans="2:2" s="1" customFormat="1" x14ac:dyDescent="0.25"/>
    <row r="41" spans="2:2" s="1" customFormat="1" x14ac:dyDescent="0.25"/>
    <row r="42" spans="2:2" s="1" customFormat="1" x14ac:dyDescent="0.25"/>
    <row r="43" spans="2:2" s="1" customFormat="1" x14ac:dyDescent="0.25"/>
    <row r="44" spans="2:2" s="1" customFormat="1" x14ac:dyDescent="0.25">
      <c r="B44" s="1" t="s">
        <v>11</v>
      </c>
    </row>
    <row r="45" spans="2:2" s="1" customFormat="1" x14ac:dyDescent="0.25"/>
    <row r="46" spans="2:2" s="1" customFormat="1" x14ac:dyDescent="0.25"/>
    <row r="47" spans="2:2" s="1" customFormat="1" x14ac:dyDescent="0.25"/>
    <row r="48" spans="2:2" s="1" customFormat="1" x14ac:dyDescent="0.25"/>
    <row r="49" s="1" customFormat="1" x14ac:dyDescent="0.25"/>
    <row r="50" s="1" customFormat="1" x14ac:dyDescent="0.25"/>
    <row r="51" s="1" customFormat="1" x14ac:dyDescent="0.25"/>
    <row r="52" s="1" customFormat="1" x14ac:dyDescent="0.25"/>
    <row r="53" s="1" customFormat="1" x14ac:dyDescent="0.25"/>
    <row r="54" s="1" customFormat="1" x14ac:dyDescent="0.25"/>
    <row r="55" s="1" customFormat="1" x14ac:dyDescent="0.25"/>
    <row r="56" s="1" customFormat="1" x14ac:dyDescent="0.25"/>
    <row r="57" s="1" customFormat="1" x14ac:dyDescent="0.25"/>
    <row r="58" s="1" customFormat="1" x14ac:dyDescent="0.25"/>
    <row r="59" s="1" customFormat="1" x14ac:dyDescent="0.25"/>
    <row r="60" s="1" customFormat="1" x14ac:dyDescent="0.25"/>
    <row r="61" s="1" customFormat="1" x14ac:dyDescent="0.25"/>
    <row r="62" s="1" customFormat="1" x14ac:dyDescent="0.25"/>
    <row r="63" s="1" customFormat="1" x14ac:dyDescent="0.25"/>
    <row r="64" s="1" customFormat="1" x14ac:dyDescent="0.25"/>
    <row r="65" spans="2:2" s="1" customFormat="1" x14ac:dyDescent="0.25"/>
    <row r="66" spans="2:2" s="1" customFormat="1" x14ac:dyDescent="0.25"/>
    <row r="67" spans="2:2" s="1" customFormat="1" x14ac:dyDescent="0.25"/>
    <row r="68" spans="2:2" s="1" customFormat="1" x14ac:dyDescent="0.25">
      <c r="B68" s="1" t="s">
        <v>8</v>
      </c>
    </row>
    <row r="69" spans="2:2" s="1" customFormat="1" x14ac:dyDescent="0.25">
      <c r="B69" s="1" t="s">
        <v>7</v>
      </c>
    </row>
    <row r="70" spans="2:2" s="1" customFormat="1" x14ac:dyDescent="0.25">
      <c r="B70" s="28" t="s">
        <v>3</v>
      </c>
    </row>
    <row r="71" spans="2:2" s="1" customFormat="1" x14ac:dyDescent="0.25">
      <c r="B71" s="1" t="s">
        <v>27</v>
      </c>
    </row>
    <row r="72" spans="2:2" s="1" customFormat="1" x14ac:dyDescent="0.25"/>
    <row r="73" spans="2:2" s="1" customFormat="1" x14ac:dyDescent="0.25"/>
    <row r="74" spans="2:2" s="1" customFormat="1" x14ac:dyDescent="0.25"/>
    <row r="75" spans="2:2" s="1" customFormat="1" x14ac:dyDescent="0.25"/>
    <row r="76" spans="2:2" s="1" customFormat="1" x14ac:dyDescent="0.25"/>
    <row r="77" spans="2:2" s="1" customFormat="1" x14ac:dyDescent="0.25"/>
    <row r="78" spans="2:2" s="1" customFormat="1" x14ac:dyDescent="0.25"/>
    <row r="79" spans="2:2" s="1" customFormat="1" x14ac:dyDescent="0.25"/>
    <row r="80" spans="2:2" s="1" customFormat="1" x14ac:dyDescent="0.25"/>
    <row r="81" spans="2:9" s="1" customFormat="1" x14ac:dyDescent="0.25"/>
    <row r="82" spans="2:9" s="1" customFormat="1" ht="54.75" customHeight="1" x14ac:dyDescent="0.25">
      <c r="B82" s="1038" t="s">
        <v>9</v>
      </c>
      <c r="C82" s="1038"/>
      <c r="D82" s="1038"/>
      <c r="E82" s="1038"/>
      <c r="F82" s="1038"/>
      <c r="G82" s="1038"/>
      <c r="H82" s="1038"/>
      <c r="I82" s="1038"/>
    </row>
    <row r="83" spans="2:9" s="1" customFormat="1" x14ac:dyDescent="0.25"/>
    <row r="84" spans="2:9" s="1" customFormat="1" x14ac:dyDescent="0.25"/>
    <row r="85" spans="2:9" s="1" customFormat="1" x14ac:dyDescent="0.25"/>
    <row r="86" spans="2:9" s="1" customFormat="1" x14ac:dyDescent="0.25"/>
    <row r="87" spans="2:9" s="1" customFormat="1" x14ac:dyDescent="0.25"/>
    <row r="88" spans="2:9" s="1" customFormat="1" x14ac:dyDescent="0.25"/>
    <row r="89" spans="2:9" s="1" customFormat="1" x14ac:dyDescent="0.25"/>
    <row r="90" spans="2:9" s="1" customFormat="1" x14ac:dyDescent="0.25"/>
    <row r="91" spans="2:9" s="1" customFormat="1" x14ac:dyDescent="0.25"/>
    <row r="92" spans="2:9" s="1" customFormat="1" x14ac:dyDescent="0.25"/>
    <row r="93" spans="2:9" s="1" customFormat="1" x14ac:dyDescent="0.25"/>
    <row r="94" spans="2:9" s="1" customFormat="1" x14ac:dyDescent="0.25"/>
    <row r="95" spans="2:9" s="1" customFormat="1" x14ac:dyDescent="0.25"/>
    <row r="96" spans="2:9" s="1" customFormat="1" x14ac:dyDescent="0.25"/>
    <row r="97" spans="2:9" s="1" customFormat="1" ht="57.75" customHeight="1" x14ac:dyDescent="0.25">
      <c r="B97" s="1039" t="s">
        <v>28</v>
      </c>
      <c r="C97" s="1039"/>
      <c r="D97" s="1039"/>
      <c r="E97" s="1039"/>
      <c r="F97" s="1039"/>
      <c r="G97" s="1039"/>
      <c r="H97" s="1039"/>
      <c r="I97" s="1039"/>
    </row>
    <row r="98" spans="2:9" s="1" customFormat="1" x14ac:dyDescent="0.25"/>
    <row r="99" spans="2:9" s="1" customFormat="1" x14ac:dyDescent="0.25"/>
    <row r="100" spans="2:9" s="1" customFormat="1" x14ac:dyDescent="0.25"/>
    <row r="101" spans="2:9" s="1" customFormat="1" x14ac:dyDescent="0.25"/>
    <row r="102" spans="2:9" s="1" customFormat="1" x14ac:dyDescent="0.25"/>
    <row r="103" spans="2:9" s="1" customFormat="1" x14ac:dyDescent="0.25"/>
    <row r="104" spans="2:9" s="1" customFormat="1" x14ac:dyDescent="0.25"/>
    <row r="105" spans="2:9" s="1" customFormat="1" x14ac:dyDescent="0.25"/>
    <row r="106" spans="2:9" s="1" customFormat="1" ht="40.5" customHeight="1" x14ac:dyDescent="0.25">
      <c r="B106" s="1039" t="s">
        <v>29</v>
      </c>
      <c r="C106" s="1039"/>
      <c r="D106" s="1039"/>
      <c r="E106" s="1039"/>
      <c r="F106" s="1039"/>
      <c r="G106" s="1039"/>
      <c r="H106" s="1039"/>
      <c r="I106" s="1039"/>
    </row>
    <row r="107" spans="2:9" s="1" customFormat="1" x14ac:dyDescent="0.25"/>
    <row r="108" spans="2:9" s="1" customFormat="1" x14ac:dyDescent="0.25"/>
    <row r="109" spans="2:9" s="1" customFormat="1" x14ac:dyDescent="0.25"/>
    <row r="110" spans="2:9" s="1" customFormat="1" x14ac:dyDescent="0.25"/>
    <row r="111" spans="2:9" s="1" customFormat="1" x14ac:dyDescent="0.25"/>
    <row r="112" spans="2:9" s="1" customFormat="1" x14ac:dyDescent="0.25"/>
    <row r="113" spans="2:9" s="1" customFormat="1" ht="54" customHeight="1" x14ac:dyDescent="0.25">
      <c r="B113" s="1040" t="s">
        <v>17</v>
      </c>
      <c r="C113" s="1039"/>
      <c r="D113" s="1039"/>
      <c r="E113" s="1039"/>
      <c r="F113" s="1039"/>
      <c r="G113" s="1039"/>
      <c r="H113" s="1039"/>
      <c r="I113" s="1039"/>
    </row>
    <row r="114" spans="2:9" s="1" customFormat="1" x14ac:dyDescent="0.25"/>
    <row r="115" spans="2:9" s="1" customFormat="1" x14ac:dyDescent="0.25"/>
    <row r="116" spans="2:9" s="1" customFormat="1" x14ac:dyDescent="0.25"/>
    <row r="117" spans="2:9" s="1" customFormat="1" x14ac:dyDescent="0.25"/>
    <row r="118" spans="2:9" s="1" customFormat="1" x14ac:dyDescent="0.25"/>
    <row r="119" spans="2:9" s="1" customFormat="1" x14ac:dyDescent="0.25"/>
    <row r="120" spans="2:9" s="1" customFormat="1" x14ac:dyDescent="0.25"/>
    <row r="121" spans="2:9" s="1" customFormat="1" x14ac:dyDescent="0.25"/>
    <row r="122" spans="2:9" s="1" customFormat="1" x14ac:dyDescent="0.25"/>
    <row r="123" spans="2:9" s="1" customFormat="1" x14ac:dyDescent="0.25"/>
    <row r="124" spans="2:9" s="1" customFormat="1" x14ac:dyDescent="0.25"/>
    <row r="125" spans="2:9" s="1" customFormat="1" x14ac:dyDescent="0.25"/>
    <row r="126" spans="2:9" s="1" customFormat="1" x14ac:dyDescent="0.25"/>
    <row r="127" spans="2:9" s="1" customFormat="1" x14ac:dyDescent="0.25"/>
    <row r="128" spans="2:9" s="1" customFormat="1" x14ac:dyDescent="0.25"/>
    <row r="129" s="1" customFormat="1" x14ac:dyDescent="0.25"/>
    <row r="130" s="1" customFormat="1" x14ac:dyDescent="0.25"/>
    <row r="131" s="1" customFormat="1" x14ac:dyDescent="0.25"/>
    <row r="132" s="1" customFormat="1" x14ac:dyDescent="0.25"/>
    <row r="133" s="1" customFormat="1" x14ac:dyDescent="0.25"/>
    <row r="134" s="1" customFormat="1" x14ac:dyDescent="0.25"/>
    <row r="135" s="1" customFormat="1" x14ac:dyDescent="0.25"/>
    <row r="136" s="1" customFormat="1" x14ac:dyDescent="0.25"/>
    <row r="137" s="1" customFormat="1" x14ac:dyDescent="0.25"/>
    <row r="138" s="1" customFormat="1" x14ac:dyDescent="0.25"/>
    <row r="139" s="1" customFormat="1" x14ac:dyDescent="0.25"/>
    <row r="140" s="1" customFormat="1" x14ac:dyDescent="0.25"/>
    <row r="141" s="1" customFormat="1" x14ac:dyDescent="0.25"/>
    <row r="142" s="1" customFormat="1" x14ac:dyDescent="0.25"/>
    <row r="143" s="1" customFormat="1" x14ac:dyDescent="0.25"/>
    <row r="144" s="1" customFormat="1" x14ac:dyDescent="0.25"/>
    <row r="145" spans="10:10" s="1" customFormat="1" x14ac:dyDescent="0.25"/>
    <row r="146" spans="10:10" s="1" customFormat="1" x14ac:dyDescent="0.25"/>
    <row r="147" spans="10:10" s="1" customFormat="1" x14ac:dyDescent="0.25"/>
    <row r="148" spans="10:10" s="1" customFormat="1" x14ac:dyDescent="0.25"/>
    <row r="149" spans="10:10" s="1" customFormat="1" x14ac:dyDescent="0.25"/>
    <row r="150" spans="10:10" s="1" customFormat="1" x14ac:dyDescent="0.25"/>
    <row r="151" spans="10:10" s="1" customFormat="1" x14ac:dyDescent="0.25"/>
    <row r="152" spans="10:10" s="1" customFormat="1" x14ac:dyDescent="0.25"/>
    <row r="153" spans="10:10" s="1" customFormat="1" x14ac:dyDescent="0.25"/>
    <row r="154" spans="10:10" s="1" customFormat="1" x14ac:dyDescent="0.25"/>
    <row r="155" spans="10:10" s="1" customFormat="1" x14ac:dyDescent="0.25"/>
    <row r="156" spans="10:10" s="1" customFormat="1" x14ac:dyDescent="0.25"/>
    <row r="157" spans="10:10" s="1" customFormat="1" x14ac:dyDescent="0.25"/>
    <row r="158" spans="10:10" s="1" customFormat="1" x14ac:dyDescent="0.25"/>
    <row r="159" spans="10:10" x14ac:dyDescent="0.25">
      <c r="J159" s="1"/>
    </row>
    <row r="160" spans="10:10" x14ac:dyDescent="0.25">
      <c r="J160" s="1"/>
    </row>
  </sheetData>
  <mergeCells count="4">
    <mergeCell ref="B82:I82"/>
    <mergeCell ref="B97:I97"/>
    <mergeCell ref="B106:I106"/>
    <mergeCell ref="B113:I113"/>
  </mergeCells>
  <phoneticPr fontId="11" type="noConversion"/>
  <pageMargins left="0.75" right="0.75" top="1" bottom="1" header="0.4921259845" footer="0.4921259845"/>
  <pageSetup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pageSetUpPr fitToPage="1"/>
  </sheetPr>
  <dimension ref="A1:AJ103"/>
  <sheetViews>
    <sheetView zoomScale="80" zoomScaleNormal="80" workbookViewId="0">
      <selection activeCell="F3" sqref="F3"/>
    </sheetView>
  </sheetViews>
  <sheetFormatPr baseColWidth="10" defaultColWidth="9.140625" defaultRowHeight="12.75" x14ac:dyDescent="0.2"/>
  <cols>
    <col min="1" max="1" width="46.140625" customWidth="1"/>
    <col min="2" max="2" width="26.140625" customWidth="1"/>
    <col min="3" max="3" width="11" customWidth="1"/>
    <col min="4" max="4" width="16.28515625" customWidth="1"/>
    <col min="5" max="5" width="17" customWidth="1"/>
    <col min="6" max="6" width="13.28515625" customWidth="1"/>
    <col min="7" max="7" width="16.5703125" customWidth="1"/>
    <col min="8" max="8" width="13.7109375" customWidth="1"/>
    <col min="9" max="9" width="12.5703125" customWidth="1"/>
    <col min="10" max="10" width="13.42578125" customWidth="1"/>
    <col min="11" max="11" width="11.140625" customWidth="1"/>
    <col min="12" max="12" width="22.85546875" customWidth="1"/>
    <col min="13" max="14" width="12.140625" customWidth="1"/>
    <col min="15" max="15" width="12.42578125" customWidth="1"/>
    <col min="16" max="16" width="14.42578125" customWidth="1"/>
    <col min="17" max="17" width="15.7109375" customWidth="1"/>
    <col min="18" max="18" width="12.5703125" customWidth="1"/>
    <col min="19" max="19" width="12.42578125" customWidth="1"/>
    <col min="20" max="20" width="12.28515625" customWidth="1"/>
    <col min="21" max="21" width="12.42578125" customWidth="1"/>
    <col min="22" max="22" width="12.5703125" customWidth="1"/>
    <col min="23" max="24" width="14.28515625" customWidth="1"/>
    <col min="26" max="26" width="10.28515625" customWidth="1"/>
    <col min="27" max="27" width="10.42578125" customWidth="1"/>
    <col min="31" max="31" width="16.5703125" customWidth="1"/>
    <col min="32" max="32" width="15" customWidth="1"/>
    <col min="33" max="33" width="17.42578125" customWidth="1"/>
    <col min="36" max="36" width="13.140625" customWidth="1"/>
  </cols>
  <sheetData>
    <row r="1" spans="1:36" ht="48.75" customHeight="1" x14ac:dyDescent="0.25">
      <c r="A1" s="1062" t="s">
        <v>1444</v>
      </c>
      <c r="B1" s="1063"/>
      <c r="C1" s="1063"/>
      <c r="D1" s="1063"/>
      <c r="E1" s="1063"/>
      <c r="F1" s="1063"/>
      <c r="G1" s="1063"/>
      <c r="H1" s="1063"/>
      <c r="I1" s="1063"/>
      <c r="J1" s="1063"/>
      <c r="K1" s="1063"/>
      <c r="L1" s="824" t="s">
        <v>1199</v>
      </c>
      <c r="M1" s="838" t="s">
        <v>1447</v>
      </c>
      <c r="N1" s="839"/>
      <c r="O1" s="839"/>
      <c r="P1" s="840"/>
      <c r="Q1" s="939"/>
      <c r="R1" s="913"/>
      <c r="S1" s="913"/>
      <c r="T1" s="399"/>
      <c r="U1" s="399"/>
      <c r="V1" s="399"/>
      <c r="W1" s="820"/>
      <c r="X1" s="428"/>
      <c r="Y1" s="428"/>
      <c r="Z1" s="428"/>
      <c r="AA1" s="428"/>
      <c r="AB1" s="428"/>
      <c r="AC1" s="428"/>
      <c r="AD1" s="428"/>
      <c r="AE1" s="428"/>
      <c r="AF1" s="428"/>
      <c r="AG1" s="428"/>
      <c r="AH1" s="428"/>
      <c r="AI1" s="428"/>
      <c r="AJ1" s="821"/>
    </row>
    <row r="2" spans="1:36" ht="15.75" x14ac:dyDescent="0.25">
      <c r="A2" s="367" t="s">
        <v>1206</v>
      </c>
      <c r="B2" s="365"/>
      <c r="C2" s="365"/>
      <c r="D2" s="365"/>
      <c r="E2" s="365"/>
      <c r="F2" s="365"/>
      <c r="G2" s="365"/>
      <c r="H2" s="365"/>
      <c r="I2" s="365"/>
      <c r="J2" s="365"/>
      <c r="K2" s="365"/>
      <c r="L2" s="825" t="s">
        <v>1200</v>
      </c>
      <c r="M2" s="838" t="s">
        <v>1382</v>
      </c>
      <c r="N2" s="839"/>
      <c r="O2" s="839"/>
      <c r="P2" s="840"/>
      <c r="Q2" s="940"/>
      <c r="R2" s="913"/>
      <c r="S2" s="913"/>
      <c r="T2" s="399"/>
      <c r="U2" s="399"/>
      <c r="V2" s="399"/>
      <c r="W2" s="820"/>
      <c r="X2" s="428"/>
      <c r="Y2" s="428"/>
      <c r="Z2" s="428"/>
      <c r="AA2" s="428"/>
      <c r="AB2" s="428"/>
      <c r="AC2" s="428"/>
      <c r="AD2" s="428"/>
      <c r="AE2" s="428"/>
      <c r="AF2" s="428"/>
      <c r="AG2" s="428"/>
      <c r="AH2" s="428"/>
      <c r="AI2" s="428"/>
      <c r="AJ2" s="821"/>
    </row>
    <row r="3" spans="1:36" ht="15.75" x14ac:dyDescent="0.25">
      <c r="A3" s="453" t="s">
        <v>1201</v>
      </c>
      <c r="B3" s="946" t="s">
        <v>1454</v>
      </c>
      <c r="C3" s="946"/>
      <c r="D3" s="399"/>
      <c r="E3" s="947"/>
      <c r="F3" s="950" t="s">
        <v>1455</v>
      </c>
      <c r="G3" s="948"/>
      <c r="H3" s="948"/>
      <c r="I3" s="948"/>
      <c r="J3" s="948"/>
      <c r="K3" s="949"/>
      <c r="L3" s="826" t="s">
        <v>1197</v>
      </c>
      <c r="M3" s="838"/>
      <c r="N3" s="839"/>
      <c r="O3" s="839"/>
      <c r="P3" s="840"/>
      <c r="Q3" s="940"/>
      <c r="R3" s="913"/>
      <c r="S3" s="913"/>
      <c r="T3" s="399"/>
      <c r="U3" s="399"/>
      <c r="V3" s="399"/>
      <c r="W3" s="820"/>
      <c r="X3" s="428"/>
      <c r="Y3" s="428"/>
      <c r="Z3" s="428"/>
      <c r="AA3" s="428"/>
      <c r="AB3" s="428"/>
      <c r="AC3" s="428"/>
      <c r="AD3" s="428"/>
      <c r="AE3" s="428"/>
      <c r="AF3" s="428"/>
      <c r="AG3" s="428"/>
      <c r="AH3" s="428"/>
      <c r="AI3" s="428"/>
      <c r="AJ3" s="821"/>
    </row>
    <row r="4" spans="1:36" ht="15.75" x14ac:dyDescent="0.25">
      <c r="A4" s="454" t="s">
        <v>1202</v>
      </c>
      <c r="B4" s="946" t="s">
        <v>1431</v>
      </c>
      <c r="C4" s="946"/>
      <c r="D4" s="946"/>
      <c r="E4" s="947"/>
      <c r="F4" s="950" t="s">
        <v>1431</v>
      </c>
      <c r="G4" s="951"/>
      <c r="H4" s="951"/>
      <c r="I4" s="951"/>
      <c r="J4" s="951"/>
      <c r="K4" s="951"/>
      <c r="L4" s="824" t="s">
        <v>1198</v>
      </c>
      <c r="M4" s="838" t="s">
        <v>1430</v>
      </c>
      <c r="N4" s="839"/>
      <c r="O4" s="839"/>
      <c r="P4" s="840"/>
      <c r="Q4" s="940"/>
      <c r="R4" s="913"/>
      <c r="S4" s="913"/>
      <c r="T4" s="399"/>
      <c r="U4" s="399"/>
      <c r="V4" s="399"/>
      <c r="W4" s="820"/>
      <c r="X4" s="428"/>
      <c r="Y4" s="428"/>
      <c r="Z4" s="428"/>
      <c r="AA4" s="428"/>
      <c r="AB4" s="428"/>
      <c r="AC4" s="428"/>
      <c r="AD4" s="428"/>
      <c r="AE4" s="428"/>
      <c r="AF4" s="428"/>
      <c r="AG4" s="428"/>
      <c r="AH4" s="428"/>
      <c r="AI4" s="428"/>
      <c r="AJ4" s="428"/>
    </row>
    <row r="5" spans="1:36" ht="15.75" x14ac:dyDescent="0.25">
      <c r="A5" s="367" t="s">
        <v>1207</v>
      </c>
      <c r="B5" s="365"/>
      <c r="C5" s="365"/>
      <c r="D5" s="365"/>
      <c r="E5" s="365"/>
      <c r="F5" s="365"/>
      <c r="G5" s="365"/>
      <c r="H5" s="365"/>
      <c r="I5" s="448"/>
      <c r="J5" s="448"/>
      <c r="K5" s="448"/>
      <c r="L5" s="448"/>
      <c r="M5" s="448"/>
      <c r="N5" s="448"/>
      <c r="O5" s="448"/>
      <c r="P5" s="449"/>
      <c r="Q5" s="941"/>
      <c r="R5" s="941"/>
      <c r="S5" s="913"/>
      <c r="T5" s="399"/>
      <c r="U5" s="399"/>
      <c r="V5" s="399"/>
      <c r="W5" s="820"/>
      <c r="X5" s="428"/>
      <c r="Y5" s="428"/>
      <c r="Z5" s="428"/>
      <c r="AA5" s="428"/>
      <c r="AB5" s="428"/>
      <c r="AC5" s="428"/>
      <c r="AD5" s="428"/>
      <c r="AE5" s="428"/>
      <c r="AF5" s="428"/>
      <c r="AG5" s="428"/>
      <c r="AH5" s="428"/>
      <c r="AI5" s="428"/>
      <c r="AJ5" s="428"/>
    </row>
    <row r="6" spans="1:36" ht="93.75" customHeight="1" x14ac:dyDescent="0.2">
      <c r="A6" s="970"/>
      <c r="B6" s="348" t="s">
        <v>1028</v>
      </c>
      <c r="C6" s="348" t="s">
        <v>1029</v>
      </c>
      <c r="D6" s="348" t="s">
        <v>1030</v>
      </c>
      <c r="E6" s="349" t="s">
        <v>1340</v>
      </c>
      <c r="F6" s="722" t="s">
        <v>1386</v>
      </c>
      <c r="G6" s="985" t="s">
        <v>1384</v>
      </c>
      <c r="H6" s="913"/>
      <c r="I6" s="914"/>
      <c r="J6" s="915"/>
      <c r="K6" s="916"/>
      <c r="L6" s="917"/>
      <c r="M6" s="916"/>
      <c r="N6" s="918"/>
      <c r="O6" s="918"/>
      <c r="P6" s="919"/>
      <c r="Q6" s="942"/>
      <c r="R6" s="909"/>
      <c r="S6" s="909"/>
      <c r="T6" s="399"/>
      <c r="U6" s="399"/>
      <c r="V6" s="399"/>
      <c r="W6" s="820"/>
      <c r="X6" s="428"/>
      <c r="Y6" s="428"/>
      <c r="Z6" s="428"/>
      <c r="AA6" s="428"/>
      <c r="AB6" s="428"/>
      <c r="AC6" s="822"/>
      <c r="AD6" s="822"/>
      <c r="AE6" s="822"/>
      <c r="AF6" s="822"/>
      <c r="AG6" s="822"/>
      <c r="AH6" s="822"/>
      <c r="AI6" s="821"/>
      <c r="AJ6" s="428"/>
    </row>
    <row r="7" spans="1:36" ht="38.25" x14ac:dyDescent="0.2">
      <c r="A7" s="768" t="s">
        <v>1066</v>
      </c>
      <c r="B7" s="961" t="s">
        <v>1456</v>
      </c>
      <c r="C7" s="661"/>
      <c r="D7" s="661"/>
      <c r="E7" s="954" t="s">
        <v>1431</v>
      </c>
      <c r="F7" s="955" t="s">
        <v>1431</v>
      </c>
      <c r="G7" s="986" t="s">
        <v>1457</v>
      </c>
      <c r="H7" s="956" t="s">
        <v>1431</v>
      </c>
      <c r="I7" s="920"/>
      <c r="J7" s="915"/>
      <c r="K7" s="916"/>
      <c r="L7" s="917"/>
      <c r="M7" s="916"/>
      <c r="N7" s="921"/>
      <c r="O7" s="921"/>
      <c r="P7" s="922"/>
      <c r="Q7" s="943"/>
      <c r="R7" s="909"/>
      <c r="S7" s="909"/>
      <c r="T7" s="399"/>
      <c r="U7" s="399"/>
      <c r="V7" s="399"/>
      <c r="W7" s="820"/>
      <c r="X7" s="428"/>
      <c r="Y7" s="428"/>
      <c r="Z7" s="428"/>
      <c r="AA7" s="428"/>
      <c r="AB7" s="428"/>
      <c r="AC7" s="428"/>
      <c r="AD7" s="428"/>
      <c r="AE7" s="428"/>
      <c r="AF7" s="822"/>
      <c r="AG7" s="822"/>
      <c r="AH7" s="822"/>
      <c r="AI7" s="822"/>
      <c r="AJ7" s="822"/>
    </row>
    <row r="8" spans="1:36" ht="51" x14ac:dyDescent="0.2">
      <c r="A8" s="769" t="s">
        <v>1049</v>
      </c>
      <c r="B8" s="962" t="s">
        <v>1457</v>
      </c>
      <c r="C8" s="662"/>
      <c r="D8" s="662"/>
      <c r="E8" s="957" t="s">
        <v>1431</v>
      </c>
      <c r="F8" s="958" t="s">
        <v>1458</v>
      </c>
      <c r="G8" s="986" t="s">
        <v>1457</v>
      </c>
      <c r="H8" s="956" t="s">
        <v>1431</v>
      </c>
      <c r="I8" s="920"/>
      <c r="J8" s="915"/>
      <c r="K8" s="916"/>
      <c r="L8" s="917"/>
      <c r="M8" s="916"/>
      <c r="N8" s="923"/>
      <c r="O8" s="923"/>
      <c r="P8" s="922"/>
      <c r="Q8" s="943"/>
      <c r="R8" s="909"/>
      <c r="S8" s="909"/>
      <c r="T8" s="399"/>
      <c r="U8" s="399"/>
      <c r="V8" s="399"/>
      <c r="W8" s="820"/>
      <c r="X8" s="428"/>
      <c r="Y8" s="428"/>
      <c r="Z8" s="428"/>
      <c r="AA8" s="428"/>
      <c r="AB8" s="428"/>
      <c r="AC8" s="428"/>
      <c r="AD8" s="428"/>
      <c r="AE8" s="428"/>
      <c r="AF8" s="822"/>
      <c r="AG8" s="822"/>
      <c r="AH8" s="822"/>
      <c r="AI8" s="822"/>
      <c r="AJ8" s="822"/>
    </row>
    <row r="9" spans="1:36" ht="38.25" x14ac:dyDescent="0.2">
      <c r="A9" s="769" t="s">
        <v>1203</v>
      </c>
      <c r="B9" s="962" t="s">
        <v>1457</v>
      </c>
      <c r="C9" s="663"/>
      <c r="D9" s="663"/>
      <c r="E9" s="959" t="s">
        <v>1431</v>
      </c>
      <c r="F9" s="960"/>
      <c r="G9" s="986" t="s">
        <v>1457</v>
      </c>
      <c r="H9" s="956" t="s">
        <v>1431</v>
      </c>
      <c r="I9" s="924"/>
      <c r="J9" s="915"/>
      <c r="K9" s="916"/>
      <c r="L9" s="917"/>
      <c r="M9" s="917"/>
      <c r="N9" s="923"/>
      <c r="O9" s="923"/>
      <c r="P9" s="922"/>
      <c r="Q9" s="943"/>
      <c r="R9" s="909"/>
      <c r="S9" s="909"/>
      <c r="T9" s="399"/>
      <c r="U9" s="399"/>
      <c r="V9" s="399"/>
      <c r="W9" s="820"/>
      <c r="X9" s="428"/>
      <c r="Y9" s="428"/>
      <c r="Z9" s="428"/>
      <c r="AA9" s="428"/>
      <c r="AB9" s="428"/>
      <c r="AC9" s="428"/>
      <c r="AD9" s="428"/>
      <c r="AE9" s="428"/>
      <c r="AF9" s="822"/>
      <c r="AG9" s="822"/>
      <c r="AH9" s="822"/>
      <c r="AI9" s="822"/>
      <c r="AJ9" s="822"/>
    </row>
    <row r="10" spans="1:36" ht="25.5" x14ac:dyDescent="0.2">
      <c r="A10" s="770" t="s">
        <v>1432</v>
      </c>
      <c r="B10" s="963" t="s">
        <v>1450</v>
      </c>
      <c r="C10" s="959" t="s">
        <v>1452</v>
      </c>
      <c r="D10" s="959" t="s">
        <v>1431</v>
      </c>
      <c r="E10" s="645"/>
      <c r="F10" s="643"/>
      <c r="G10" s="644"/>
      <c r="H10" s="924"/>
      <c r="I10" s="925"/>
      <c r="J10" s="916"/>
      <c r="K10" s="917"/>
      <c r="L10" s="917"/>
      <c r="M10" s="917"/>
      <c r="N10" s="917"/>
      <c r="O10" s="917"/>
      <c r="P10" s="926"/>
      <c r="Q10" s="944"/>
      <c r="R10" s="909"/>
      <c r="S10" s="909"/>
      <c r="T10" s="399"/>
      <c r="U10" s="399"/>
      <c r="V10" s="399"/>
      <c r="W10" s="820"/>
      <c r="X10" s="428"/>
      <c r="Y10" s="428"/>
      <c r="Z10" s="428"/>
      <c r="AA10" s="428"/>
      <c r="AB10" s="428"/>
      <c r="AC10" s="428"/>
      <c r="AD10" s="428"/>
      <c r="AE10" s="822"/>
      <c r="AF10" s="822"/>
      <c r="AG10" s="822"/>
      <c r="AH10" s="822"/>
      <c r="AI10" s="822"/>
      <c r="AJ10" s="428"/>
    </row>
    <row r="11" spans="1:36" ht="25.5" x14ac:dyDescent="0.2">
      <c r="A11" s="769" t="s">
        <v>1204</v>
      </c>
      <c r="B11" s="964" t="s">
        <v>1433</v>
      </c>
      <c r="C11" s="785" t="s">
        <v>1431</v>
      </c>
      <c r="D11" s="785" t="s">
        <v>1431</v>
      </c>
      <c r="E11" s="927" t="s">
        <v>1060</v>
      </c>
      <c r="F11" s="977" t="s">
        <v>244</v>
      </c>
      <c r="G11" s="978" t="s">
        <v>1264</v>
      </c>
      <c r="H11" s="979" t="s">
        <v>1431</v>
      </c>
      <c r="I11" s="951"/>
      <c r="J11" s="951"/>
      <c r="K11" s="951"/>
      <c r="L11" s="980"/>
      <c r="M11" s="981"/>
      <c r="N11" s="981"/>
      <c r="O11" s="981"/>
      <c r="P11" s="929"/>
      <c r="Q11" s="944"/>
      <c r="R11" s="909"/>
      <c r="S11" s="909"/>
      <c r="T11" s="399"/>
      <c r="U11" s="399"/>
      <c r="V11" s="399"/>
      <c r="W11" s="820"/>
      <c r="X11" s="428"/>
      <c r="Y11" s="428"/>
      <c r="Z11" s="428"/>
      <c r="AA11" s="428"/>
      <c r="AB11" s="428"/>
      <c r="AC11" s="428"/>
      <c r="AD11" s="428"/>
      <c r="AE11" s="822"/>
      <c r="AF11" s="822"/>
      <c r="AG11" s="822"/>
      <c r="AH11" s="822"/>
      <c r="AI11" s="822"/>
      <c r="AJ11" s="822"/>
    </row>
    <row r="12" spans="1:36" ht="39" x14ac:dyDescent="0.25">
      <c r="A12" s="771" t="s">
        <v>1205</v>
      </c>
      <c r="B12" s="965" t="s">
        <v>1434</v>
      </c>
      <c r="C12" s="966" t="s">
        <v>1431</v>
      </c>
      <c r="D12" s="966" t="s">
        <v>1431</v>
      </c>
      <c r="E12" s="927" t="s">
        <v>1347</v>
      </c>
      <c r="F12" s="967" t="s">
        <v>244</v>
      </c>
      <c r="G12" s="928" t="s">
        <v>1352</v>
      </c>
      <c r="H12" s="929"/>
      <c r="I12" s="930" t="s">
        <v>1353</v>
      </c>
      <c r="J12" s="931"/>
      <c r="K12" s="952" t="s">
        <v>1354</v>
      </c>
      <c r="L12" s="953" t="e">
        <v>#VALUE!</v>
      </c>
      <c r="M12" s="932"/>
      <c r="N12" s="932"/>
      <c r="O12" s="933"/>
      <c r="P12" s="399"/>
      <c r="Q12" s="945"/>
      <c r="R12" s="945"/>
      <c r="S12" s="909"/>
      <c r="T12" s="399"/>
      <c r="U12" s="399"/>
      <c r="V12" s="399"/>
      <c r="W12" s="820"/>
      <c r="X12" s="822"/>
      <c r="Y12" s="822"/>
      <c r="Z12" s="822"/>
      <c r="AA12" s="822"/>
      <c r="AB12" s="822"/>
      <c r="AC12" s="822"/>
      <c r="AD12" s="822"/>
      <c r="AE12" s="822"/>
      <c r="AF12" s="822"/>
      <c r="AG12" s="822"/>
      <c r="AH12" s="822"/>
      <c r="AI12" s="822"/>
      <c r="AJ12" s="822"/>
    </row>
    <row r="13" spans="1:36" s="428" customFormat="1" ht="20.25" x14ac:dyDescent="0.3">
      <c r="A13" s="827"/>
      <c r="B13" s="934"/>
      <c r="C13" s="934"/>
      <c r="D13" s="934"/>
      <c r="E13" s="934"/>
      <c r="F13" s="934"/>
      <c r="G13" s="934"/>
      <c r="H13" s="934"/>
      <c r="I13" s="934"/>
      <c r="J13" s="934"/>
      <c r="K13" s="934"/>
      <c r="L13" s="934"/>
      <c r="M13" s="935"/>
      <c r="N13" s="935"/>
      <c r="O13" s="935"/>
      <c r="P13" s="936"/>
      <c r="Q13" s="937"/>
      <c r="R13" s="934"/>
      <c r="S13" s="938"/>
      <c r="T13" s="938"/>
      <c r="U13" s="938"/>
      <c r="V13" s="938"/>
      <c r="W13" s="822"/>
      <c r="X13" s="822"/>
      <c r="Y13" s="822"/>
      <c r="Z13" s="822"/>
      <c r="AA13" s="822"/>
      <c r="AB13" s="822"/>
      <c r="AC13" s="822"/>
      <c r="AD13" s="822"/>
      <c r="AE13" s="822"/>
      <c r="AF13" s="822"/>
      <c r="AG13" s="822"/>
      <c r="AH13" s="822"/>
      <c r="AI13" s="822"/>
      <c r="AJ13" s="822"/>
    </row>
    <row r="14" spans="1:36" ht="20.25" x14ac:dyDescent="0.3">
      <c r="A14" s="366" t="s">
        <v>1196</v>
      </c>
      <c r="B14" s="361"/>
      <c r="C14" s="361"/>
      <c r="D14" s="361"/>
      <c r="E14" s="361"/>
      <c r="F14" s="361"/>
      <c r="G14" s="362"/>
      <c r="H14" s="362"/>
      <c r="I14" s="362"/>
      <c r="J14" s="362"/>
      <c r="K14" s="362"/>
      <c r="L14" s="362"/>
      <c r="M14" s="362"/>
      <c r="N14" s="362"/>
      <c r="O14" s="362"/>
      <c r="P14" s="361"/>
      <c r="Q14" s="363"/>
      <c r="R14" s="363"/>
      <c r="S14" s="363"/>
      <c r="T14" s="363"/>
      <c r="U14" s="363"/>
      <c r="V14" s="363"/>
      <c r="W14" s="820"/>
      <c r="X14" s="822"/>
      <c r="Y14" s="822"/>
      <c r="Z14" s="822"/>
      <c r="AA14" s="822"/>
      <c r="AB14" s="822"/>
      <c r="AC14" s="822"/>
      <c r="AD14" s="822"/>
      <c r="AE14" s="822"/>
      <c r="AF14" s="822"/>
      <c r="AG14" s="822"/>
      <c r="AH14" s="822"/>
      <c r="AI14" s="822"/>
      <c r="AJ14" s="822"/>
    </row>
    <row r="15" spans="1:36" ht="20.25" x14ac:dyDescent="0.3">
      <c r="A15" s="1041" t="s">
        <v>1416</v>
      </c>
      <c r="B15" s="1042"/>
      <c r="C15" s="1043"/>
      <c r="D15" s="982" t="s">
        <v>52</v>
      </c>
      <c r="E15" s="971" t="s">
        <v>1431</v>
      </c>
      <c r="F15" s="974"/>
      <c r="G15" s="973"/>
      <c r="H15" s="990"/>
      <c r="I15" s="991"/>
      <c r="J15" s="971" t="s">
        <v>1431</v>
      </c>
      <c r="K15" s="972"/>
      <c r="L15" s="972"/>
      <c r="M15" s="972"/>
      <c r="N15" s="973"/>
      <c r="O15" s="935"/>
      <c r="P15" s="936"/>
      <c r="Q15" s="937"/>
      <c r="R15" s="934"/>
      <c r="S15" s="938"/>
      <c r="T15" s="938"/>
      <c r="U15" s="938"/>
      <c r="V15" s="938"/>
      <c r="W15" s="822"/>
      <c r="X15" s="822"/>
      <c r="Y15" s="822"/>
      <c r="Z15" s="822"/>
      <c r="AA15" s="822"/>
      <c r="AB15" s="822"/>
      <c r="AC15" s="822"/>
      <c r="AD15" s="822"/>
      <c r="AE15" s="822"/>
      <c r="AF15" s="822"/>
      <c r="AG15" s="822"/>
      <c r="AH15" s="822"/>
      <c r="AI15" s="822"/>
      <c r="AJ15" s="822"/>
    </row>
    <row r="16" spans="1:36" ht="20.25" x14ac:dyDescent="0.3">
      <c r="A16" s="1041" t="s">
        <v>1299</v>
      </c>
      <c r="B16" s="1042"/>
      <c r="C16" s="1043"/>
      <c r="D16" s="982" t="s">
        <v>76</v>
      </c>
      <c r="E16" s="975" t="s">
        <v>1431</v>
      </c>
      <c r="F16" s="934"/>
      <c r="G16" s="935"/>
      <c r="H16" s="992"/>
      <c r="I16" s="993"/>
      <c r="J16" s="935"/>
      <c r="K16" s="935"/>
      <c r="L16" s="935"/>
      <c r="M16" s="935"/>
      <c r="N16" s="935"/>
      <c r="O16" s="935"/>
      <c r="P16" s="934"/>
      <c r="Q16" s="937"/>
      <c r="R16" s="934"/>
      <c r="S16" s="938"/>
      <c r="T16" s="938"/>
      <c r="U16" s="938"/>
      <c r="V16" s="938"/>
      <c r="W16" s="822"/>
      <c r="X16" s="822"/>
      <c r="Y16" s="822"/>
      <c r="Z16" s="822"/>
      <c r="AA16" s="822"/>
      <c r="AB16" s="822"/>
      <c r="AC16" s="822"/>
      <c r="AD16" s="822"/>
      <c r="AE16" s="822"/>
      <c r="AF16" s="822"/>
      <c r="AG16" s="822"/>
      <c r="AH16" s="822"/>
      <c r="AI16" s="822"/>
      <c r="AJ16" s="822"/>
    </row>
    <row r="17" spans="1:36" ht="20.25" x14ac:dyDescent="0.3">
      <c r="A17" s="1041" t="s">
        <v>1155</v>
      </c>
      <c r="B17" s="1042"/>
      <c r="C17" s="1043"/>
      <c r="D17" s="982" t="s">
        <v>52</v>
      </c>
      <c r="E17" s="976" t="s">
        <v>1142</v>
      </c>
      <c r="F17" s="934"/>
      <c r="G17" s="935"/>
      <c r="H17" s="992"/>
      <c r="I17" s="993"/>
      <c r="J17" s="935"/>
      <c r="K17" s="935"/>
      <c r="L17" s="935"/>
      <c r="M17" s="935"/>
      <c r="N17" s="935"/>
      <c r="O17" s="935"/>
      <c r="P17" s="934"/>
      <c r="Q17" s="937"/>
      <c r="R17" s="934"/>
      <c r="S17" s="938"/>
      <c r="T17" s="938"/>
      <c r="U17" s="938"/>
      <c r="V17" s="938"/>
      <c r="W17" s="822"/>
      <c r="X17" s="822"/>
      <c r="Y17" s="822"/>
      <c r="Z17" s="822"/>
      <c r="AA17" s="822"/>
      <c r="AB17" s="822"/>
      <c r="AC17" s="822"/>
      <c r="AD17" s="822"/>
      <c r="AE17" s="822"/>
      <c r="AF17" s="822"/>
      <c r="AG17" s="822"/>
      <c r="AH17" s="822"/>
      <c r="AI17" s="822"/>
      <c r="AJ17" s="822"/>
    </row>
    <row r="18" spans="1:36" ht="20.25" x14ac:dyDescent="0.3">
      <c r="A18" s="1041" t="s">
        <v>1435</v>
      </c>
      <c r="B18" s="1042"/>
      <c r="C18" s="1043"/>
      <c r="D18" s="983" t="s">
        <v>76</v>
      </c>
      <c r="E18" s="976"/>
      <c r="F18" s="971" t="s">
        <v>1431</v>
      </c>
      <c r="G18" s="973"/>
      <c r="H18" s="994"/>
      <c r="I18" s="995"/>
      <c r="J18" s="971" t="s">
        <v>1431</v>
      </c>
      <c r="K18" s="972"/>
      <c r="L18" s="972"/>
      <c r="M18" s="972"/>
      <c r="N18" s="973"/>
      <c r="O18" s="935"/>
      <c r="P18" s="934"/>
      <c r="Q18" s="937"/>
      <c r="R18" s="934"/>
      <c r="S18" s="938"/>
      <c r="T18" s="938"/>
      <c r="U18" s="938"/>
      <c r="V18" s="938"/>
      <c r="W18" s="822"/>
      <c r="X18" s="822"/>
      <c r="Y18" s="822"/>
      <c r="Z18" s="822"/>
      <c r="AA18" s="822"/>
      <c r="AB18" s="822"/>
      <c r="AC18" s="822"/>
      <c r="AD18" s="822"/>
      <c r="AE18" s="822"/>
      <c r="AF18" s="822"/>
      <c r="AG18" s="822"/>
      <c r="AH18" s="822"/>
      <c r="AI18" s="822"/>
      <c r="AJ18" s="822"/>
    </row>
    <row r="19" spans="1:36" ht="29.25" customHeight="1" x14ac:dyDescent="0.3">
      <c r="A19" s="1041" t="s">
        <v>1209</v>
      </c>
      <c r="B19" s="1042"/>
      <c r="C19" s="1043"/>
      <c r="D19" s="984" t="s">
        <v>968</v>
      </c>
      <c r="E19" s="987" t="s">
        <v>993</v>
      </c>
      <c r="F19" s="987" t="s">
        <v>932</v>
      </c>
      <c r="G19" s="987" t="s">
        <v>926</v>
      </c>
      <c r="H19" s="987" t="s">
        <v>936</v>
      </c>
      <c r="I19" s="987"/>
      <c r="J19" s="987"/>
      <c r="K19" s="987"/>
      <c r="L19" s="988"/>
      <c r="M19" s="988"/>
      <c r="N19" s="989"/>
      <c r="O19" s="935"/>
      <c r="P19" s="934"/>
      <c r="Q19" s="937"/>
      <c r="R19" s="909"/>
      <c r="S19" s="909"/>
      <c r="T19" s="909"/>
      <c r="U19" s="909"/>
      <c r="V19" s="909"/>
      <c r="W19" s="428"/>
      <c r="X19" s="428"/>
      <c r="Y19" s="428"/>
      <c r="Z19" s="428"/>
      <c r="AA19" s="428"/>
      <c r="AB19" s="428"/>
      <c r="AC19" s="428"/>
      <c r="AD19" s="428"/>
      <c r="AE19" s="428"/>
      <c r="AF19" s="428"/>
      <c r="AG19" s="428"/>
      <c r="AH19" s="428"/>
      <c r="AI19" s="428"/>
      <c r="AJ19" s="428"/>
    </row>
    <row r="20" spans="1:36" ht="31.5" x14ac:dyDescent="0.25">
      <c r="A20" s="1047" t="s">
        <v>1136</v>
      </c>
      <c r="B20" s="1048"/>
      <c r="C20" s="1049"/>
      <c r="D20" s="828"/>
      <c r="E20" s="1050" t="s">
        <v>1436</v>
      </c>
      <c r="F20" s="1051"/>
      <c r="G20" s="1051"/>
      <c r="H20" s="1051"/>
      <c r="I20" s="1051"/>
      <c r="J20" s="1051"/>
      <c r="K20" s="1051"/>
      <c r="L20" s="1051"/>
      <c r="M20" s="1051"/>
      <c r="N20" s="1051"/>
      <c r="O20" s="1052"/>
      <c r="P20" s="837" t="s">
        <v>1442</v>
      </c>
      <c r="Q20" s="837" t="s">
        <v>1135</v>
      </c>
      <c r="R20" s="909"/>
      <c r="S20" s="909"/>
      <c r="T20" s="909"/>
      <c r="U20" s="909"/>
      <c r="V20" s="909"/>
    </row>
    <row r="21" spans="1:36" s="62" customFormat="1" ht="61.5" customHeight="1" x14ac:dyDescent="0.2">
      <c r="A21" s="320" t="s">
        <v>24</v>
      </c>
      <c r="B21" s="321" t="s">
        <v>1439</v>
      </c>
      <c r="C21" s="383" t="s">
        <v>46</v>
      </c>
      <c r="D21" s="477" t="s">
        <v>1349</v>
      </c>
      <c r="E21" s="323" t="s">
        <v>1023</v>
      </c>
      <c r="F21" s="323" t="s">
        <v>1024</v>
      </c>
      <c r="G21" s="323" t="s">
        <v>1025</v>
      </c>
      <c r="H21" s="324" t="s">
        <v>1113</v>
      </c>
      <c r="I21" s="324" t="s">
        <v>1114</v>
      </c>
      <c r="J21" s="324" t="s">
        <v>1115</v>
      </c>
      <c r="K21" s="324" t="s">
        <v>1116</v>
      </c>
      <c r="L21" s="324" t="s">
        <v>1117</v>
      </c>
      <c r="M21" s="324" t="s">
        <v>1118</v>
      </c>
      <c r="N21" s="324" t="s">
        <v>1119</v>
      </c>
      <c r="O21" s="324" t="s">
        <v>1132</v>
      </c>
      <c r="P21" s="396" t="s">
        <v>1440</v>
      </c>
      <c r="Q21" s="741" t="s">
        <v>1393</v>
      </c>
      <c r="R21" s="938"/>
      <c r="S21" s="938"/>
      <c r="T21" s="938"/>
      <c r="U21" s="938"/>
      <c r="V21" s="938"/>
    </row>
    <row r="22" spans="1:36" x14ac:dyDescent="0.2">
      <c r="A22" s="841"/>
      <c r="B22" s="842" t="s">
        <v>1448</v>
      </c>
      <c r="C22" s="843" t="s">
        <v>1449</v>
      </c>
      <c r="D22" s="968"/>
      <c r="E22" s="844" t="s">
        <v>968</v>
      </c>
      <c r="F22" s="845" t="s">
        <v>993</v>
      </c>
      <c r="G22" s="845" t="s">
        <v>932</v>
      </c>
      <c r="H22" s="845"/>
      <c r="I22" s="845"/>
      <c r="J22" s="845"/>
      <c r="K22" s="845"/>
      <c r="L22" s="845"/>
      <c r="M22" s="845"/>
      <c r="N22" s="845"/>
      <c r="O22" s="845"/>
      <c r="P22" s="846" t="s">
        <v>825</v>
      </c>
      <c r="Q22" s="847">
        <v>10</v>
      </c>
      <c r="R22" s="909"/>
      <c r="S22" s="909"/>
      <c r="T22" s="909"/>
      <c r="U22" s="909"/>
      <c r="V22" s="909"/>
    </row>
    <row r="23" spans="1:36" x14ac:dyDescent="0.2">
      <c r="A23" s="841"/>
      <c r="B23" s="842" t="s">
        <v>1450</v>
      </c>
      <c r="C23" s="843" t="s">
        <v>1451</v>
      </c>
      <c r="D23" s="968" t="s">
        <v>1431</v>
      </c>
      <c r="E23" s="848" t="s">
        <v>914</v>
      </c>
      <c r="F23" s="849" t="s">
        <v>926</v>
      </c>
      <c r="G23" s="849" t="s">
        <v>936</v>
      </c>
      <c r="H23" s="849"/>
      <c r="I23" s="849"/>
      <c r="J23" s="849"/>
      <c r="K23" s="849"/>
      <c r="L23" s="849"/>
      <c r="M23" s="849"/>
      <c r="N23" s="849"/>
      <c r="O23" s="849"/>
      <c r="P23" s="850" t="s">
        <v>825</v>
      </c>
      <c r="Q23" s="851">
        <v>20</v>
      </c>
      <c r="R23" s="909"/>
      <c r="S23" s="909"/>
      <c r="T23" s="909"/>
      <c r="U23" s="909"/>
      <c r="V23" s="909"/>
    </row>
    <row r="24" spans="1:36" x14ac:dyDescent="0.2">
      <c r="A24" s="841"/>
      <c r="B24" s="842" t="s">
        <v>1452</v>
      </c>
      <c r="C24" s="843" t="s">
        <v>1453</v>
      </c>
      <c r="D24" s="968" t="s">
        <v>1431</v>
      </c>
      <c r="E24" s="848" t="s">
        <v>926</v>
      </c>
      <c r="F24" s="849" t="s">
        <v>936</v>
      </c>
      <c r="G24" s="849"/>
      <c r="H24" s="849"/>
      <c r="I24" s="849"/>
      <c r="J24" s="849"/>
      <c r="K24" s="849"/>
      <c r="L24" s="849"/>
      <c r="M24" s="849"/>
      <c r="N24" s="849"/>
      <c r="O24" s="849"/>
      <c r="P24" s="850" t="s">
        <v>825</v>
      </c>
      <c r="Q24" s="851">
        <v>10</v>
      </c>
      <c r="R24" s="909"/>
      <c r="S24" s="909"/>
      <c r="T24" s="909"/>
      <c r="U24" s="909"/>
      <c r="V24" s="909"/>
    </row>
    <row r="25" spans="1:36" x14ac:dyDescent="0.2">
      <c r="A25" s="841"/>
      <c r="B25" s="842"/>
      <c r="C25" s="843"/>
      <c r="D25" s="968" t="s">
        <v>1431</v>
      </c>
      <c r="E25" s="848"/>
      <c r="F25" s="849"/>
      <c r="G25" s="849"/>
      <c r="H25" s="849"/>
      <c r="I25" s="849"/>
      <c r="J25" s="849"/>
      <c r="K25" s="849"/>
      <c r="L25" s="849"/>
      <c r="M25" s="849"/>
      <c r="N25" s="849"/>
      <c r="O25" s="849"/>
      <c r="P25" s="850"/>
      <c r="Q25" s="851"/>
      <c r="R25" s="909"/>
      <c r="S25" s="909"/>
      <c r="T25" s="909"/>
      <c r="U25" s="909"/>
      <c r="V25" s="909"/>
    </row>
    <row r="26" spans="1:36" x14ac:dyDescent="0.2">
      <c r="A26" s="841"/>
      <c r="B26" s="842"/>
      <c r="C26" s="843"/>
      <c r="D26" s="968" t="s">
        <v>1431</v>
      </c>
      <c r="E26" s="848"/>
      <c r="F26" s="849"/>
      <c r="G26" s="849"/>
      <c r="H26" s="849"/>
      <c r="I26" s="849"/>
      <c r="J26" s="849"/>
      <c r="K26" s="849"/>
      <c r="L26" s="849"/>
      <c r="M26" s="849"/>
      <c r="N26" s="849"/>
      <c r="O26" s="849"/>
      <c r="P26" s="850"/>
      <c r="Q26" s="851"/>
      <c r="R26" s="909"/>
      <c r="S26" s="909"/>
      <c r="T26" s="909"/>
      <c r="U26" s="909"/>
      <c r="V26" s="909"/>
    </row>
    <row r="27" spans="1:36" x14ac:dyDescent="0.2">
      <c r="A27" s="841"/>
      <c r="B27" s="842"/>
      <c r="C27" s="843"/>
      <c r="D27" s="968" t="s">
        <v>1431</v>
      </c>
      <c r="E27" s="848"/>
      <c r="F27" s="849"/>
      <c r="G27" s="849"/>
      <c r="H27" s="849"/>
      <c r="I27" s="849"/>
      <c r="J27" s="849"/>
      <c r="K27" s="849"/>
      <c r="L27" s="849"/>
      <c r="M27" s="849"/>
      <c r="N27" s="849"/>
      <c r="O27" s="849"/>
      <c r="P27" s="850"/>
      <c r="Q27" s="851"/>
      <c r="R27" s="909"/>
      <c r="S27" s="909"/>
      <c r="T27" s="909"/>
      <c r="U27" s="909"/>
      <c r="V27" s="909"/>
    </row>
    <row r="28" spans="1:36" x14ac:dyDescent="0.2">
      <c r="A28" s="841"/>
      <c r="B28" s="842"/>
      <c r="C28" s="843"/>
      <c r="D28" s="968" t="s">
        <v>1431</v>
      </c>
      <c r="E28" s="848"/>
      <c r="F28" s="849"/>
      <c r="G28" s="849"/>
      <c r="H28" s="849"/>
      <c r="I28" s="849"/>
      <c r="J28" s="849"/>
      <c r="K28" s="849"/>
      <c r="L28" s="849"/>
      <c r="M28" s="849"/>
      <c r="N28" s="849"/>
      <c r="O28" s="849"/>
      <c r="P28" s="850"/>
      <c r="Q28" s="851"/>
      <c r="R28" s="909"/>
      <c r="S28" s="909"/>
      <c r="T28" s="909"/>
      <c r="U28" s="909"/>
      <c r="V28" s="909"/>
    </row>
    <row r="29" spans="1:36" x14ac:dyDescent="0.2">
      <c r="A29" s="841"/>
      <c r="B29" s="842"/>
      <c r="C29" s="843"/>
      <c r="D29" s="968" t="s">
        <v>1431</v>
      </c>
      <c r="E29" s="848"/>
      <c r="F29" s="849"/>
      <c r="G29" s="849"/>
      <c r="H29" s="849"/>
      <c r="I29" s="849"/>
      <c r="J29" s="849"/>
      <c r="K29" s="849"/>
      <c r="L29" s="849"/>
      <c r="M29" s="849"/>
      <c r="N29" s="849"/>
      <c r="O29" s="849"/>
      <c r="P29" s="850"/>
      <c r="Q29" s="851"/>
      <c r="R29" s="909"/>
      <c r="S29" s="909"/>
      <c r="T29" s="909"/>
      <c r="U29" s="909"/>
      <c r="V29" s="909"/>
    </row>
    <row r="30" spans="1:36" x14ac:dyDescent="0.2">
      <c r="A30" s="841"/>
      <c r="B30" s="842"/>
      <c r="C30" s="843"/>
      <c r="D30" s="968" t="s">
        <v>1431</v>
      </c>
      <c r="E30" s="848"/>
      <c r="F30" s="849"/>
      <c r="G30" s="849"/>
      <c r="H30" s="849"/>
      <c r="I30" s="849"/>
      <c r="J30" s="849"/>
      <c r="K30" s="849"/>
      <c r="L30" s="849"/>
      <c r="M30" s="849"/>
      <c r="N30" s="849"/>
      <c r="O30" s="849"/>
      <c r="P30" s="850"/>
      <c r="Q30" s="851"/>
      <c r="R30" s="909"/>
      <c r="S30" s="909"/>
      <c r="T30" s="909"/>
      <c r="U30" s="909"/>
      <c r="V30" s="909"/>
    </row>
    <row r="31" spans="1:36" x14ac:dyDescent="0.2">
      <c r="A31" s="852"/>
      <c r="B31" s="842"/>
      <c r="C31" s="853"/>
      <c r="D31" s="968" t="s">
        <v>1431</v>
      </c>
      <c r="E31" s="854"/>
      <c r="F31" s="855"/>
      <c r="G31" s="855"/>
      <c r="H31" s="855"/>
      <c r="I31" s="855"/>
      <c r="J31" s="855"/>
      <c r="K31" s="855"/>
      <c r="L31" s="855"/>
      <c r="M31" s="855"/>
      <c r="N31" s="855"/>
      <c r="O31" s="855"/>
      <c r="P31" s="856"/>
      <c r="Q31" s="857"/>
      <c r="R31" s="909"/>
      <c r="S31" s="909"/>
      <c r="T31" s="909"/>
      <c r="U31" s="909"/>
      <c r="V31" s="909"/>
    </row>
    <row r="32" spans="1:36" x14ac:dyDescent="0.2">
      <c r="A32" s="852"/>
      <c r="B32" s="842"/>
      <c r="C32" s="853"/>
      <c r="D32" s="968" t="s">
        <v>1431</v>
      </c>
      <c r="E32" s="854"/>
      <c r="F32" s="855"/>
      <c r="G32" s="855"/>
      <c r="H32" s="855"/>
      <c r="I32" s="855"/>
      <c r="J32" s="855"/>
      <c r="K32" s="855"/>
      <c r="L32" s="855"/>
      <c r="M32" s="855"/>
      <c r="N32" s="855"/>
      <c r="O32" s="855"/>
      <c r="P32" s="856"/>
      <c r="Q32" s="857"/>
      <c r="R32" s="909"/>
      <c r="S32" s="909"/>
      <c r="T32" s="909"/>
      <c r="U32" s="909"/>
      <c r="V32" s="909"/>
    </row>
    <row r="33" spans="1:22" x14ac:dyDescent="0.2">
      <c r="A33" s="852"/>
      <c r="B33" s="842"/>
      <c r="C33" s="853"/>
      <c r="D33" s="968" t="s">
        <v>1431</v>
      </c>
      <c r="E33" s="854"/>
      <c r="F33" s="855"/>
      <c r="G33" s="855"/>
      <c r="H33" s="855"/>
      <c r="I33" s="855"/>
      <c r="J33" s="855"/>
      <c r="K33" s="855"/>
      <c r="L33" s="855"/>
      <c r="M33" s="855"/>
      <c r="N33" s="855"/>
      <c r="O33" s="855"/>
      <c r="P33" s="856"/>
      <c r="Q33" s="857"/>
      <c r="R33" s="909"/>
      <c r="S33" s="909"/>
      <c r="T33" s="909"/>
      <c r="U33" s="909"/>
      <c r="V33" s="909"/>
    </row>
    <row r="34" spans="1:22" x14ac:dyDescent="0.2">
      <c r="A34" s="852"/>
      <c r="B34" s="842"/>
      <c r="C34" s="853"/>
      <c r="D34" s="968" t="s">
        <v>1431</v>
      </c>
      <c r="E34" s="854"/>
      <c r="F34" s="855"/>
      <c r="G34" s="855"/>
      <c r="H34" s="855"/>
      <c r="I34" s="855"/>
      <c r="J34" s="855"/>
      <c r="K34" s="855"/>
      <c r="L34" s="855"/>
      <c r="M34" s="855"/>
      <c r="N34" s="855"/>
      <c r="O34" s="855"/>
      <c r="P34" s="856"/>
      <c r="Q34" s="857"/>
      <c r="R34" s="909"/>
      <c r="S34" s="909"/>
      <c r="T34" s="909"/>
      <c r="U34" s="909"/>
      <c r="V34" s="909"/>
    </row>
    <row r="35" spans="1:22" x14ac:dyDescent="0.2">
      <c r="A35" s="852"/>
      <c r="B35" s="842"/>
      <c r="C35" s="853"/>
      <c r="D35" s="968" t="s">
        <v>1431</v>
      </c>
      <c r="E35" s="854"/>
      <c r="F35" s="855"/>
      <c r="G35" s="855"/>
      <c r="H35" s="855"/>
      <c r="I35" s="855"/>
      <c r="J35" s="855"/>
      <c r="K35" s="855"/>
      <c r="L35" s="855"/>
      <c r="M35" s="855"/>
      <c r="N35" s="855"/>
      <c r="O35" s="855"/>
      <c r="P35" s="856"/>
      <c r="Q35" s="857"/>
      <c r="R35" s="909"/>
      <c r="S35" s="909"/>
      <c r="T35" s="909"/>
      <c r="U35" s="909"/>
      <c r="V35" s="909"/>
    </row>
    <row r="36" spans="1:22" x14ac:dyDescent="0.2">
      <c r="A36" s="852"/>
      <c r="B36" s="842"/>
      <c r="C36" s="853"/>
      <c r="D36" s="968" t="s">
        <v>1431</v>
      </c>
      <c r="E36" s="854"/>
      <c r="F36" s="855"/>
      <c r="G36" s="855"/>
      <c r="H36" s="855"/>
      <c r="I36" s="855"/>
      <c r="J36" s="855"/>
      <c r="K36" s="855"/>
      <c r="L36" s="855"/>
      <c r="M36" s="855"/>
      <c r="N36" s="855"/>
      <c r="O36" s="855"/>
      <c r="P36" s="856"/>
      <c r="Q36" s="857"/>
      <c r="R36" s="909"/>
      <c r="S36" s="909"/>
      <c r="T36" s="909"/>
      <c r="U36" s="909"/>
      <c r="V36" s="909"/>
    </row>
    <row r="37" spans="1:22" x14ac:dyDescent="0.2">
      <c r="A37" s="852"/>
      <c r="B37" s="842"/>
      <c r="C37" s="853"/>
      <c r="D37" s="968" t="s">
        <v>1431</v>
      </c>
      <c r="E37" s="854"/>
      <c r="F37" s="855"/>
      <c r="G37" s="855"/>
      <c r="H37" s="855"/>
      <c r="I37" s="855"/>
      <c r="J37" s="855"/>
      <c r="K37" s="855"/>
      <c r="L37" s="855"/>
      <c r="M37" s="855"/>
      <c r="N37" s="855"/>
      <c r="O37" s="855"/>
      <c r="P37" s="856"/>
      <c r="Q37" s="857"/>
      <c r="R37" s="909"/>
      <c r="S37" s="909"/>
      <c r="T37" s="909"/>
      <c r="U37" s="909"/>
      <c r="V37" s="909"/>
    </row>
    <row r="38" spans="1:22" x14ac:dyDescent="0.2">
      <c r="A38" s="852"/>
      <c r="B38" s="842"/>
      <c r="C38" s="853"/>
      <c r="D38" s="968" t="s">
        <v>1431</v>
      </c>
      <c r="E38" s="854"/>
      <c r="F38" s="855"/>
      <c r="G38" s="855"/>
      <c r="H38" s="855"/>
      <c r="I38" s="855"/>
      <c r="J38" s="855"/>
      <c r="K38" s="855"/>
      <c r="L38" s="855"/>
      <c r="M38" s="855"/>
      <c r="N38" s="855"/>
      <c r="O38" s="855"/>
      <c r="P38" s="856"/>
      <c r="Q38" s="857"/>
      <c r="R38" s="909"/>
      <c r="S38" s="909"/>
      <c r="T38" s="909"/>
      <c r="U38" s="909"/>
      <c r="V38" s="909"/>
    </row>
    <row r="39" spans="1:22" x14ac:dyDescent="0.2">
      <c r="A39" s="852"/>
      <c r="B39" s="842"/>
      <c r="C39" s="853"/>
      <c r="D39" s="968" t="s">
        <v>1431</v>
      </c>
      <c r="E39" s="854"/>
      <c r="F39" s="855"/>
      <c r="G39" s="855"/>
      <c r="H39" s="855"/>
      <c r="I39" s="855"/>
      <c r="J39" s="855"/>
      <c r="K39" s="855"/>
      <c r="L39" s="855"/>
      <c r="M39" s="855"/>
      <c r="N39" s="855"/>
      <c r="O39" s="855"/>
      <c r="P39" s="856"/>
      <c r="Q39" s="857"/>
      <c r="R39" s="909"/>
      <c r="S39" s="909"/>
      <c r="T39" s="909"/>
      <c r="U39" s="909"/>
      <c r="V39" s="909"/>
    </row>
    <row r="40" spans="1:22" x14ac:dyDescent="0.2">
      <c r="A40" s="852"/>
      <c r="B40" s="842"/>
      <c r="C40" s="853"/>
      <c r="D40" s="968" t="s">
        <v>1431</v>
      </c>
      <c r="E40" s="854"/>
      <c r="F40" s="855"/>
      <c r="G40" s="855"/>
      <c r="H40" s="855"/>
      <c r="I40" s="855"/>
      <c r="J40" s="855"/>
      <c r="K40" s="855"/>
      <c r="L40" s="855"/>
      <c r="M40" s="855"/>
      <c r="N40" s="855"/>
      <c r="O40" s="855"/>
      <c r="P40" s="856"/>
      <c r="Q40" s="857"/>
      <c r="R40" s="909"/>
      <c r="S40" s="909"/>
      <c r="T40" s="909"/>
      <c r="U40" s="909"/>
      <c r="V40" s="909"/>
    </row>
    <row r="41" spans="1:22" x14ac:dyDescent="0.2">
      <c r="A41" s="852"/>
      <c r="B41" s="842"/>
      <c r="C41" s="853"/>
      <c r="D41" s="968" t="s">
        <v>1431</v>
      </c>
      <c r="E41" s="854"/>
      <c r="F41" s="855"/>
      <c r="G41" s="855"/>
      <c r="H41" s="855"/>
      <c r="I41" s="855"/>
      <c r="J41" s="855"/>
      <c r="K41" s="855"/>
      <c r="L41" s="855"/>
      <c r="M41" s="855"/>
      <c r="N41" s="855"/>
      <c r="O41" s="855"/>
      <c r="P41" s="856"/>
      <c r="Q41" s="857"/>
      <c r="R41" s="909"/>
      <c r="S41" s="909"/>
      <c r="T41" s="909"/>
      <c r="U41" s="909"/>
      <c r="V41" s="909"/>
    </row>
    <row r="42" spans="1:22" x14ac:dyDescent="0.2">
      <c r="A42" s="852"/>
      <c r="B42" s="842"/>
      <c r="C42" s="853"/>
      <c r="D42" s="968" t="s">
        <v>1431</v>
      </c>
      <c r="E42" s="854"/>
      <c r="F42" s="855"/>
      <c r="G42" s="855"/>
      <c r="H42" s="855"/>
      <c r="I42" s="855"/>
      <c r="J42" s="855"/>
      <c r="K42" s="855"/>
      <c r="L42" s="855"/>
      <c r="M42" s="855"/>
      <c r="N42" s="855"/>
      <c r="O42" s="855"/>
      <c r="P42" s="856"/>
      <c r="Q42" s="857"/>
      <c r="R42" s="909"/>
      <c r="S42" s="909"/>
      <c r="T42" s="909"/>
      <c r="U42" s="909"/>
      <c r="V42" s="909"/>
    </row>
    <row r="43" spans="1:22" x14ac:dyDescent="0.2">
      <c r="A43" s="852"/>
      <c r="B43" s="842"/>
      <c r="C43" s="853"/>
      <c r="D43" s="968" t="s">
        <v>1431</v>
      </c>
      <c r="E43" s="854"/>
      <c r="F43" s="855"/>
      <c r="G43" s="855"/>
      <c r="H43" s="855"/>
      <c r="I43" s="855"/>
      <c r="J43" s="855"/>
      <c r="K43" s="855"/>
      <c r="L43" s="855"/>
      <c r="M43" s="855"/>
      <c r="N43" s="855"/>
      <c r="O43" s="855"/>
      <c r="P43" s="856"/>
      <c r="Q43" s="857"/>
      <c r="R43" s="909"/>
      <c r="S43" s="909"/>
      <c r="T43" s="909"/>
      <c r="U43" s="909"/>
      <c r="V43" s="909"/>
    </row>
    <row r="44" spans="1:22" x14ac:dyDescent="0.2">
      <c r="A44" s="852"/>
      <c r="B44" s="842"/>
      <c r="C44" s="853"/>
      <c r="D44" s="968" t="s">
        <v>1431</v>
      </c>
      <c r="E44" s="854"/>
      <c r="F44" s="855"/>
      <c r="G44" s="855"/>
      <c r="H44" s="855"/>
      <c r="I44" s="855"/>
      <c r="J44" s="855"/>
      <c r="K44" s="855"/>
      <c r="L44" s="855"/>
      <c r="M44" s="855"/>
      <c r="N44" s="855"/>
      <c r="O44" s="855"/>
      <c r="P44" s="856"/>
      <c r="Q44" s="857"/>
      <c r="R44" s="909"/>
      <c r="S44" s="909"/>
      <c r="T44" s="909"/>
      <c r="U44" s="909"/>
      <c r="V44" s="909"/>
    </row>
    <row r="45" spans="1:22" x14ac:dyDescent="0.2">
      <c r="A45" s="852"/>
      <c r="B45" s="842"/>
      <c r="C45" s="853"/>
      <c r="D45" s="968" t="s">
        <v>1431</v>
      </c>
      <c r="E45" s="854"/>
      <c r="F45" s="855"/>
      <c r="G45" s="855"/>
      <c r="H45" s="855"/>
      <c r="I45" s="855"/>
      <c r="J45" s="855"/>
      <c r="K45" s="855"/>
      <c r="L45" s="855"/>
      <c r="M45" s="855"/>
      <c r="N45" s="855"/>
      <c r="O45" s="855"/>
      <c r="P45" s="856"/>
      <c r="Q45" s="857"/>
      <c r="R45" s="909"/>
      <c r="S45" s="909"/>
      <c r="T45" s="909"/>
      <c r="U45" s="909"/>
      <c r="V45" s="909"/>
    </row>
    <row r="46" spans="1:22" x14ac:dyDescent="0.2">
      <c r="A46" s="852"/>
      <c r="B46" s="842"/>
      <c r="C46" s="853"/>
      <c r="D46" s="968" t="s">
        <v>1431</v>
      </c>
      <c r="E46" s="854"/>
      <c r="F46" s="855"/>
      <c r="G46" s="855"/>
      <c r="H46" s="855"/>
      <c r="I46" s="855"/>
      <c r="J46" s="855"/>
      <c r="K46" s="855"/>
      <c r="L46" s="855"/>
      <c r="M46" s="855"/>
      <c r="N46" s="855"/>
      <c r="O46" s="855"/>
      <c r="P46" s="856"/>
      <c r="Q46" s="857"/>
      <c r="R46" s="909"/>
      <c r="S46" s="909"/>
      <c r="T46" s="909"/>
      <c r="U46" s="909"/>
      <c r="V46" s="909"/>
    </row>
    <row r="47" spans="1:22" x14ac:dyDescent="0.2">
      <c r="A47" s="852"/>
      <c r="B47" s="842"/>
      <c r="C47" s="853"/>
      <c r="D47" s="968" t="s">
        <v>1431</v>
      </c>
      <c r="E47" s="854"/>
      <c r="F47" s="855"/>
      <c r="G47" s="855"/>
      <c r="H47" s="855"/>
      <c r="I47" s="855"/>
      <c r="J47" s="855"/>
      <c r="K47" s="855"/>
      <c r="L47" s="855"/>
      <c r="M47" s="855"/>
      <c r="N47" s="855"/>
      <c r="O47" s="855"/>
      <c r="P47" s="856"/>
      <c r="Q47" s="857"/>
      <c r="R47" s="909"/>
      <c r="S47" s="909"/>
      <c r="T47" s="909"/>
      <c r="U47" s="909"/>
      <c r="V47" s="909"/>
    </row>
    <row r="48" spans="1:22" x14ac:dyDescent="0.2">
      <c r="A48" s="852"/>
      <c r="B48" s="842"/>
      <c r="C48" s="853"/>
      <c r="D48" s="968" t="s">
        <v>1431</v>
      </c>
      <c r="E48" s="854"/>
      <c r="F48" s="855"/>
      <c r="G48" s="855"/>
      <c r="H48" s="855"/>
      <c r="I48" s="855"/>
      <c r="J48" s="855"/>
      <c r="K48" s="855"/>
      <c r="L48" s="855"/>
      <c r="M48" s="855"/>
      <c r="N48" s="855"/>
      <c r="O48" s="855"/>
      <c r="P48" s="856"/>
      <c r="Q48" s="857"/>
      <c r="R48" s="909"/>
      <c r="S48" s="909"/>
      <c r="T48" s="909"/>
      <c r="U48" s="909"/>
      <c r="V48" s="909"/>
    </row>
    <row r="49" spans="1:22" x14ac:dyDescent="0.2">
      <c r="A49" s="852"/>
      <c r="B49" s="842"/>
      <c r="C49" s="853"/>
      <c r="D49" s="968" t="s">
        <v>1431</v>
      </c>
      <c r="E49" s="854"/>
      <c r="F49" s="855"/>
      <c r="G49" s="855"/>
      <c r="H49" s="855"/>
      <c r="I49" s="855"/>
      <c r="J49" s="855"/>
      <c r="K49" s="855"/>
      <c r="L49" s="855"/>
      <c r="M49" s="855"/>
      <c r="N49" s="855"/>
      <c r="O49" s="855"/>
      <c r="P49" s="856"/>
      <c r="Q49" s="857"/>
      <c r="R49" s="909"/>
      <c r="S49" s="909"/>
      <c r="T49" s="909"/>
      <c r="U49" s="909"/>
      <c r="V49" s="909"/>
    </row>
    <row r="50" spans="1:22" x14ac:dyDescent="0.2">
      <c r="A50" s="852"/>
      <c r="B50" s="842"/>
      <c r="C50" s="853"/>
      <c r="D50" s="968" t="s">
        <v>1431</v>
      </c>
      <c r="E50" s="854"/>
      <c r="F50" s="855"/>
      <c r="G50" s="855"/>
      <c r="H50" s="855"/>
      <c r="I50" s="855"/>
      <c r="J50" s="855"/>
      <c r="K50" s="855"/>
      <c r="L50" s="855"/>
      <c r="M50" s="855"/>
      <c r="N50" s="855"/>
      <c r="O50" s="855"/>
      <c r="P50" s="856"/>
      <c r="Q50" s="857"/>
      <c r="R50" s="909"/>
      <c r="S50" s="909"/>
      <c r="T50" s="909"/>
      <c r="U50" s="909"/>
      <c r="V50" s="909"/>
    </row>
    <row r="51" spans="1:22" x14ac:dyDescent="0.2">
      <c r="A51" s="852"/>
      <c r="B51" s="842"/>
      <c r="C51" s="853"/>
      <c r="D51" s="968" t="s">
        <v>1431</v>
      </c>
      <c r="E51" s="854"/>
      <c r="F51" s="855"/>
      <c r="G51" s="855"/>
      <c r="H51" s="855"/>
      <c r="I51" s="855"/>
      <c r="J51" s="855"/>
      <c r="K51" s="855"/>
      <c r="L51" s="855"/>
      <c r="M51" s="855"/>
      <c r="N51" s="855"/>
      <c r="O51" s="855"/>
      <c r="P51" s="856"/>
      <c r="Q51" s="857"/>
      <c r="R51" s="909"/>
      <c r="S51" s="909"/>
      <c r="T51" s="909"/>
      <c r="U51" s="909"/>
      <c r="V51" s="909"/>
    </row>
    <row r="52" spans="1:22" x14ac:dyDescent="0.2">
      <c r="A52" s="852"/>
      <c r="B52" s="842"/>
      <c r="C52" s="853"/>
      <c r="D52" s="968" t="s">
        <v>1431</v>
      </c>
      <c r="E52" s="854"/>
      <c r="F52" s="855"/>
      <c r="G52" s="855"/>
      <c r="H52" s="855"/>
      <c r="I52" s="855"/>
      <c r="J52" s="855"/>
      <c r="K52" s="855"/>
      <c r="L52" s="855"/>
      <c r="M52" s="855"/>
      <c r="N52" s="855"/>
      <c r="O52" s="855"/>
      <c r="P52" s="856"/>
      <c r="Q52" s="857"/>
      <c r="R52" s="909"/>
      <c r="S52" s="909"/>
      <c r="T52" s="909"/>
      <c r="U52" s="909"/>
      <c r="V52" s="909"/>
    </row>
    <row r="53" spans="1:22" x14ac:dyDescent="0.2">
      <c r="A53" s="852"/>
      <c r="B53" s="842"/>
      <c r="C53" s="853"/>
      <c r="D53" s="968" t="s">
        <v>1431</v>
      </c>
      <c r="E53" s="854"/>
      <c r="F53" s="855"/>
      <c r="G53" s="855"/>
      <c r="H53" s="855"/>
      <c r="I53" s="855"/>
      <c r="J53" s="855"/>
      <c r="K53" s="855"/>
      <c r="L53" s="855"/>
      <c r="M53" s="855"/>
      <c r="N53" s="855"/>
      <c r="O53" s="855"/>
      <c r="P53" s="856"/>
      <c r="Q53" s="857"/>
      <c r="R53" s="909"/>
      <c r="S53" s="909"/>
      <c r="T53" s="909"/>
      <c r="U53" s="909"/>
      <c r="V53" s="909"/>
    </row>
    <row r="54" spans="1:22" x14ac:dyDescent="0.2">
      <c r="A54" s="852"/>
      <c r="B54" s="842"/>
      <c r="C54" s="853"/>
      <c r="D54" s="968" t="s">
        <v>1431</v>
      </c>
      <c r="E54" s="854"/>
      <c r="F54" s="855"/>
      <c r="G54" s="855"/>
      <c r="H54" s="855"/>
      <c r="I54" s="855"/>
      <c r="J54" s="855"/>
      <c r="K54" s="855"/>
      <c r="L54" s="855"/>
      <c r="M54" s="855"/>
      <c r="N54" s="855"/>
      <c r="O54" s="855"/>
      <c r="P54" s="856"/>
      <c r="Q54" s="857"/>
      <c r="R54" s="909"/>
      <c r="S54" s="909"/>
      <c r="T54" s="909"/>
      <c r="U54" s="909"/>
      <c r="V54" s="909"/>
    </row>
    <row r="55" spans="1:22" x14ac:dyDescent="0.2">
      <c r="A55" s="852"/>
      <c r="B55" s="842"/>
      <c r="C55" s="853"/>
      <c r="D55" s="968" t="s">
        <v>1431</v>
      </c>
      <c r="E55" s="854"/>
      <c r="F55" s="855"/>
      <c r="G55" s="855"/>
      <c r="H55" s="855"/>
      <c r="I55" s="855"/>
      <c r="J55" s="855"/>
      <c r="K55" s="855"/>
      <c r="L55" s="855"/>
      <c r="M55" s="855"/>
      <c r="N55" s="855"/>
      <c r="O55" s="855"/>
      <c r="P55" s="856"/>
      <c r="Q55" s="857"/>
      <c r="R55" s="909"/>
      <c r="S55" s="909"/>
      <c r="T55" s="909"/>
      <c r="U55" s="909"/>
      <c r="V55" s="909"/>
    </row>
    <row r="56" spans="1:22" x14ac:dyDescent="0.2">
      <c r="A56" s="852"/>
      <c r="B56" s="842"/>
      <c r="C56" s="853"/>
      <c r="D56" s="968" t="s">
        <v>1431</v>
      </c>
      <c r="E56" s="854"/>
      <c r="F56" s="855"/>
      <c r="G56" s="855"/>
      <c r="H56" s="855"/>
      <c r="I56" s="855"/>
      <c r="J56" s="855"/>
      <c r="K56" s="855"/>
      <c r="L56" s="855"/>
      <c r="M56" s="855"/>
      <c r="N56" s="855"/>
      <c r="O56" s="855"/>
      <c r="P56" s="856"/>
      <c r="Q56" s="857"/>
      <c r="R56" s="909"/>
      <c r="S56" s="909"/>
      <c r="T56" s="909"/>
      <c r="U56" s="909"/>
      <c r="V56" s="909"/>
    </row>
    <row r="57" spans="1:22" x14ac:dyDescent="0.2">
      <c r="A57" s="852"/>
      <c r="B57" s="842"/>
      <c r="C57" s="853"/>
      <c r="D57" s="968" t="s">
        <v>1431</v>
      </c>
      <c r="E57" s="854"/>
      <c r="F57" s="855"/>
      <c r="G57" s="855"/>
      <c r="H57" s="855"/>
      <c r="I57" s="855"/>
      <c r="J57" s="855"/>
      <c r="K57" s="855"/>
      <c r="L57" s="855"/>
      <c r="M57" s="855"/>
      <c r="N57" s="855"/>
      <c r="O57" s="855"/>
      <c r="P57" s="856"/>
      <c r="Q57" s="857"/>
      <c r="R57" s="909"/>
      <c r="S57" s="909"/>
      <c r="T57" s="909"/>
      <c r="U57" s="909"/>
      <c r="V57" s="909"/>
    </row>
    <row r="58" spans="1:22" x14ac:dyDescent="0.2">
      <c r="A58" s="852"/>
      <c r="B58" s="842"/>
      <c r="C58" s="853"/>
      <c r="D58" s="968" t="s">
        <v>1431</v>
      </c>
      <c r="E58" s="854"/>
      <c r="F58" s="855"/>
      <c r="G58" s="855"/>
      <c r="H58" s="855"/>
      <c r="I58" s="855"/>
      <c r="J58" s="855"/>
      <c r="K58" s="855"/>
      <c r="L58" s="855"/>
      <c r="M58" s="855"/>
      <c r="N58" s="855"/>
      <c r="O58" s="855"/>
      <c r="P58" s="856"/>
      <c r="Q58" s="857"/>
      <c r="R58" s="909"/>
      <c r="S58" s="909"/>
      <c r="T58" s="909"/>
      <c r="U58" s="909"/>
      <c r="V58" s="909"/>
    </row>
    <row r="59" spans="1:22" x14ac:dyDescent="0.2">
      <c r="A59" s="852"/>
      <c r="B59" s="842"/>
      <c r="C59" s="853"/>
      <c r="D59" s="968" t="s">
        <v>1431</v>
      </c>
      <c r="E59" s="854"/>
      <c r="F59" s="855"/>
      <c r="G59" s="855"/>
      <c r="H59" s="855"/>
      <c r="I59" s="855"/>
      <c r="J59" s="855"/>
      <c r="K59" s="855"/>
      <c r="L59" s="855"/>
      <c r="M59" s="855"/>
      <c r="N59" s="855"/>
      <c r="O59" s="855"/>
      <c r="P59" s="856"/>
      <c r="Q59" s="857"/>
      <c r="R59" s="909"/>
      <c r="S59" s="909"/>
      <c r="T59" s="909"/>
      <c r="U59" s="909"/>
      <c r="V59" s="909"/>
    </row>
    <row r="60" spans="1:22" x14ac:dyDescent="0.2">
      <c r="A60" s="858"/>
      <c r="B60" s="859"/>
      <c r="C60" s="860"/>
      <c r="D60" s="969" t="s">
        <v>1431</v>
      </c>
      <c r="E60" s="861"/>
      <c r="F60" s="862"/>
      <c r="G60" s="862"/>
      <c r="H60" s="862"/>
      <c r="I60" s="862"/>
      <c r="J60" s="862"/>
      <c r="K60" s="862"/>
      <c r="L60" s="862"/>
      <c r="M60" s="862"/>
      <c r="N60" s="862"/>
      <c r="O60" s="862"/>
      <c r="P60" s="863"/>
      <c r="Q60" s="864"/>
      <c r="R60" s="909"/>
      <c r="S60" s="909"/>
      <c r="T60" s="909"/>
      <c r="U60" s="909"/>
      <c r="V60" s="909"/>
    </row>
    <row r="61" spans="1:22" x14ac:dyDescent="0.2">
      <c r="A61" s="909"/>
      <c r="B61" s="909"/>
      <c r="C61" s="909"/>
      <c r="D61" s="909"/>
      <c r="R61" s="909"/>
      <c r="S61" s="909"/>
      <c r="T61" s="909"/>
      <c r="U61" s="909"/>
      <c r="V61" s="909"/>
    </row>
    <row r="62" spans="1:22" ht="31.5" customHeight="1" x14ac:dyDescent="0.25">
      <c r="A62" s="909"/>
      <c r="B62" s="909"/>
      <c r="C62" s="909"/>
      <c r="D62" s="909"/>
      <c r="E62" s="829" t="s">
        <v>1146</v>
      </c>
      <c r="F62" s="830"/>
      <c r="G62" s="830"/>
      <c r="H62" s="1060" t="s">
        <v>1417</v>
      </c>
      <c r="I62" s="1060"/>
      <c r="J62" s="1060"/>
      <c r="K62" s="1060"/>
      <c r="L62" s="1060"/>
      <c r="M62" s="1060"/>
      <c r="N62" s="1060"/>
      <c r="O62" s="1061"/>
      <c r="P62" s="1044" t="s">
        <v>1263</v>
      </c>
      <c r="Q62" s="1045"/>
      <c r="R62" s="1045"/>
      <c r="S62" s="1045"/>
      <c r="T62" s="1045"/>
      <c r="U62" s="1045"/>
      <c r="V62" s="1046"/>
    </row>
    <row r="63" spans="1:22" ht="45.75" customHeight="1" x14ac:dyDescent="0.25">
      <c r="A63" s="909"/>
      <c r="B63" s="909"/>
      <c r="C63" s="909"/>
      <c r="D63" s="909"/>
      <c r="E63" s="1053" t="s">
        <v>1156</v>
      </c>
      <c r="F63" s="1054"/>
      <c r="G63" s="1055"/>
      <c r="H63" s="1056" t="s">
        <v>1437</v>
      </c>
      <c r="I63" s="1057"/>
      <c r="J63" s="1058"/>
      <c r="K63" s="1056" t="s">
        <v>1438</v>
      </c>
      <c r="L63" s="1057"/>
      <c r="M63" s="1058"/>
      <c r="N63" s="1056" t="s">
        <v>1139</v>
      </c>
      <c r="O63" s="1058"/>
      <c r="P63" s="1059" t="s">
        <v>1443</v>
      </c>
      <c r="Q63" s="1055"/>
      <c r="R63" s="1053" t="s">
        <v>1133</v>
      </c>
      <c r="S63" s="1054"/>
      <c r="T63" s="1054"/>
      <c r="U63" s="1055"/>
      <c r="V63" s="831"/>
    </row>
    <row r="64" spans="1:22" ht="76.5" x14ac:dyDescent="0.2">
      <c r="A64" s="910" t="s">
        <v>24</v>
      </c>
      <c r="B64" s="911" t="s">
        <v>1439</v>
      </c>
      <c r="C64" s="912" t="s">
        <v>46</v>
      </c>
      <c r="D64" s="909"/>
      <c r="E64" s="384" t="s">
        <v>32</v>
      </c>
      <c r="F64" s="322" t="s">
        <v>33</v>
      </c>
      <c r="G64" s="383" t="s">
        <v>34</v>
      </c>
      <c r="H64" s="460" t="s">
        <v>1410</v>
      </c>
      <c r="I64" s="458" t="s">
        <v>1411</v>
      </c>
      <c r="J64" s="459" t="s">
        <v>1412</v>
      </c>
      <c r="K64" s="460" t="s">
        <v>1413</v>
      </c>
      <c r="L64" s="458" t="s">
        <v>1414</v>
      </c>
      <c r="M64" s="459" t="s">
        <v>1415</v>
      </c>
      <c r="N64" s="385" t="s">
        <v>44</v>
      </c>
      <c r="O64" s="386" t="s">
        <v>45</v>
      </c>
      <c r="P64" s="394" t="s">
        <v>1157</v>
      </c>
      <c r="Q64" s="387" t="s">
        <v>1141</v>
      </c>
      <c r="R64" s="823" t="s">
        <v>1445</v>
      </c>
      <c r="S64" s="325" t="s">
        <v>1441</v>
      </c>
      <c r="T64" s="324" t="s">
        <v>1050</v>
      </c>
      <c r="U64" s="324" t="s">
        <v>1051</v>
      </c>
      <c r="V64" s="461" t="s">
        <v>1245</v>
      </c>
    </row>
    <row r="65" spans="1:22" x14ac:dyDescent="0.2">
      <c r="A65" s="865"/>
      <c r="B65" s="866" t="s">
        <v>1448</v>
      </c>
      <c r="C65" s="867" t="s">
        <v>1449</v>
      </c>
      <c r="D65" s="909"/>
      <c r="E65" s="871"/>
      <c r="F65" s="872"/>
      <c r="G65" s="873"/>
      <c r="H65" s="874"/>
      <c r="I65" s="875"/>
      <c r="J65" s="876"/>
      <c r="K65" s="874"/>
      <c r="L65" s="875"/>
      <c r="M65" s="876"/>
      <c r="N65" s="877"/>
      <c r="O65" s="878"/>
      <c r="P65" s="844"/>
      <c r="Q65" s="878"/>
      <c r="R65" s="844"/>
      <c r="S65" s="845"/>
      <c r="T65" s="879"/>
      <c r="U65" s="879"/>
      <c r="V65" s="846"/>
    </row>
    <row r="66" spans="1:22" x14ac:dyDescent="0.2">
      <c r="A66" s="841"/>
      <c r="B66" s="842" t="s">
        <v>1450</v>
      </c>
      <c r="C66" s="868" t="s">
        <v>1451</v>
      </c>
      <c r="D66" s="909"/>
      <c r="E66" s="880"/>
      <c r="F66" s="881"/>
      <c r="G66" s="882"/>
      <c r="H66" s="883"/>
      <c r="I66" s="884"/>
      <c r="J66" s="885"/>
      <c r="K66" s="883"/>
      <c r="L66" s="884"/>
      <c r="M66" s="885"/>
      <c r="N66" s="886"/>
      <c r="O66" s="887"/>
      <c r="P66" s="848"/>
      <c r="Q66" s="887"/>
      <c r="R66" s="848"/>
      <c r="S66" s="849"/>
      <c r="T66" s="888"/>
      <c r="U66" s="888"/>
      <c r="V66" s="850"/>
    </row>
    <row r="67" spans="1:22" x14ac:dyDescent="0.2">
      <c r="A67" s="841"/>
      <c r="B67" s="842" t="s">
        <v>1452</v>
      </c>
      <c r="C67" s="868" t="s">
        <v>1453</v>
      </c>
      <c r="D67" s="909"/>
      <c r="E67" s="880"/>
      <c r="F67" s="881"/>
      <c r="G67" s="882"/>
      <c r="H67" s="883"/>
      <c r="I67" s="884"/>
      <c r="J67" s="885"/>
      <c r="K67" s="883"/>
      <c r="L67" s="884"/>
      <c r="M67" s="885"/>
      <c r="N67" s="886"/>
      <c r="O67" s="887"/>
      <c r="P67" s="848"/>
      <c r="Q67" s="887"/>
      <c r="R67" s="848"/>
      <c r="S67" s="849"/>
      <c r="T67" s="888"/>
      <c r="U67" s="888"/>
      <c r="V67" s="850"/>
    </row>
    <row r="68" spans="1:22" x14ac:dyDescent="0.2">
      <c r="A68" s="841"/>
      <c r="B68" s="842"/>
      <c r="C68" s="868"/>
      <c r="D68" s="909"/>
      <c r="E68" s="880"/>
      <c r="F68" s="881"/>
      <c r="G68" s="882"/>
      <c r="H68" s="883"/>
      <c r="I68" s="884"/>
      <c r="J68" s="885"/>
      <c r="K68" s="883"/>
      <c r="L68" s="884"/>
      <c r="M68" s="885"/>
      <c r="N68" s="886"/>
      <c r="O68" s="887"/>
      <c r="P68" s="848"/>
      <c r="Q68" s="887"/>
      <c r="R68" s="848"/>
      <c r="S68" s="849"/>
      <c r="T68" s="888"/>
      <c r="U68" s="888"/>
      <c r="V68" s="850"/>
    </row>
    <row r="69" spans="1:22" x14ac:dyDescent="0.2">
      <c r="A69" s="841"/>
      <c r="B69" s="842"/>
      <c r="C69" s="868"/>
      <c r="D69" s="909"/>
      <c r="E69" s="880"/>
      <c r="F69" s="881"/>
      <c r="G69" s="882"/>
      <c r="H69" s="883"/>
      <c r="I69" s="884"/>
      <c r="J69" s="885"/>
      <c r="K69" s="883"/>
      <c r="L69" s="884"/>
      <c r="M69" s="885"/>
      <c r="N69" s="886"/>
      <c r="O69" s="887"/>
      <c r="P69" s="848"/>
      <c r="Q69" s="887"/>
      <c r="R69" s="848"/>
      <c r="S69" s="849"/>
      <c r="T69" s="888"/>
      <c r="U69" s="888"/>
      <c r="V69" s="850"/>
    </row>
    <row r="70" spans="1:22" x14ac:dyDescent="0.2">
      <c r="A70" s="841"/>
      <c r="B70" s="842"/>
      <c r="C70" s="868"/>
      <c r="D70" s="909"/>
      <c r="E70" s="848"/>
      <c r="F70" s="849"/>
      <c r="G70" s="889"/>
      <c r="H70" s="883"/>
      <c r="I70" s="884"/>
      <c r="J70" s="885"/>
      <c r="K70" s="883"/>
      <c r="L70" s="884"/>
      <c r="M70" s="885"/>
      <c r="N70" s="886"/>
      <c r="O70" s="887"/>
      <c r="P70" s="848"/>
      <c r="Q70" s="887"/>
      <c r="R70" s="848"/>
      <c r="S70" s="849"/>
      <c r="T70" s="888"/>
      <c r="U70" s="888"/>
      <c r="V70" s="850"/>
    </row>
    <row r="71" spans="1:22" x14ac:dyDescent="0.2">
      <c r="A71" s="841"/>
      <c r="B71" s="842"/>
      <c r="C71" s="868"/>
      <c r="D71" s="909"/>
      <c r="E71" s="848"/>
      <c r="F71" s="849"/>
      <c r="G71" s="889"/>
      <c r="H71" s="883"/>
      <c r="I71" s="884"/>
      <c r="J71" s="885"/>
      <c r="K71" s="883"/>
      <c r="L71" s="884"/>
      <c r="M71" s="885"/>
      <c r="N71" s="886"/>
      <c r="O71" s="887"/>
      <c r="P71" s="848"/>
      <c r="Q71" s="887"/>
      <c r="R71" s="848"/>
      <c r="S71" s="849"/>
      <c r="T71" s="888"/>
      <c r="U71" s="888"/>
      <c r="V71" s="850"/>
    </row>
    <row r="72" spans="1:22" x14ac:dyDescent="0.2">
      <c r="A72" s="841"/>
      <c r="B72" s="842"/>
      <c r="C72" s="868"/>
      <c r="D72" s="909"/>
      <c r="E72" s="848"/>
      <c r="F72" s="849"/>
      <c r="G72" s="889"/>
      <c r="H72" s="883"/>
      <c r="I72" s="884"/>
      <c r="J72" s="885"/>
      <c r="K72" s="883"/>
      <c r="L72" s="884"/>
      <c r="M72" s="885"/>
      <c r="N72" s="886"/>
      <c r="O72" s="887"/>
      <c r="P72" s="848"/>
      <c r="Q72" s="887"/>
      <c r="R72" s="848"/>
      <c r="S72" s="849"/>
      <c r="T72" s="888"/>
      <c r="U72" s="888"/>
      <c r="V72" s="850"/>
    </row>
    <row r="73" spans="1:22" x14ac:dyDescent="0.2">
      <c r="A73" s="841"/>
      <c r="B73" s="842"/>
      <c r="C73" s="868"/>
      <c r="D73" s="909"/>
      <c r="E73" s="848"/>
      <c r="F73" s="849"/>
      <c r="G73" s="889"/>
      <c r="H73" s="883"/>
      <c r="I73" s="884"/>
      <c r="J73" s="885"/>
      <c r="K73" s="883"/>
      <c r="L73" s="884"/>
      <c r="M73" s="885"/>
      <c r="N73" s="886"/>
      <c r="O73" s="887"/>
      <c r="P73" s="848"/>
      <c r="Q73" s="887"/>
      <c r="R73" s="848"/>
      <c r="S73" s="849"/>
      <c r="T73" s="888"/>
      <c r="U73" s="888"/>
      <c r="V73" s="850"/>
    </row>
    <row r="74" spans="1:22" x14ac:dyDescent="0.2">
      <c r="A74" s="852"/>
      <c r="B74" s="842"/>
      <c r="C74" s="869"/>
      <c r="D74" s="909"/>
      <c r="E74" s="890"/>
      <c r="F74" s="891"/>
      <c r="G74" s="892"/>
      <c r="H74" s="893"/>
      <c r="I74" s="894"/>
      <c r="J74" s="895"/>
      <c r="K74" s="893"/>
      <c r="L74" s="894"/>
      <c r="M74" s="895"/>
      <c r="N74" s="896"/>
      <c r="O74" s="897"/>
      <c r="P74" s="854"/>
      <c r="Q74" s="898"/>
      <c r="R74" s="854"/>
      <c r="S74" s="855"/>
      <c r="T74" s="899"/>
      <c r="U74" s="899"/>
      <c r="V74" s="856"/>
    </row>
    <row r="75" spans="1:22" x14ac:dyDescent="0.2">
      <c r="A75" s="852"/>
      <c r="B75" s="842"/>
      <c r="C75" s="869"/>
      <c r="D75" s="909"/>
      <c r="E75" s="890"/>
      <c r="F75" s="891"/>
      <c r="G75" s="892"/>
      <c r="H75" s="893"/>
      <c r="I75" s="894"/>
      <c r="J75" s="895"/>
      <c r="K75" s="893"/>
      <c r="L75" s="894"/>
      <c r="M75" s="895"/>
      <c r="N75" s="896"/>
      <c r="O75" s="897"/>
      <c r="P75" s="890"/>
      <c r="Q75" s="897"/>
      <c r="R75" s="854"/>
      <c r="S75" s="855"/>
      <c r="T75" s="899"/>
      <c r="U75" s="899"/>
      <c r="V75" s="856"/>
    </row>
    <row r="76" spans="1:22" x14ac:dyDescent="0.2">
      <c r="A76" s="852"/>
      <c r="B76" s="842"/>
      <c r="C76" s="869"/>
      <c r="D76" s="909"/>
      <c r="E76" s="890"/>
      <c r="F76" s="891"/>
      <c r="G76" s="892"/>
      <c r="H76" s="893"/>
      <c r="I76" s="894"/>
      <c r="J76" s="895"/>
      <c r="K76" s="893"/>
      <c r="L76" s="894"/>
      <c r="M76" s="895"/>
      <c r="N76" s="896"/>
      <c r="O76" s="897"/>
      <c r="P76" s="890"/>
      <c r="Q76" s="897"/>
      <c r="R76" s="854"/>
      <c r="S76" s="855"/>
      <c r="T76" s="899"/>
      <c r="U76" s="899"/>
      <c r="V76" s="856"/>
    </row>
    <row r="77" spans="1:22" x14ac:dyDescent="0.2">
      <c r="A77" s="852"/>
      <c r="B77" s="842"/>
      <c r="C77" s="869"/>
      <c r="D77" s="909"/>
      <c r="E77" s="890"/>
      <c r="F77" s="891"/>
      <c r="G77" s="892"/>
      <c r="H77" s="893"/>
      <c r="I77" s="894"/>
      <c r="J77" s="895"/>
      <c r="K77" s="893"/>
      <c r="L77" s="894"/>
      <c r="M77" s="895"/>
      <c r="N77" s="896"/>
      <c r="O77" s="897"/>
      <c r="P77" s="890"/>
      <c r="Q77" s="897"/>
      <c r="R77" s="854"/>
      <c r="S77" s="855"/>
      <c r="T77" s="899"/>
      <c r="U77" s="899"/>
      <c r="V77" s="856"/>
    </row>
    <row r="78" spans="1:22" x14ac:dyDescent="0.2">
      <c r="A78" s="852"/>
      <c r="B78" s="842"/>
      <c r="C78" s="869"/>
      <c r="D78" s="909"/>
      <c r="E78" s="890"/>
      <c r="F78" s="891"/>
      <c r="G78" s="892"/>
      <c r="H78" s="893"/>
      <c r="I78" s="894"/>
      <c r="J78" s="895"/>
      <c r="K78" s="893"/>
      <c r="L78" s="894"/>
      <c r="M78" s="895"/>
      <c r="N78" s="896"/>
      <c r="O78" s="897"/>
      <c r="P78" s="890"/>
      <c r="Q78" s="897"/>
      <c r="R78" s="854"/>
      <c r="S78" s="855"/>
      <c r="T78" s="899"/>
      <c r="U78" s="899"/>
      <c r="V78" s="856"/>
    </row>
    <row r="79" spans="1:22" x14ac:dyDescent="0.2">
      <c r="A79" s="852"/>
      <c r="B79" s="842"/>
      <c r="C79" s="869"/>
      <c r="D79" s="909"/>
      <c r="E79" s="890"/>
      <c r="F79" s="891"/>
      <c r="G79" s="892"/>
      <c r="H79" s="893"/>
      <c r="I79" s="894"/>
      <c r="J79" s="895"/>
      <c r="K79" s="893"/>
      <c r="L79" s="894"/>
      <c r="M79" s="895"/>
      <c r="N79" s="896"/>
      <c r="O79" s="897"/>
      <c r="P79" s="890"/>
      <c r="Q79" s="897"/>
      <c r="R79" s="854"/>
      <c r="S79" s="855"/>
      <c r="T79" s="899"/>
      <c r="U79" s="899"/>
      <c r="V79" s="856"/>
    </row>
    <row r="80" spans="1:22" x14ac:dyDescent="0.2">
      <c r="A80" s="852"/>
      <c r="B80" s="842"/>
      <c r="C80" s="869"/>
      <c r="D80" s="909"/>
      <c r="E80" s="890"/>
      <c r="F80" s="891"/>
      <c r="G80" s="892"/>
      <c r="H80" s="893"/>
      <c r="I80" s="894"/>
      <c r="J80" s="895"/>
      <c r="K80" s="893"/>
      <c r="L80" s="894"/>
      <c r="M80" s="895"/>
      <c r="N80" s="896"/>
      <c r="O80" s="897"/>
      <c r="P80" s="890"/>
      <c r="Q80" s="897"/>
      <c r="R80" s="854"/>
      <c r="S80" s="855"/>
      <c r="T80" s="899"/>
      <c r="U80" s="899"/>
      <c r="V80" s="856"/>
    </row>
    <row r="81" spans="1:22" x14ac:dyDescent="0.2">
      <c r="A81" s="852"/>
      <c r="B81" s="842"/>
      <c r="C81" s="869"/>
      <c r="D81" s="909"/>
      <c r="E81" s="890"/>
      <c r="F81" s="891"/>
      <c r="G81" s="892"/>
      <c r="H81" s="893"/>
      <c r="I81" s="894"/>
      <c r="J81" s="895"/>
      <c r="K81" s="893"/>
      <c r="L81" s="894"/>
      <c r="M81" s="895"/>
      <c r="N81" s="896"/>
      <c r="O81" s="897"/>
      <c r="P81" s="890"/>
      <c r="Q81" s="897"/>
      <c r="R81" s="854"/>
      <c r="S81" s="855"/>
      <c r="T81" s="899"/>
      <c r="U81" s="899"/>
      <c r="V81" s="856"/>
    </row>
    <row r="82" spans="1:22" x14ac:dyDescent="0.2">
      <c r="A82" s="852"/>
      <c r="B82" s="842"/>
      <c r="C82" s="869"/>
      <c r="D82" s="909"/>
      <c r="E82" s="890"/>
      <c r="F82" s="891"/>
      <c r="G82" s="892"/>
      <c r="H82" s="893"/>
      <c r="I82" s="894"/>
      <c r="J82" s="895"/>
      <c r="K82" s="893"/>
      <c r="L82" s="894"/>
      <c r="M82" s="895"/>
      <c r="N82" s="896"/>
      <c r="O82" s="897"/>
      <c r="P82" s="890"/>
      <c r="Q82" s="897"/>
      <c r="R82" s="854"/>
      <c r="S82" s="855"/>
      <c r="T82" s="899"/>
      <c r="U82" s="899"/>
      <c r="V82" s="856"/>
    </row>
    <row r="83" spans="1:22" x14ac:dyDescent="0.2">
      <c r="A83" s="852"/>
      <c r="B83" s="842"/>
      <c r="C83" s="869"/>
      <c r="D83" s="909"/>
      <c r="E83" s="890"/>
      <c r="F83" s="891"/>
      <c r="G83" s="892"/>
      <c r="H83" s="893"/>
      <c r="I83" s="894"/>
      <c r="J83" s="895"/>
      <c r="K83" s="893"/>
      <c r="L83" s="894"/>
      <c r="M83" s="895"/>
      <c r="N83" s="896"/>
      <c r="O83" s="897"/>
      <c r="P83" s="890"/>
      <c r="Q83" s="897"/>
      <c r="R83" s="854"/>
      <c r="S83" s="855"/>
      <c r="T83" s="899"/>
      <c r="U83" s="899"/>
      <c r="V83" s="856"/>
    </row>
    <row r="84" spans="1:22" x14ac:dyDescent="0.2">
      <c r="A84" s="852"/>
      <c r="B84" s="842"/>
      <c r="C84" s="869"/>
      <c r="D84" s="909"/>
      <c r="E84" s="890"/>
      <c r="F84" s="891"/>
      <c r="G84" s="892"/>
      <c r="H84" s="893"/>
      <c r="I84" s="894"/>
      <c r="J84" s="895"/>
      <c r="K84" s="893"/>
      <c r="L84" s="894"/>
      <c r="M84" s="895"/>
      <c r="N84" s="896"/>
      <c r="O84" s="897"/>
      <c r="P84" s="890"/>
      <c r="Q84" s="897"/>
      <c r="R84" s="854"/>
      <c r="S84" s="855"/>
      <c r="T84" s="899"/>
      <c r="U84" s="899"/>
      <c r="V84" s="856"/>
    </row>
    <row r="85" spans="1:22" x14ac:dyDescent="0.2">
      <c r="A85" s="852"/>
      <c r="B85" s="842"/>
      <c r="C85" s="869"/>
      <c r="D85" s="909"/>
      <c r="E85" s="890"/>
      <c r="F85" s="891"/>
      <c r="G85" s="892"/>
      <c r="H85" s="893"/>
      <c r="I85" s="894"/>
      <c r="J85" s="895"/>
      <c r="K85" s="893"/>
      <c r="L85" s="894"/>
      <c r="M85" s="895"/>
      <c r="N85" s="896"/>
      <c r="O85" s="897"/>
      <c r="P85" s="890"/>
      <c r="Q85" s="897"/>
      <c r="R85" s="854"/>
      <c r="S85" s="855"/>
      <c r="T85" s="899"/>
      <c r="U85" s="899"/>
      <c r="V85" s="856"/>
    </row>
    <row r="86" spans="1:22" x14ac:dyDescent="0.2">
      <c r="A86" s="852"/>
      <c r="B86" s="842"/>
      <c r="C86" s="869"/>
      <c r="D86" s="909"/>
      <c r="E86" s="890"/>
      <c r="F86" s="891"/>
      <c r="G86" s="892"/>
      <c r="H86" s="893"/>
      <c r="I86" s="894"/>
      <c r="J86" s="895"/>
      <c r="K86" s="893"/>
      <c r="L86" s="894"/>
      <c r="M86" s="895"/>
      <c r="N86" s="896"/>
      <c r="O86" s="897"/>
      <c r="P86" s="890"/>
      <c r="Q86" s="897"/>
      <c r="R86" s="854"/>
      <c r="S86" s="855"/>
      <c r="T86" s="899"/>
      <c r="U86" s="899"/>
      <c r="V86" s="856"/>
    </row>
    <row r="87" spans="1:22" x14ac:dyDescent="0.2">
      <c r="A87" s="852"/>
      <c r="B87" s="842"/>
      <c r="C87" s="869"/>
      <c r="D87" s="909"/>
      <c r="E87" s="890"/>
      <c r="F87" s="891"/>
      <c r="G87" s="892"/>
      <c r="H87" s="893"/>
      <c r="I87" s="894"/>
      <c r="J87" s="895"/>
      <c r="K87" s="893"/>
      <c r="L87" s="894"/>
      <c r="M87" s="895"/>
      <c r="N87" s="896"/>
      <c r="O87" s="897"/>
      <c r="P87" s="890"/>
      <c r="Q87" s="897"/>
      <c r="R87" s="854"/>
      <c r="S87" s="855"/>
      <c r="T87" s="899"/>
      <c r="U87" s="899"/>
      <c r="V87" s="856"/>
    </row>
    <row r="88" spans="1:22" x14ac:dyDescent="0.2">
      <c r="A88" s="852"/>
      <c r="B88" s="842"/>
      <c r="C88" s="869"/>
      <c r="D88" s="909"/>
      <c r="E88" s="890"/>
      <c r="F88" s="891"/>
      <c r="G88" s="892"/>
      <c r="H88" s="893"/>
      <c r="I88" s="894"/>
      <c r="J88" s="895"/>
      <c r="K88" s="893"/>
      <c r="L88" s="894"/>
      <c r="M88" s="895"/>
      <c r="N88" s="896"/>
      <c r="O88" s="897"/>
      <c r="P88" s="890"/>
      <c r="Q88" s="897"/>
      <c r="R88" s="854"/>
      <c r="S88" s="855"/>
      <c r="T88" s="899"/>
      <c r="U88" s="899"/>
      <c r="V88" s="856"/>
    </row>
    <row r="89" spans="1:22" x14ac:dyDescent="0.2">
      <c r="A89" s="852"/>
      <c r="B89" s="842"/>
      <c r="C89" s="869"/>
      <c r="D89" s="909"/>
      <c r="E89" s="890"/>
      <c r="F89" s="891"/>
      <c r="G89" s="892"/>
      <c r="H89" s="893"/>
      <c r="I89" s="894"/>
      <c r="J89" s="895"/>
      <c r="K89" s="893"/>
      <c r="L89" s="894"/>
      <c r="M89" s="895"/>
      <c r="N89" s="896"/>
      <c r="O89" s="897"/>
      <c r="P89" s="890"/>
      <c r="Q89" s="897"/>
      <c r="R89" s="854"/>
      <c r="S89" s="855"/>
      <c r="T89" s="899"/>
      <c r="U89" s="899"/>
      <c r="V89" s="856"/>
    </row>
    <row r="90" spans="1:22" x14ac:dyDescent="0.2">
      <c r="A90" s="852"/>
      <c r="B90" s="842"/>
      <c r="C90" s="869"/>
      <c r="D90" s="909"/>
      <c r="E90" s="890"/>
      <c r="F90" s="891"/>
      <c r="G90" s="892"/>
      <c r="H90" s="893"/>
      <c r="I90" s="894"/>
      <c r="J90" s="895"/>
      <c r="K90" s="893"/>
      <c r="L90" s="894"/>
      <c r="M90" s="895"/>
      <c r="N90" s="896"/>
      <c r="O90" s="897"/>
      <c r="P90" s="890"/>
      <c r="Q90" s="897"/>
      <c r="R90" s="854"/>
      <c r="S90" s="855"/>
      <c r="T90" s="899"/>
      <c r="U90" s="899"/>
      <c r="V90" s="856"/>
    </row>
    <row r="91" spans="1:22" x14ac:dyDescent="0.2">
      <c r="A91" s="852"/>
      <c r="B91" s="842"/>
      <c r="C91" s="869"/>
      <c r="D91" s="909"/>
      <c r="E91" s="890"/>
      <c r="F91" s="891"/>
      <c r="G91" s="892"/>
      <c r="H91" s="893"/>
      <c r="I91" s="894"/>
      <c r="J91" s="895"/>
      <c r="K91" s="893"/>
      <c r="L91" s="894"/>
      <c r="M91" s="895"/>
      <c r="N91" s="896"/>
      <c r="O91" s="897"/>
      <c r="P91" s="890"/>
      <c r="Q91" s="897"/>
      <c r="R91" s="854"/>
      <c r="S91" s="855"/>
      <c r="T91" s="899"/>
      <c r="U91" s="899"/>
      <c r="V91" s="856"/>
    </row>
    <row r="92" spans="1:22" x14ac:dyDescent="0.2">
      <c r="A92" s="852"/>
      <c r="B92" s="842"/>
      <c r="C92" s="869"/>
      <c r="D92" s="909"/>
      <c r="E92" s="890"/>
      <c r="F92" s="891"/>
      <c r="G92" s="892"/>
      <c r="H92" s="893"/>
      <c r="I92" s="894"/>
      <c r="J92" s="895"/>
      <c r="K92" s="893"/>
      <c r="L92" s="894"/>
      <c r="M92" s="895"/>
      <c r="N92" s="896"/>
      <c r="O92" s="897"/>
      <c r="P92" s="890"/>
      <c r="Q92" s="897"/>
      <c r="R92" s="854"/>
      <c r="S92" s="855"/>
      <c r="T92" s="899"/>
      <c r="U92" s="899"/>
      <c r="V92" s="856"/>
    </row>
    <row r="93" spans="1:22" x14ac:dyDescent="0.2">
      <c r="A93" s="852"/>
      <c r="B93" s="842"/>
      <c r="C93" s="869"/>
      <c r="D93" s="909"/>
      <c r="E93" s="890"/>
      <c r="F93" s="891"/>
      <c r="G93" s="892"/>
      <c r="H93" s="893"/>
      <c r="I93" s="894"/>
      <c r="J93" s="895"/>
      <c r="K93" s="893"/>
      <c r="L93" s="894"/>
      <c r="M93" s="895"/>
      <c r="N93" s="896"/>
      <c r="O93" s="897"/>
      <c r="P93" s="890"/>
      <c r="Q93" s="897"/>
      <c r="R93" s="854"/>
      <c r="S93" s="855"/>
      <c r="T93" s="899"/>
      <c r="U93" s="899"/>
      <c r="V93" s="856"/>
    </row>
    <row r="94" spans="1:22" x14ac:dyDescent="0.2">
      <c r="A94" s="852"/>
      <c r="B94" s="842"/>
      <c r="C94" s="869"/>
      <c r="D94" s="909"/>
      <c r="E94" s="890"/>
      <c r="F94" s="891"/>
      <c r="G94" s="892"/>
      <c r="H94" s="893"/>
      <c r="I94" s="894"/>
      <c r="J94" s="895"/>
      <c r="K94" s="893"/>
      <c r="L94" s="894"/>
      <c r="M94" s="895"/>
      <c r="N94" s="896"/>
      <c r="O94" s="897"/>
      <c r="P94" s="890"/>
      <c r="Q94" s="897"/>
      <c r="R94" s="854"/>
      <c r="S94" s="855"/>
      <c r="T94" s="899"/>
      <c r="U94" s="899"/>
      <c r="V94" s="856"/>
    </row>
    <row r="95" spans="1:22" x14ac:dyDescent="0.2">
      <c r="A95" s="852"/>
      <c r="B95" s="842"/>
      <c r="C95" s="869"/>
      <c r="D95" s="909"/>
      <c r="E95" s="890"/>
      <c r="F95" s="891"/>
      <c r="G95" s="892"/>
      <c r="H95" s="893"/>
      <c r="I95" s="894"/>
      <c r="J95" s="895"/>
      <c r="K95" s="893"/>
      <c r="L95" s="894"/>
      <c r="M95" s="895"/>
      <c r="N95" s="896"/>
      <c r="O95" s="897"/>
      <c r="P95" s="890"/>
      <c r="Q95" s="897"/>
      <c r="R95" s="854"/>
      <c r="S95" s="855"/>
      <c r="T95" s="899"/>
      <c r="U95" s="899"/>
      <c r="V95" s="856"/>
    </row>
    <row r="96" spans="1:22" x14ac:dyDescent="0.2">
      <c r="A96" s="852"/>
      <c r="B96" s="842"/>
      <c r="C96" s="869"/>
      <c r="D96" s="909"/>
      <c r="E96" s="890"/>
      <c r="F96" s="891"/>
      <c r="G96" s="892"/>
      <c r="H96" s="893"/>
      <c r="I96" s="894"/>
      <c r="J96" s="895"/>
      <c r="K96" s="893"/>
      <c r="L96" s="894"/>
      <c r="M96" s="895"/>
      <c r="N96" s="896"/>
      <c r="O96" s="897"/>
      <c r="P96" s="890"/>
      <c r="Q96" s="897"/>
      <c r="R96" s="854"/>
      <c r="S96" s="855"/>
      <c r="T96" s="899"/>
      <c r="U96" s="899"/>
      <c r="V96" s="856"/>
    </row>
    <row r="97" spans="1:22" x14ac:dyDescent="0.2">
      <c r="A97" s="852"/>
      <c r="B97" s="842"/>
      <c r="C97" s="869"/>
      <c r="D97" s="909"/>
      <c r="E97" s="890"/>
      <c r="F97" s="891"/>
      <c r="G97" s="892"/>
      <c r="H97" s="893"/>
      <c r="I97" s="894"/>
      <c r="J97" s="895"/>
      <c r="K97" s="893"/>
      <c r="L97" s="894"/>
      <c r="M97" s="895"/>
      <c r="N97" s="896"/>
      <c r="O97" s="897"/>
      <c r="P97" s="890"/>
      <c r="Q97" s="897"/>
      <c r="R97" s="854"/>
      <c r="S97" s="855"/>
      <c r="T97" s="899"/>
      <c r="U97" s="899"/>
      <c r="V97" s="856"/>
    </row>
    <row r="98" spans="1:22" x14ac:dyDescent="0.2">
      <c r="A98" s="852"/>
      <c r="B98" s="842"/>
      <c r="C98" s="869"/>
      <c r="D98" s="909"/>
      <c r="E98" s="890"/>
      <c r="F98" s="891"/>
      <c r="G98" s="892"/>
      <c r="H98" s="893"/>
      <c r="I98" s="894"/>
      <c r="J98" s="895"/>
      <c r="K98" s="893"/>
      <c r="L98" s="894"/>
      <c r="M98" s="895"/>
      <c r="N98" s="896"/>
      <c r="O98" s="897"/>
      <c r="P98" s="890"/>
      <c r="Q98" s="897"/>
      <c r="R98" s="854"/>
      <c r="S98" s="855"/>
      <c r="T98" s="899"/>
      <c r="U98" s="899"/>
      <c r="V98" s="856"/>
    </row>
    <row r="99" spans="1:22" x14ac:dyDescent="0.2">
      <c r="A99" s="852"/>
      <c r="B99" s="842"/>
      <c r="C99" s="869"/>
      <c r="D99" s="909"/>
      <c r="E99" s="890"/>
      <c r="F99" s="891"/>
      <c r="G99" s="892"/>
      <c r="H99" s="893"/>
      <c r="I99" s="894"/>
      <c r="J99" s="895"/>
      <c r="K99" s="893"/>
      <c r="L99" s="894"/>
      <c r="M99" s="895"/>
      <c r="N99" s="896"/>
      <c r="O99" s="897"/>
      <c r="P99" s="890"/>
      <c r="Q99" s="897"/>
      <c r="R99" s="854"/>
      <c r="S99" s="855"/>
      <c r="T99" s="899"/>
      <c r="U99" s="899"/>
      <c r="V99" s="856"/>
    </row>
    <row r="100" spans="1:22" x14ac:dyDescent="0.2">
      <c r="A100" s="852"/>
      <c r="B100" s="842"/>
      <c r="C100" s="869"/>
      <c r="D100" s="909"/>
      <c r="E100" s="890"/>
      <c r="F100" s="891"/>
      <c r="G100" s="892"/>
      <c r="H100" s="893"/>
      <c r="I100" s="894"/>
      <c r="J100" s="895"/>
      <c r="K100" s="893"/>
      <c r="L100" s="894"/>
      <c r="M100" s="895"/>
      <c r="N100" s="896"/>
      <c r="O100" s="897"/>
      <c r="P100" s="890"/>
      <c r="Q100" s="897"/>
      <c r="R100" s="854"/>
      <c r="S100" s="855"/>
      <c r="T100" s="899"/>
      <c r="U100" s="899"/>
      <c r="V100" s="856"/>
    </row>
    <row r="101" spans="1:22" x14ac:dyDescent="0.2">
      <c r="A101" s="852"/>
      <c r="B101" s="842"/>
      <c r="C101" s="869"/>
      <c r="D101" s="909"/>
      <c r="E101" s="890"/>
      <c r="F101" s="891"/>
      <c r="G101" s="892"/>
      <c r="H101" s="893"/>
      <c r="I101" s="894"/>
      <c r="J101" s="895"/>
      <c r="K101" s="893"/>
      <c r="L101" s="894"/>
      <c r="M101" s="895"/>
      <c r="N101" s="896"/>
      <c r="O101" s="897"/>
      <c r="P101" s="890"/>
      <c r="Q101" s="897"/>
      <c r="R101" s="854"/>
      <c r="S101" s="855"/>
      <c r="T101" s="899"/>
      <c r="U101" s="899"/>
      <c r="V101" s="856"/>
    </row>
    <row r="102" spans="1:22" x14ac:dyDescent="0.2">
      <c r="A102" s="852"/>
      <c r="B102" s="842"/>
      <c r="C102" s="869"/>
      <c r="D102" s="909"/>
      <c r="E102" s="890"/>
      <c r="F102" s="891"/>
      <c r="G102" s="892"/>
      <c r="H102" s="893"/>
      <c r="I102" s="894"/>
      <c r="J102" s="895"/>
      <c r="K102" s="893"/>
      <c r="L102" s="894"/>
      <c r="M102" s="895"/>
      <c r="N102" s="896"/>
      <c r="O102" s="897"/>
      <c r="P102" s="890"/>
      <c r="Q102" s="897"/>
      <c r="R102" s="854"/>
      <c r="S102" s="855"/>
      <c r="T102" s="899"/>
      <c r="U102" s="899"/>
      <c r="V102" s="856"/>
    </row>
    <row r="103" spans="1:22" x14ac:dyDescent="0.2">
      <c r="A103" s="858"/>
      <c r="B103" s="859"/>
      <c r="C103" s="870"/>
      <c r="D103" s="909"/>
      <c r="E103" s="900"/>
      <c r="F103" s="901"/>
      <c r="G103" s="902"/>
      <c r="H103" s="903"/>
      <c r="I103" s="904"/>
      <c r="J103" s="905"/>
      <c r="K103" s="903"/>
      <c r="L103" s="904"/>
      <c r="M103" s="905"/>
      <c r="N103" s="906"/>
      <c r="O103" s="907"/>
      <c r="P103" s="900"/>
      <c r="Q103" s="907"/>
      <c r="R103" s="861"/>
      <c r="S103" s="862"/>
      <c r="T103" s="908"/>
      <c r="U103" s="908"/>
      <c r="V103" s="863"/>
    </row>
  </sheetData>
  <sheetProtection password="D98F" sheet="1" objects="1" scenarios="1" formatCells="0" formatColumns="0" formatRows="0" insertColumns="0"/>
  <mergeCells count="16">
    <mergeCell ref="A1:K1"/>
    <mergeCell ref="A15:C15"/>
    <mergeCell ref="A16:C16"/>
    <mergeCell ref="A17:C17"/>
    <mergeCell ref="A18:C18"/>
    <mergeCell ref="A19:C19"/>
    <mergeCell ref="P62:V62"/>
    <mergeCell ref="A20:C20"/>
    <mergeCell ref="E20:O20"/>
    <mergeCell ref="E63:G63"/>
    <mergeCell ref="H63:J63"/>
    <mergeCell ref="K63:M63"/>
    <mergeCell ref="N63:O63"/>
    <mergeCell ref="P63:Q63"/>
    <mergeCell ref="R63:U63"/>
    <mergeCell ref="H62:O62"/>
  </mergeCells>
  <conditionalFormatting sqref="I21:O21 A6:B6 E11 B10 AC6:AG6 AI6 AJ1:AJ3 B4:E4 E3 B3:C3 Q13:Q19 A21:C21 R64:V64 C25:C60 N64:P64 H10 I6:I9 L10 M9 H12 J12 M12:N12 E63 E71:M103 P21:Q60 E64:G70 E21:G21 P75:Q103">
    <cfRule type="expression" dxfId="67" priority="584" stopIfTrue="1">
      <formula>ISNA(A1)</formula>
    </cfRule>
  </conditionalFormatting>
  <conditionalFormatting sqref="E10">
    <cfRule type="expression" dxfId="66" priority="582" stopIfTrue="1">
      <formula>ISNA(E10)</formula>
    </cfRule>
  </conditionalFormatting>
  <conditionalFormatting sqref="E6">
    <cfRule type="expression" dxfId="65" priority="583" stopIfTrue="1">
      <formula>ISNA(E6)</formula>
    </cfRule>
  </conditionalFormatting>
  <conditionalFormatting sqref="H21">
    <cfRule type="expression" dxfId="64" priority="581" stopIfTrue="1">
      <formula>ISNA(H21)</formula>
    </cfRule>
  </conditionalFormatting>
  <conditionalFormatting sqref="E12">
    <cfRule type="expression" dxfId="63" priority="580" stopIfTrue="1">
      <formula>ISNA(E12)</formula>
    </cfRule>
  </conditionalFormatting>
  <conditionalFormatting sqref="Q64">
    <cfRule type="expression" dxfId="62" priority="579" stopIfTrue="1">
      <formula>ISNA(Q64)</formula>
    </cfRule>
  </conditionalFormatting>
  <conditionalFormatting sqref="H68:J70 J65:J67">
    <cfRule type="expression" dxfId="61" priority="577" stopIfTrue="1">
      <formula>ISNA(H65)</formula>
    </cfRule>
  </conditionalFormatting>
  <conditionalFormatting sqref="H64:J64">
    <cfRule type="expression" dxfId="60" priority="578" stopIfTrue="1">
      <formula>ISNA(H64)</formula>
    </cfRule>
  </conditionalFormatting>
  <conditionalFormatting sqref="K65:M70">
    <cfRule type="expression" dxfId="59" priority="576" stopIfTrue="1">
      <formula>ISNA(K65)</formula>
    </cfRule>
  </conditionalFormatting>
  <conditionalFormatting sqref="N8:N9 N6">
    <cfRule type="expression" dxfId="58" priority="574" stopIfTrue="1">
      <formula>ISNA(N6)</formula>
    </cfRule>
  </conditionalFormatting>
  <conditionalFormatting sqref="O8:O9 O6">
    <cfRule type="expression" dxfId="57" priority="575" stopIfTrue="1">
      <formula>ISNA(O6)</formula>
    </cfRule>
  </conditionalFormatting>
  <conditionalFormatting sqref="C6:D6">
    <cfRule type="expression" dxfId="56" priority="572" stopIfTrue="1">
      <formula>ISNA(C6)</formula>
    </cfRule>
  </conditionalFormatting>
  <conditionalFormatting sqref="A7:A11">
    <cfRule type="expression" dxfId="55" priority="571" stopIfTrue="1">
      <formula>ISNA(A7)</formula>
    </cfRule>
  </conditionalFormatting>
  <conditionalFormatting sqref="M10">
    <cfRule type="expression" dxfId="54" priority="570" stopIfTrue="1">
      <formula>ISNA(M10)</formula>
    </cfRule>
  </conditionalFormatting>
  <conditionalFormatting sqref="N10">
    <cfRule type="expression" dxfId="53" priority="569" stopIfTrue="1">
      <formula>ISNA(N10)</formula>
    </cfRule>
  </conditionalFormatting>
  <conditionalFormatting sqref="O10">
    <cfRule type="expression" dxfId="52" priority="568" stopIfTrue="1">
      <formula>ISNA(O10)</formula>
    </cfRule>
  </conditionalFormatting>
  <conditionalFormatting sqref="L3:L4">
    <cfRule type="expression" dxfId="51" priority="567" stopIfTrue="1">
      <formula>ISNA(L3)</formula>
    </cfRule>
  </conditionalFormatting>
  <conditionalFormatting sqref="L1:L2">
    <cfRule type="expression" dxfId="50" priority="566" stopIfTrue="1">
      <formula>ISNA(L1)</formula>
    </cfRule>
  </conditionalFormatting>
  <conditionalFormatting sqref="H65:I67">
    <cfRule type="expression" dxfId="49" priority="565" stopIfTrue="1">
      <formula>ISNA(H65)</formula>
    </cfRule>
  </conditionalFormatting>
  <conditionalFormatting sqref="J19:N19">
    <cfRule type="expression" dxfId="48" priority="564" stopIfTrue="1">
      <formula>ISNA(J19)</formula>
    </cfRule>
  </conditionalFormatting>
  <conditionalFormatting sqref="D22:D60">
    <cfRule type="expression" dxfId="47" priority="562" stopIfTrue="1">
      <formula>ISNA(D22)</formula>
    </cfRule>
  </conditionalFormatting>
  <conditionalFormatting sqref="C10:D10">
    <cfRule type="expression" dxfId="46" priority="563" stopIfTrue="1">
      <formula>ISNA(C10)</formula>
    </cfRule>
  </conditionalFormatting>
  <conditionalFormatting sqref="C11">
    <cfRule type="expression" dxfId="45" priority="561">
      <formula>$AX$2="!"</formula>
    </cfRule>
  </conditionalFormatting>
  <conditionalFormatting sqref="D11">
    <cfRule type="expression" dxfId="44" priority="560">
      <formula>$AX$2="!"</formula>
    </cfRule>
  </conditionalFormatting>
  <conditionalFormatting sqref="H11">
    <cfRule type="expression" dxfId="43" priority="559" stopIfTrue="1">
      <formula>ISNA(H11)</formula>
    </cfRule>
  </conditionalFormatting>
  <conditionalFormatting sqref="G11">
    <cfRule type="expression" dxfId="42" priority="558" stopIfTrue="1">
      <formula>ISNA(G11)</formula>
    </cfRule>
  </conditionalFormatting>
  <conditionalFormatting sqref="B12">
    <cfRule type="expression" dxfId="41" priority="553" stopIfTrue="1">
      <formula>ISNA(B12)</formula>
    </cfRule>
  </conditionalFormatting>
  <conditionalFormatting sqref="C12">
    <cfRule type="expression" dxfId="40" priority="552" stopIfTrue="1">
      <formula>ISNA(C12)</formula>
    </cfRule>
  </conditionalFormatting>
  <conditionalFormatting sqref="D12">
    <cfRule type="expression" dxfId="39" priority="551" stopIfTrue="1">
      <formula>ISNA(D12)</formula>
    </cfRule>
  </conditionalFormatting>
  <conditionalFormatting sqref="C7">
    <cfRule type="expression" dxfId="38" priority="550" stopIfTrue="1">
      <formula>ISNA(C7)</formula>
    </cfRule>
  </conditionalFormatting>
  <conditionalFormatting sqref="D7">
    <cfRule type="expression" dxfId="37" priority="549" stopIfTrue="1">
      <formula>ISNA(D7)</formula>
    </cfRule>
  </conditionalFormatting>
  <conditionalFormatting sqref="C8">
    <cfRule type="expression" dxfId="36" priority="548" stopIfTrue="1">
      <formula>ISNA(C8)</formula>
    </cfRule>
  </conditionalFormatting>
  <conditionalFormatting sqref="C9">
    <cfRule type="expression" dxfId="35" priority="547" stopIfTrue="1">
      <formula>ISNA(C9)</formula>
    </cfRule>
  </conditionalFormatting>
  <conditionalFormatting sqref="D9">
    <cfRule type="expression" dxfId="34" priority="546" stopIfTrue="1">
      <formula>ISNA(D9)</formula>
    </cfRule>
  </conditionalFormatting>
  <conditionalFormatting sqref="D8">
    <cfRule type="expression" dxfId="33" priority="545" stopIfTrue="1">
      <formula>ISNA(D8)</formula>
    </cfRule>
  </conditionalFormatting>
  <conditionalFormatting sqref="D17:D18">
    <cfRule type="expression" dxfId="32" priority="544" stopIfTrue="1">
      <formula>ISNA(D17)</formula>
    </cfRule>
  </conditionalFormatting>
  <conditionalFormatting sqref="D15">
    <cfRule type="expression" dxfId="31" priority="543" stopIfTrue="1">
      <formula>ISNA(D15)</formula>
    </cfRule>
  </conditionalFormatting>
  <conditionalFormatting sqref="D16">
    <cfRule type="expression" dxfId="30" priority="542" stopIfTrue="1">
      <formula>ISNA(D16)</formula>
    </cfRule>
  </conditionalFormatting>
  <conditionalFormatting sqref="I19">
    <cfRule type="expression" dxfId="29" priority="541" stopIfTrue="1">
      <formula>ISNA(I19)</formula>
    </cfRule>
  </conditionalFormatting>
  <conditionalFormatting sqref="K64:M64">
    <cfRule type="expression" dxfId="28" priority="540" stopIfTrue="1">
      <formula>ISNA(K64)</formula>
    </cfRule>
  </conditionalFormatting>
  <conditionalFormatting sqref="P65:P70 P71:Q74">
    <cfRule type="expression" dxfId="27" priority="539" stopIfTrue="1">
      <formula>ISNA(P65)</formula>
    </cfRule>
  </conditionalFormatting>
  <conditionalFormatting sqref="Q65:Q70">
    <cfRule type="expression" dxfId="26" priority="538" stopIfTrue="1">
      <formula>ISNA(Q65)</formula>
    </cfRule>
  </conditionalFormatting>
  <conditionalFormatting sqref="E7:E9">
    <cfRule type="expression" dxfId="25" priority="535" stopIfTrue="1">
      <formula>ISNA(E7)</formula>
    </cfRule>
  </conditionalFormatting>
  <conditionalFormatting sqref="F6">
    <cfRule type="expression" dxfId="24" priority="534" stopIfTrue="1">
      <formula>ISNA(F6)</formula>
    </cfRule>
  </conditionalFormatting>
  <conditionalFormatting sqref="F8">
    <cfRule type="expression" dxfId="23" priority="533" stopIfTrue="1">
      <formula>ISNA(F8)</formula>
    </cfRule>
  </conditionalFormatting>
  <conditionalFormatting sqref="F9">
    <cfRule type="expression" dxfId="22" priority="532" stopIfTrue="1">
      <formula>ISNA(F9)</formula>
    </cfRule>
  </conditionalFormatting>
  <conditionalFormatting sqref="P6">
    <cfRule type="expression" dxfId="21" priority="531" stopIfTrue="1">
      <formula>ISNA(P6)</formula>
    </cfRule>
  </conditionalFormatting>
  <conditionalFormatting sqref="P10">
    <cfRule type="expression" dxfId="20" priority="530" stopIfTrue="1">
      <formula>ISNA(P10)</formula>
    </cfRule>
  </conditionalFormatting>
  <conditionalFormatting sqref="Q6">
    <cfRule type="expression" dxfId="19" priority="529" stopIfTrue="1">
      <formula>ISNA(Q6)</formula>
    </cfRule>
  </conditionalFormatting>
  <conditionalFormatting sqref="Q10">
    <cfRule type="expression" dxfId="18" priority="528" stopIfTrue="1">
      <formula>ISNA(Q10)</formula>
    </cfRule>
  </conditionalFormatting>
  <conditionalFormatting sqref="L12">
    <cfRule type="expression" dxfId="17" priority="491" stopIfTrue="1">
      <formula>ISNA(L12)</formula>
    </cfRule>
  </conditionalFormatting>
  <conditionalFormatting sqref="D19:F19 H19">
    <cfRule type="expression" dxfId="16" priority="61" stopIfTrue="1">
      <formula>ISNA(D19)</formula>
    </cfRule>
  </conditionalFormatting>
  <conditionalFormatting sqref="G19">
    <cfRule type="expression" dxfId="15" priority="60" stopIfTrue="1">
      <formula>ISNA(G19)</formula>
    </cfRule>
  </conditionalFormatting>
  <conditionalFormatting sqref="C22:C24">
    <cfRule type="expression" dxfId="14" priority="59" stopIfTrue="1">
      <formula>ISNA(C22)</formula>
    </cfRule>
  </conditionalFormatting>
  <conditionalFormatting sqref="G6">
    <cfRule type="expression" dxfId="13" priority="58" stopIfTrue="1">
      <formula>ISNA(G6)</formula>
    </cfRule>
  </conditionalFormatting>
  <conditionalFormatting sqref="F7">
    <cfRule type="expression" dxfId="12" priority="57" stopIfTrue="1">
      <formula>ISNA(F7)</formula>
    </cfRule>
  </conditionalFormatting>
  <conditionalFormatting sqref="B8">
    <cfRule type="expression" dxfId="11" priority="56">
      <formula>$EV$61&gt;0</formula>
    </cfRule>
  </conditionalFormatting>
  <conditionalFormatting sqref="B7">
    <cfRule type="expression" dxfId="10" priority="55">
      <formula>$EU$61&gt;0</formula>
    </cfRule>
  </conditionalFormatting>
  <conditionalFormatting sqref="B9">
    <cfRule type="expression" dxfId="9" priority="54">
      <formula>$EW$61</formula>
    </cfRule>
  </conditionalFormatting>
  <conditionalFormatting sqref="B11">
    <cfRule type="expression" dxfId="8" priority="53" stopIfTrue="1">
      <formula>ISNA(B11)</formula>
    </cfRule>
  </conditionalFormatting>
  <conditionalFormatting sqref="A64:C64 C68:C103">
    <cfRule type="expression" dxfId="7" priority="49" stopIfTrue="1">
      <formula>ISNA(A64)</formula>
    </cfRule>
  </conditionalFormatting>
  <conditionalFormatting sqref="C65:C67">
    <cfRule type="expression" dxfId="6" priority="12" stopIfTrue="1">
      <formula>ISNA(C65)</formula>
    </cfRule>
  </conditionalFormatting>
  <conditionalFormatting sqref="R14">
    <cfRule type="expression" dxfId="5" priority="8" stopIfTrue="1">
      <formula>ISNA(R14)</formula>
    </cfRule>
  </conditionalFormatting>
  <conditionalFormatting sqref="S14">
    <cfRule type="expression" dxfId="4" priority="7" stopIfTrue="1">
      <formula>ISNA(S14)</formula>
    </cfRule>
  </conditionalFormatting>
  <conditionalFormatting sqref="T14">
    <cfRule type="expression" dxfId="3" priority="6" stopIfTrue="1">
      <formula>ISNA(T14)</formula>
    </cfRule>
  </conditionalFormatting>
  <conditionalFormatting sqref="U14">
    <cfRule type="expression" dxfId="2" priority="5" stopIfTrue="1">
      <formula>ISNA(U14)</formula>
    </cfRule>
  </conditionalFormatting>
  <conditionalFormatting sqref="V14">
    <cfRule type="expression" dxfId="1" priority="4" stopIfTrue="1">
      <formula>ISNA(V14)</formula>
    </cfRule>
  </conditionalFormatting>
  <conditionalFormatting sqref="D21">
    <cfRule type="expression" dxfId="0" priority="1" stopIfTrue="1">
      <formula>ISNA(D21)</formula>
    </cfRule>
  </conditionalFormatting>
  <pageMargins left="0.74803149606299213" right="0.74803149606299213" top="0.39370078740157483" bottom="0" header="0.51181102362204722" footer="0.51181102362204722"/>
  <pageSetup paperSize="9" scale="31" orientation="landscape" horizontalDpi="0" verticalDpi="0" r:id="rId1"/>
  <headerFooter>
    <oddFooter>&amp;F</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BIStudio xmlns="http://hapec.de/BIStudio">
  <Queries/>
</BIStudio>
</file>

<file path=customXml/itemProps1.xml><?xml version="1.0" encoding="utf-8"?>
<ds:datastoreItem xmlns:ds="http://schemas.openxmlformats.org/officeDocument/2006/customXml" ds:itemID="{8F91C17B-5164-4178-AE2A-9D904289B952}">
  <ds:schemaRefs>
    <ds:schemaRef ds:uri="http://hapec.de/BIStudio"/>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11</vt:i4>
      </vt:variant>
      <vt:variant>
        <vt:lpstr>Benannte Bereiche</vt:lpstr>
      </vt:variant>
      <vt:variant>
        <vt:i4>8</vt:i4>
      </vt:variant>
    </vt:vector>
  </HeadingPairs>
  <TitlesOfParts>
    <vt:vector size="19" baseType="lpstr">
      <vt:lpstr>Disclaimer</vt:lpstr>
      <vt:lpstr>Short_Instructions</vt:lpstr>
      <vt:lpstr>LCID</vt:lpstr>
      <vt:lpstr>PNEC</vt:lpstr>
      <vt:lpstr>Inhalation</vt:lpstr>
      <vt:lpstr>unit conversion inhalation</vt:lpstr>
      <vt:lpstr>SCL</vt:lpstr>
      <vt:lpstr>Cutoff</vt:lpstr>
      <vt:lpstr>CC_index (1)</vt:lpstr>
      <vt:lpstr>Instruction</vt:lpstr>
      <vt:lpstr>Print</vt:lpstr>
      <vt:lpstr>CL_HH</vt:lpstr>
      <vt:lpstr>'CC_index (1)'!dustiness</vt:lpstr>
      <vt:lpstr>Grouping</vt:lpstr>
      <vt:lpstr>NOEC</vt:lpstr>
      <vt:lpstr>'CC_index (1)'!TEMPvaptest</vt:lpstr>
      <vt:lpstr>LCID!TEMPvaptest</vt:lpstr>
      <vt:lpstr>'CC_index (1)'!VPtemp.test</vt:lpstr>
      <vt:lpstr>LCID!VPtemp.test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Cefic/VCI LCID template</dc:title>
  <dc:creator>FS</dc:creator>
  <cp:keywords>15-07-2016</cp:keywords>
  <cp:lastModifiedBy>Hanschmidt, Angelika (Dr.)</cp:lastModifiedBy>
  <cp:lastPrinted>2016-07-14T12:06:33Z</cp:lastPrinted>
  <dcterms:created xsi:type="dcterms:W3CDTF">2009-03-16T09:07:42Z</dcterms:created>
  <dcterms:modified xsi:type="dcterms:W3CDTF">2020-04-07T10:35:10Z</dcterms:modified>
</cp:coreProperties>
</file>